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B:\LCFS\Confidential_Business_Information\Hydrogen and DCFC Infrastructure\2025 ZEV Infrastructure Documents\"/>
    </mc:Choice>
  </mc:AlternateContent>
  <xr:revisionPtr revIDLastSave="0" documentId="8_{DDDC8EFB-976E-43BF-A2CE-DF9513AD2170}" xr6:coauthVersionLast="47" xr6:coauthVersionMax="47" xr10:uidLastSave="{00000000-0000-0000-0000-000000000000}"/>
  <workbookProtection workbookAlgorithmName="SHA-512" workbookHashValue="nvoFE2DH6Aj8Kz8Kd118Ro4fGvXYY2uSBd2e1QMizloY9w7Lp5ML8ZjzJFt/jxGKruA7y5bDg7o1CsqEuRx3Ug==" workbookSaltValue="x8KYtyqWHZS/keXhgEazeg==" workbookSpinCount="100000" lockStructure="1"/>
  <bookViews>
    <workbookView xWindow="-30" yWindow="-16320" windowWidth="29040" windowHeight="15840" tabRatio="801" xr2:uid="{00000000-000D-0000-FFFF-FFFF00000000}"/>
  </bookViews>
  <sheets>
    <sheet name="Read Me" sheetId="8" r:id="rId1"/>
    <sheet name="Definitions" sheetId="11" r:id="rId2"/>
    <sheet name="Requirements Summary" sheetId="17" r:id="rId3"/>
    <sheet name="Example" sheetId="16" r:id="rId4"/>
    <sheet name="Applicant Details" sheetId="15" r:id="rId5"/>
    <sheet name="Sites Data" sheetId="13" r:id="rId6"/>
    <sheet name="Review Sites Summary" sheetId="14" r:id="rId7"/>
    <sheet name="HIDE Site Summary" sheetId="12" state="hidden" r:id="rId8"/>
  </sheets>
  <externalReferences>
    <externalReference r:id="rId9"/>
  </externalReferences>
  <definedNames>
    <definedName name="Applicant">'Applicant Details'!$E$14</definedName>
    <definedName name="FEIN">'Applicant Details'!$E$20</definedName>
    <definedName name="Number_FSE" localSheetId="4">'Applicant Details'!#REF!</definedName>
    <definedName name="Number_FSE">#REF!</definedName>
    <definedName name="Qstart">'[1]Main FCI FSEs'!$AY$4</definedName>
    <definedName name="TemplateUpdate">'Read Me'!$B$38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6" i="12" l="1" a="1"/>
  <c r="S6" i="12" s="1"/>
  <c r="T6" i="12" a="1"/>
  <c r="T6" i="12" s="1"/>
  <c r="U6" i="12" a="1"/>
  <c r="U6" i="12"/>
  <c r="V6" i="12" a="1"/>
  <c r="V6" i="12"/>
  <c r="W6" i="12" a="1"/>
  <c r="W6" i="12" s="1"/>
  <c r="X6" i="12" a="1"/>
  <c r="X6" i="12" s="1"/>
  <c r="Y6" i="12" a="1"/>
  <c r="Y6" i="12"/>
  <c r="Z6" i="12" a="1"/>
  <c r="Z6" i="12" s="1"/>
  <c r="AA6" i="12" a="1"/>
  <c r="AA6" i="12" s="1"/>
  <c r="AC6" i="12" a="1"/>
  <c r="AC6" i="12" s="1"/>
  <c r="AL6" i="12" s="1"/>
  <c r="AD6" i="12" a="1"/>
  <c r="AD6" i="12"/>
  <c r="AE6" i="12" a="1"/>
  <c r="AE6" i="12" s="1"/>
  <c r="AF6" i="12" a="1"/>
  <c r="AF6" i="12"/>
  <c r="AG6" i="12" a="1"/>
  <c r="AG6" i="12" s="1"/>
  <c r="AH6" i="12" a="1"/>
  <c r="AH6" i="12"/>
  <c r="AI6" i="12" a="1"/>
  <c r="AI6" i="12" s="1"/>
  <c r="AJ6" i="12" a="1"/>
  <c r="AJ6" i="12"/>
  <c r="AK6" i="12" a="1"/>
  <c r="AK6" i="12" s="1"/>
  <c r="AM6" i="12" a="1"/>
  <c r="AM6" i="12"/>
  <c r="AV6" i="12" s="1"/>
  <c r="AN6" i="12" a="1"/>
  <c r="AN6" i="12" s="1"/>
  <c r="AO6" i="12" a="1"/>
  <c r="AO6" i="12"/>
  <c r="AP6" i="12" a="1"/>
  <c r="AP6" i="12"/>
  <c r="AQ6" i="12" a="1"/>
  <c r="AQ6" i="12" s="1"/>
  <c r="AR6" i="12" a="1"/>
  <c r="AR6" i="12" s="1"/>
  <c r="AS6" i="12" a="1"/>
  <c r="AS6" i="12"/>
  <c r="AT6" i="12" a="1"/>
  <c r="AT6" i="12"/>
  <c r="AU6" i="12" a="1"/>
  <c r="AU6" i="12"/>
  <c r="AW6" i="12" a="1"/>
  <c r="AW6" i="12"/>
  <c r="AX6" i="12" a="1"/>
  <c r="AX6" i="12" s="1"/>
  <c r="AY6" i="12" a="1"/>
  <c r="AY6" i="12"/>
  <c r="AZ6" i="12" a="1"/>
  <c r="AZ6" i="12" s="1"/>
  <c r="BA6" i="12" a="1"/>
  <c r="BA6" i="12"/>
  <c r="BB6" i="12" a="1"/>
  <c r="BB6" i="12" s="1"/>
  <c r="BC6" i="12" a="1"/>
  <c r="BC6" i="12"/>
  <c r="BD6" i="12" a="1"/>
  <c r="BD6" i="12" s="1"/>
  <c r="BE6" i="12" a="1"/>
  <c r="BE6" i="12"/>
  <c r="BF6" i="12"/>
  <c r="BG6" i="12" a="1"/>
  <c r="BG6" i="12"/>
  <c r="BH6" i="12" a="1"/>
  <c r="BH6" i="12"/>
  <c r="BI6" i="12" a="1"/>
  <c r="BI6" i="12" s="1"/>
  <c r="BJ6" i="12" a="1"/>
  <c r="BJ6" i="12"/>
  <c r="BK6" i="12" a="1"/>
  <c r="BK6" i="12"/>
  <c r="BL6" i="12" a="1"/>
  <c r="BL6" i="12"/>
  <c r="BM6" i="12" a="1"/>
  <c r="BM6" i="12" s="1"/>
  <c r="BN6" i="12" a="1"/>
  <c r="BN6" i="12"/>
  <c r="BO6" i="12" a="1"/>
  <c r="BO6" i="12"/>
  <c r="BP6" i="12"/>
  <c r="BQ6" i="12" a="1"/>
  <c r="BQ6" i="12" s="1"/>
  <c r="BZ6" i="12" s="1"/>
  <c r="BR6" i="12" a="1"/>
  <c r="BR6" i="12"/>
  <c r="BS6" i="12" a="1"/>
  <c r="BS6" i="12" s="1"/>
  <c r="BT6" i="12" a="1"/>
  <c r="BT6" i="12" s="1"/>
  <c r="BU6" i="12" a="1"/>
  <c r="BU6" i="12" s="1"/>
  <c r="BV6" i="12" a="1"/>
  <c r="BV6" i="12"/>
  <c r="BW6" i="12" a="1"/>
  <c r="BW6" i="12" s="1"/>
  <c r="BX6" i="12" a="1"/>
  <c r="BX6" i="12" s="1"/>
  <c r="BY6" i="12" a="1"/>
  <c r="BY6" i="12" s="1"/>
  <c r="CA6" i="12" a="1"/>
  <c r="CA6" i="12"/>
  <c r="CJ6" i="12" s="1"/>
  <c r="CB6" i="12" a="1"/>
  <c r="CB6" i="12"/>
  <c r="CC6" i="12" a="1"/>
  <c r="CC6" i="12"/>
  <c r="CD6" i="12" a="1"/>
  <c r="CD6" i="12" s="1"/>
  <c r="CE6" i="12" a="1"/>
  <c r="CE6" i="12"/>
  <c r="CF6" i="12" a="1"/>
  <c r="CF6" i="12"/>
  <c r="CG6" i="12" a="1"/>
  <c r="CG6" i="12"/>
  <c r="CH6" i="12" a="1"/>
  <c r="CH6" i="12" s="1"/>
  <c r="CI6" i="12" a="1"/>
  <c r="CI6" i="12"/>
  <c r="S7" i="12" a="1"/>
  <c r="S7" i="12" s="1"/>
  <c r="T7" i="12" a="1"/>
  <c r="T7" i="12" s="1"/>
  <c r="U7" i="12" a="1"/>
  <c r="U7" i="12"/>
  <c r="V7" i="12" a="1"/>
  <c r="V7" i="12" s="1"/>
  <c r="W7" i="12" a="1"/>
  <c r="W7" i="12"/>
  <c r="X7" i="12" a="1"/>
  <c r="X7" i="12" s="1"/>
  <c r="Y7" i="12" a="1"/>
  <c r="Y7" i="12"/>
  <c r="Z7" i="12" a="1"/>
  <c r="Z7" i="12" s="1"/>
  <c r="AA7" i="12" a="1"/>
  <c r="AA7" i="12"/>
  <c r="AC7" i="12" a="1"/>
  <c r="AC7" i="12" s="1"/>
  <c r="AD7" i="12" a="1"/>
  <c r="AD7" i="12"/>
  <c r="AE7" i="12" a="1"/>
  <c r="AE7" i="12"/>
  <c r="AF7" i="12" a="1"/>
  <c r="AF7" i="12"/>
  <c r="AG7" i="12" a="1"/>
  <c r="AG7" i="12" s="1"/>
  <c r="AH7" i="12" a="1"/>
  <c r="AH7" i="12"/>
  <c r="AI7" i="12" a="1"/>
  <c r="AI7" i="12"/>
  <c r="AJ7" i="12" a="1"/>
  <c r="AJ7" i="12"/>
  <c r="AK7" i="12" a="1"/>
  <c r="AK7" i="12" s="1"/>
  <c r="AM7" i="12" a="1"/>
  <c r="AM7" i="12" s="1"/>
  <c r="AN7" i="12" a="1"/>
  <c r="AN7" i="12" s="1"/>
  <c r="AO7" i="12" a="1"/>
  <c r="AO7" i="12" s="1"/>
  <c r="AP7" i="12" a="1"/>
  <c r="AP7" i="12"/>
  <c r="AQ7" i="12" a="1"/>
  <c r="AQ7" i="12" s="1"/>
  <c r="AR7" i="12" a="1"/>
  <c r="AR7" i="12" s="1"/>
  <c r="AS7" i="12" a="1"/>
  <c r="AS7" i="12" s="1"/>
  <c r="AT7" i="12" a="1"/>
  <c r="AT7" i="12"/>
  <c r="AU7" i="12" a="1"/>
  <c r="AU7" i="12" s="1"/>
  <c r="AV7" i="12"/>
  <c r="AW7" i="12" a="1"/>
  <c r="AW7" i="12"/>
  <c r="BF7" i="12" s="1"/>
  <c r="AX7" i="12" a="1"/>
  <c r="AX7" i="12" s="1"/>
  <c r="AY7" i="12" a="1"/>
  <c r="AY7" i="12"/>
  <c r="AZ7" i="12" a="1"/>
  <c r="AZ7" i="12"/>
  <c r="BA7" i="12" a="1"/>
  <c r="BA7" i="12"/>
  <c r="BB7" i="12" a="1"/>
  <c r="BB7" i="12" s="1"/>
  <c r="BC7" i="12" a="1"/>
  <c r="BC7" i="12"/>
  <c r="BD7" i="12" a="1"/>
  <c r="BD7" i="12"/>
  <c r="BE7" i="12" a="1"/>
  <c r="BE7" i="12"/>
  <c r="BG7" i="12" a="1"/>
  <c r="BG7" i="12"/>
  <c r="BH7" i="12" a="1"/>
  <c r="BH7" i="12" s="1"/>
  <c r="BI7" i="12" a="1"/>
  <c r="BI7" i="12" s="1"/>
  <c r="BJ7" i="12" a="1"/>
  <c r="BJ7" i="12" s="1"/>
  <c r="BK7" i="12" a="1"/>
  <c r="BK7" i="12"/>
  <c r="BL7" i="12" a="1"/>
  <c r="BL7" i="12" s="1"/>
  <c r="BM7" i="12" a="1"/>
  <c r="BM7" i="12" s="1"/>
  <c r="BN7" i="12" a="1"/>
  <c r="BN7" i="12" s="1"/>
  <c r="BO7" i="12" a="1"/>
  <c r="BO7" i="12"/>
  <c r="BP7" i="12"/>
  <c r="BQ7" i="12" a="1"/>
  <c r="BQ7" i="12"/>
  <c r="BZ7" i="12" s="1"/>
  <c r="BR7" i="12" a="1"/>
  <c r="BR7" i="12" s="1"/>
  <c r="BS7" i="12" a="1"/>
  <c r="BS7" i="12" s="1"/>
  <c r="BT7" i="12" a="1"/>
  <c r="BT7" i="12"/>
  <c r="BU7" i="12" a="1"/>
  <c r="BU7" i="12"/>
  <c r="BV7" i="12" a="1"/>
  <c r="BV7" i="12"/>
  <c r="BW7" i="12" a="1"/>
  <c r="BW7" i="12" s="1"/>
  <c r="BX7" i="12" a="1"/>
  <c r="BX7" i="12"/>
  <c r="BY7" i="12" a="1"/>
  <c r="BY7" i="12"/>
  <c r="CA7" i="12" a="1"/>
  <c r="CA7" i="12" s="1"/>
  <c r="CJ7" i="12" s="1"/>
  <c r="CB7" i="12" a="1"/>
  <c r="CB7" i="12"/>
  <c r="CC7" i="12" a="1"/>
  <c r="CC7" i="12" s="1"/>
  <c r="CD7" i="12" a="1"/>
  <c r="CD7" i="12" s="1"/>
  <c r="CE7" i="12" a="1"/>
  <c r="CE7" i="12" s="1"/>
  <c r="CF7" i="12" a="1"/>
  <c r="CF7" i="12"/>
  <c r="CG7" i="12" a="1"/>
  <c r="CG7" i="12" s="1"/>
  <c r="CH7" i="12" a="1"/>
  <c r="CH7" i="12"/>
  <c r="CI7" i="12" a="1"/>
  <c r="CI7" i="12" s="1"/>
  <c r="S8" i="12" a="1"/>
  <c r="S8" i="12"/>
  <c r="T8" i="12" a="1"/>
  <c r="T8" i="12"/>
  <c r="U8" i="12" a="1"/>
  <c r="U8" i="12" s="1"/>
  <c r="V8" i="12" a="1"/>
  <c r="V8" i="12" s="1"/>
  <c r="W8" i="12" a="1"/>
  <c r="W8" i="12"/>
  <c r="X8" i="12" a="1"/>
  <c r="X8" i="12"/>
  <c r="Y8" i="12" a="1"/>
  <c r="Y8" i="12"/>
  <c r="Z8" i="12" a="1"/>
  <c r="Z8" i="12" s="1"/>
  <c r="AA8" i="12" a="1"/>
  <c r="AA8" i="12"/>
  <c r="AC8" i="12" a="1"/>
  <c r="AC8" i="12"/>
  <c r="AD8" i="12" a="1"/>
  <c r="AD8" i="12" s="1"/>
  <c r="AE8" i="12" a="1"/>
  <c r="AE8" i="12"/>
  <c r="AF8" i="12" a="1"/>
  <c r="AF8" i="12" s="1"/>
  <c r="AG8" i="12" a="1"/>
  <c r="AG8" i="12" s="1"/>
  <c r="AH8" i="12" a="1"/>
  <c r="AH8" i="12" s="1"/>
  <c r="AI8" i="12" a="1"/>
  <c r="AI8" i="12"/>
  <c r="AJ8" i="12" a="1"/>
  <c r="AJ8" i="12" s="1"/>
  <c r="AK8" i="12" a="1"/>
  <c r="AK8" i="12" s="1"/>
  <c r="AL8" i="12"/>
  <c r="AM8" i="12" a="1"/>
  <c r="AM8" i="12" s="1"/>
  <c r="AV8" i="12" s="1"/>
  <c r="AN8" i="12" a="1"/>
  <c r="AN8" i="12"/>
  <c r="AO8" i="12" a="1"/>
  <c r="AO8" i="12"/>
  <c r="AP8" i="12" a="1"/>
  <c r="AP8" i="12" s="1"/>
  <c r="AQ8" i="12" a="1"/>
  <c r="AQ8" i="12" s="1"/>
  <c r="AR8" i="12" a="1"/>
  <c r="AR8" i="12"/>
  <c r="AS8" i="12" a="1"/>
  <c r="AS8" i="12"/>
  <c r="AT8" i="12" a="1"/>
  <c r="AT8" i="12"/>
  <c r="AU8" i="12" a="1"/>
  <c r="AU8" i="12" s="1"/>
  <c r="AW8" i="12" a="1"/>
  <c r="AW8" i="12" s="1"/>
  <c r="BF8" i="12" s="1"/>
  <c r="AX8" i="12" a="1"/>
  <c r="AX8" i="12" s="1"/>
  <c r="AY8" i="12" a="1"/>
  <c r="AY8" i="12" s="1"/>
  <c r="AZ8" i="12" a="1"/>
  <c r="AZ8" i="12"/>
  <c r="BA8" i="12" a="1"/>
  <c r="BA8" i="12" s="1"/>
  <c r="BB8" i="12" a="1"/>
  <c r="BB8" i="12"/>
  <c r="BC8" i="12" a="1"/>
  <c r="BC8" i="12" s="1"/>
  <c r="BD8" i="12" a="1"/>
  <c r="BD8" i="12"/>
  <c r="BE8" i="12" a="1"/>
  <c r="BE8" i="12" s="1"/>
  <c r="BG8" i="12" a="1"/>
  <c r="BG8" i="12" s="1"/>
  <c r="BP8" i="12" s="1"/>
  <c r="BH8" i="12" a="1"/>
  <c r="BH8" i="12" s="1"/>
  <c r="BI8" i="12" a="1"/>
  <c r="BI8" i="12"/>
  <c r="BJ8" i="12" a="1"/>
  <c r="BJ8" i="12"/>
  <c r="BK8" i="12" a="1"/>
  <c r="BK8" i="12"/>
  <c r="BL8" i="12" a="1"/>
  <c r="BL8" i="12" s="1"/>
  <c r="BM8" i="12" a="1"/>
  <c r="BM8" i="12"/>
  <c r="BN8" i="12" a="1"/>
  <c r="BN8" i="12"/>
  <c r="BO8" i="12" a="1"/>
  <c r="BO8" i="12"/>
  <c r="BQ8" i="12" a="1"/>
  <c r="BQ8" i="12"/>
  <c r="BR8" i="12" a="1"/>
  <c r="BR8" i="12" s="1"/>
  <c r="BS8" i="12" a="1"/>
  <c r="BS8" i="12" s="1"/>
  <c r="BT8" i="12" a="1"/>
  <c r="BT8" i="12" s="1"/>
  <c r="BU8" i="12" a="1"/>
  <c r="BU8" i="12"/>
  <c r="BV8" i="12" a="1"/>
  <c r="BV8" i="12" s="1"/>
  <c r="BW8" i="12" a="1"/>
  <c r="BW8" i="12"/>
  <c r="BX8" i="12" a="1"/>
  <c r="BX8" i="12" s="1"/>
  <c r="BY8" i="12" a="1"/>
  <c r="BY8" i="12"/>
  <c r="BZ8" i="12"/>
  <c r="CA8" i="12" a="1"/>
  <c r="CA8" i="12"/>
  <c r="CJ8" i="12" s="1"/>
  <c r="CB8" i="12" a="1"/>
  <c r="CB8" i="12"/>
  <c r="CC8" i="12" a="1"/>
  <c r="CC8" i="12" s="1"/>
  <c r="CD8" i="12" a="1"/>
  <c r="CD8" i="12"/>
  <c r="CE8" i="12" a="1"/>
  <c r="CE8" i="12"/>
  <c r="CF8" i="12" a="1"/>
  <c r="CF8" i="12" s="1"/>
  <c r="CG8" i="12" a="1"/>
  <c r="CG8" i="12" s="1"/>
  <c r="CH8" i="12" a="1"/>
  <c r="CH8" i="12"/>
  <c r="CI8" i="12" a="1"/>
  <c r="CI8" i="12"/>
  <c r="S9" i="12" a="1"/>
  <c r="S9" i="12" s="1"/>
  <c r="AB9" i="12" s="1"/>
  <c r="T9" i="12" a="1"/>
  <c r="T9" i="12"/>
  <c r="U9" i="12" a="1"/>
  <c r="U9" i="12" s="1"/>
  <c r="V9" i="12" a="1"/>
  <c r="V9" i="12"/>
  <c r="W9" i="12" a="1"/>
  <c r="W9" i="12" s="1"/>
  <c r="X9" i="12" a="1"/>
  <c r="X9" i="12"/>
  <c r="Y9" i="12" a="1"/>
  <c r="Y9" i="12" s="1"/>
  <c r="Z9" i="12" a="1"/>
  <c r="Z9" i="12" s="1"/>
  <c r="AA9" i="12" a="1"/>
  <c r="AA9" i="12" s="1"/>
  <c r="AC9" i="12" a="1"/>
  <c r="AC9" i="12"/>
  <c r="AL9" i="12" s="1"/>
  <c r="AD9" i="12" a="1"/>
  <c r="AD9" i="12"/>
  <c r="AE9" i="12" a="1"/>
  <c r="AE9" i="12"/>
  <c r="AF9" i="12" a="1"/>
  <c r="AF9" i="12" s="1"/>
  <c r="AG9" i="12" a="1"/>
  <c r="AG9" i="12"/>
  <c r="AH9" i="12" a="1"/>
  <c r="AH9" i="12"/>
  <c r="AI9" i="12" a="1"/>
  <c r="AI9" i="12" s="1"/>
  <c r="AJ9" i="12" a="1"/>
  <c r="AJ9" i="12" s="1"/>
  <c r="AK9" i="12" a="1"/>
  <c r="AK9" i="12"/>
  <c r="AM9" i="12" a="1"/>
  <c r="AM9" i="12" s="1"/>
  <c r="AV9" i="12" s="1"/>
  <c r="AN9" i="12" a="1"/>
  <c r="AN9" i="12" s="1"/>
  <c r="AO9" i="12" a="1"/>
  <c r="AO9" i="12"/>
  <c r="AP9" i="12" a="1"/>
  <c r="AP9" i="12" s="1"/>
  <c r="AQ9" i="12" a="1"/>
  <c r="AQ9" i="12" s="1"/>
  <c r="AR9" i="12" a="1"/>
  <c r="AR9" i="12" s="1"/>
  <c r="AS9" i="12" a="1"/>
  <c r="AS9" i="12"/>
  <c r="AT9" i="12" a="1"/>
  <c r="AT9" i="12" s="1"/>
  <c r="AU9" i="12" a="1"/>
  <c r="AU9" i="12"/>
  <c r="AW9" i="12" a="1"/>
  <c r="AW9" i="12" s="1"/>
  <c r="BF9" i="12" s="1"/>
  <c r="AX9" i="12" a="1"/>
  <c r="AX9" i="12"/>
  <c r="AY9" i="12" a="1"/>
  <c r="AY9" i="12"/>
  <c r="AZ9" i="12" a="1"/>
  <c r="AZ9" i="12"/>
  <c r="BA9" i="12" a="1"/>
  <c r="BA9" i="12" s="1"/>
  <c r="BB9" i="12" a="1"/>
  <c r="BB9" i="12"/>
  <c r="BC9" i="12" a="1"/>
  <c r="BC9" i="12"/>
  <c r="BD9" i="12" a="1"/>
  <c r="BD9" i="12" s="1"/>
  <c r="BE9" i="12" a="1"/>
  <c r="BE9" i="12" s="1"/>
  <c r="BG9" i="12" a="1"/>
  <c r="BG9" i="12" s="1"/>
  <c r="BH9" i="12" a="1"/>
  <c r="BH9" i="12"/>
  <c r="BI9" i="12" a="1"/>
  <c r="BI9" i="12" s="1"/>
  <c r="BJ9" i="12" a="1"/>
  <c r="BJ9" i="12"/>
  <c r="BK9" i="12" a="1"/>
  <c r="BK9" i="12" s="1"/>
  <c r="BL9" i="12" a="1"/>
  <c r="BL9" i="12" s="1"/>
  <c r="BM9" i="12" a="1"/>
  <c r="BM9" i="12" s="1"/>
  <c r="BN9" i="12" a="1"/>
  <c r="BN9" i="12"/>
  <c r="BO9" i="12" a="1"/>
  <c r="BO9" i="12" s="1"/>
  <c r="BP9" i="12"/>
  <c r="BQ9" i="12" a="1"/>
  <c r="BQ9" i="12"/>
  <c r="BZ9" i="12" s="1"/>
  <c r="BR9" i="12" a="1"/>
  <c r="BR9" i="12" s="1"/>
  <c r="BS9" i="12" a="1"/>
  <c r="BS9" i="12"/>
  <c r="BT9" i="12" a="1"/>
  <c r="BT9" i="12"/>
  <c r="BU9" i="12" a="1"/>
  <c r="BU9" i="12" s="1"/>
  <c r="BV9" i="12" a="1"/>
  <c r="BV9" i="12" s="1"/>
  <c r="BW9" i="12" a="1"/>
  <c r="BW9" i="12"/>
  <c r="BX9" i="12" a="1"/>
  <c r="BX9" i="12"/>
  <c r="BY9" i="12" a="1"/>
  <c r="BY9" i="12"/>
  <c r="CA9" i="12" a="1"/>
  <c r="CA9" i="12"/>
  <c r="CB9" i="12" a="1"/>
  <c r="CB9" i="12" s="1"/>
  <c r="CC9" i="12" a="1"/>
  <c r="CC9" i="12"/>
  <c r="CD9" i="12" a="1"/>
  <c r="CD9" i="12" s="1"/>
  <c r="CE9" i="12" a="1"/>
  <c r="CE9" i="12"/>
  <c r="CF9" i="12" a="1"/>
  <c r="CF9" i="12" s="1"/>
  <c r="CG9" i="12" a="1"/>
  <c r="CG9" i="12" s="1"/>
  <c r="CH9" i="12" a="1"/>
  <c r="CH9" i="12" s="1"/>
  <c r="CI9" i="12" a="1"/>
  <c r="CI9" i="12" s="1"/>
  <c r="CJ9" i="12"/>
  <c r="S10" i="12" a="1"/>
  <c r="S10" i="12"/>
  <c r="AB10" i="12" s="1"/>
  <c r="T10" i="12" a="1"/>
  <c r="T10" i="12"/>
  <c r="U10" i="12" a="1"/>
  <c r="U10" i="12" s="1"/>
  <c r="V10" i="12" a="1"/>
  <c r="V10" i="12"/>
  <c r="W10" i="12" a="1"/>
  <c r="W10" i="12"/>
  <c r="X10" i="12" a="1"/>
  <c r="X10" i="12" s="1"/>
  <c r="Y10" i="12" a="1"/>
  <c r="Y10" i="12" s="1"/>
  <c r="Z10" i="12" a="1"/>
  <c r="Z10" i="12"/>
  <c r="AA10" i="12" a="1"/>
  <c r="AA10" i="12"/>
  <c r="AC10" i="12" a="1"/>
  <c r="AC10" i="12" s="1"/>
  <c r="AL10" i="12" s="1"/>
  <c r="AD10" i="12" a="1"/>
  <c r="AD10" i="12"/>
  <c r="AE10" i="12" a="1"/>
  <c r="AE10" i="12" s="1"/>
  <c r="AF10" i="12" a="1"/>
  <c r="AF10" i="12"/>
  <c r="AG10" i="12" a="1"/>
  <c r="AG10" i="12" s="1"/>
  <c r="AH10" i="12" a="1"/>
  <c r="AH10" i="12" s="1"/>
  <c r="AI10" i="12" a="1"/>
  <c r="AI10" i="12" s="1"/>
  <c r="AJ10" i="12" a="1"/>
  <c r="AJ10" i="12"/>
  <c r="AK10" i="12" a="1"/>
  <c r="AK10" i="12" s="1"/>
  <c r="AM10" i="12" a="1"/>
  <c r="AM10" i="12"/>
  <c r="AV10" i="12" s="1"/>
  <c r="AN10" i="12" a="1"/>
  <c r="AN10" i="12"/>
  <c r="AO10" i="12" a="1"/>
  <c r="AO10" i="12" s="1"/>
  <c r="AP10" i="12" a="1"/>
  <c r="AP10" i="12" s="1"/>
  <c r="AQ10" i="12" a="1"/>
  <c r="AQ10" i="12"/>
  <c r="AR10" i="12" a="1"/>
  <c r="AR10" i="12"/>
  <c r="AS10" i="12" a="1"/>
  <c r="AS10" i="12"/>
  <c r="AT10" i="12" a="1"/>
  <c r="AT10" i="12" s="1"/>
  <c r="AU10" i="12" a="1"/>
  <c r="AU10" i="12"/>
  <c r="AW10" i="12" a="1"/>
  <c r="AW10" i="12" s="1"/>
  <c r="BF10" i="12" s="1"/>
  <c r="AX10" i="12" a="1"/>
  <c r="AX10" i="12" s="1"/>
  <c r="AY10" i="12" a="1"/>
  <c r="AY10" i="12"/>
  <c r="AZ10" i="12" a="1"/>
  <c r="AZ10" i="12" s="1"/>
  <c r="BA10" i="12" a="1"/>
  <c r="BA10" i="12" s="1"/>
  <c r="BB10" i="12" a="1"/>
  <c r="BB10" i="12" s="1"/>
  <c r="BC10" i="12" a="1"/>
  <c r="BC10" i="12"/>
  <c r="BD10" i="12" a="1"/>
  <c r="BD10" i="12" s="1"/>
  <c r="BE10" i="12" a="1"/>
  <c r="BE10" i="12" s="1"/>
  <c r="BG10" i="12" a="1"/>
  <c r="BG10" i="12" s="1"/>
  <c r="BP10" i="12" s="1"/>
  <c r="BH10" i="12" a="1"/>
  <c r="BH10" i="12"/>
  <c r="BI10" i="12" a="1"/>
  <c r="BI10" i="12"/>
  <c r="BJ10" i="12" a="1"/>
  <c r="BJ10" i="12" s="1"/>
  <c r="BK10" i="12" a="1"/>
  <c r="BK10" i="12" s="1"/>
  <c r="BL10" i="12" a="1"/>
  <c r="BL10" i="12"/>
  <c r="BM10" i="12" a="1"/>
  <c r="BM10" i="12"/>
  <c r="BN10" i="12" a="1"/>
  <c r="BN10" i="12"/>
  <c r="BO10" i="12" a="1"/>
  <c r="BO10" i="12" s="1"/>
  <c r="BQ10" i="12" a="1"/>
  <c r="BQ10" i="12" s="1"/>
  <c r="BZ10" i="12" s="1"/>
  <c r="BR10" i="12" a="1"/>
  <c r="BR10" i="12" s="1"/>
  <c r="BS10" i="12" a="1"/>
  <c r="BS10" i="12" s="1"/>
  <c r="BT10" i="12" a="1"/>
  <c r="BT10" i="12"/>
  <c r="BU10" i="12" a="1"/>
  <c r="BU10" i="12" s="1"/>
  <c r="BV10" i="12" a="1"/>
  <c r="BV10" i="12"/>
  <c r="BW10" i="12" a="1"/>
  <c r="BW10" i="12" s="1"/>
  <c r="BX10" i="12" a="1"/>
  <c r="BX10" i="12"/>
  <c r="BY10" i="12" a="1"/>
  <c r="BY10" i="12" s="1"/>
  <c r="CA10" i="12" a="1"/>
  <c r="CA10" i="12" s="1"/>
  <c r="CJ10" i="12" s="1"/>
  <c r="CB10" i="12" a="1"/>
  <c r="CB10" i="12" s="1"/>
  <c r="CC10" i="12" a="1"/>
  <c r="CC10" i="12"/>
  <c r="CD10" i="12" a="1"/>
  <c r="CD10" i="12"/>
  <c r="CE10" i="12" a="1"/>
  <c r="CE10" i="12"/>
  <c r="CF10" i="12" a="1"/>
  <c r="CF10" i="12" s="1"/>
  <c r="CG10" i="12" a="1"/>
  <c r="CG10" i="12"/>
  <c r="CH10" i="12" a="1"/>
  <c r="CH10" i="12"/>
  <c r="CI10" i="12" a="1"/>
  <c r="CI10" i="12"/>
  <c r="S11" i="12" a="1"/>
  <c r="S11" i="12"/>
  <c r="T11" i="12" a="1"/>
  <c r="T11" i="12" s="1"/>
  <c r="U11" i="12" a="1"/>
  <c r="U11" i="12" s="1"/>
  <c r="V11" i="12" a="1"/>
  <c r="V11" i="12" s="1"/>
  <c r="W11" i="12" a="1"/>
  <c r="W11" i="12"/>
  <c r="X11" i="12" a="1"/>
  <c r="X11" i="12" s="1"/>
  <c r="Y11" i="12" a="1"/>
  <c r="Y11" i="12"/>
  <c r="Z11" i="12" a="1"/>
  <c r="Z11" i="12" s="1"/>
  <c r="AA11" i="12" a="1"/>
  <c r="AA11" i="12" s="1"/>
  <c r="AB11" i="12"/>
  <c r="AC11" i="12" a="1"/>
  <c r="AC11" i="12"/>
  <c r="AL11" i="12" s="1"/>
  <c r="AD11" i="12" a="1"/>
  <c r="AD11" i="12" s="1"/>
  <c r="AE11" i="12" a="1"/>
  <c r="AE11" i="12" s="1"/>
  <c r="AF11" i="12" a="1"/>
  <c r="AF11" i="12"/>
  <c r="AG11" i="12" a="1"/>
  <c r="AG11" i="12"/>
  <c r="AH11" i="12" a="1"/>
  <c r="AH11" i="12"/>
  <c r="AI11" i="12" a="1"/>
  <c r="AI11" i="12" s="1"/>
  <c r="AJ11" i="12" a="1"/>
  <c r="AJ11" i="12"/>
  <c r="AK11" i="12" a="1"/>
  <c r="AK11" i="12"/>
  <c r="AM11" i="12" a="1"/>
  <c r="AM11" i="12" s="1"/>
  <c r="AV11" i="12" s="1"/>
  <c r="AN11" i="12" a="1"/>
  <c r="AN11" i="12"/>
  <c r="AO11" i="12" a="1"/>
  <c r="AO11" i="12" s="1"/>
  <c r="AP11" i="12" a="1"/>
  <c r="AP11" i="12" s="1"/>
  <c r="AQ11" i="12" a="1"/>
  <c r="AQ11" i="12" s="1"/>
  <c r="AR11" i="12" a="1"/>
  <c r="AR11" i="12"/>
  <c r="AS11" i="12" a="1"/>
  <c r="AS11" i="12" s="1"/>
  <c r="AT11" i="12" a="1"/>
  <c r="AT11" i="12"/>
  <c r="AU11" i="12" a="1"/>
  <c r="AU11" i="12" s="1"/>
  <c r="AW11" i="12" a="1"/>
  <c r="AW11" i="12"/>
  <c r="BF11" i="12" s="1"/>
  <c r="AX11" i="12" a="1"/>
  <c r="AX11" i="12"/>
  <c r="AY11" i="12" a="1"/>
  <c r="AY11" i="12" s="1"/>
  <c r="AZ11" i="12" a="1"/>
  <c r="AZ11" i="12" s="1"/>
  <c r="BA11" i="12" a="1"/>
  <c r="BA11" i="12"/>
  <c r="BB11" i="12" a="1"/>
  <c r="BB11" i="12"/>
  <c r="BC11" i="12" a="1"/>
  <c r="BC11" i="12"/>
  <c r="BD11" i="12" a="1"/>
  <c r="BD11" i="12" s="1"/>
  <c r="BE11" i="12" a="1"/>
  <c r="BE11" i="12"/>
  <c r="BG11" i="12" a="1"/>
  <c r="BG11" i="12"/>
  <c r="BH11" i="12" a="1"/>
  <c r="BH11" i="12" s="1"/>
  <c r="BI11" i="12" a="1"/>
  <c r="BI11" i="12"/>
  <c r="BJ11" i="12" a="1"/>
  <c r="BJ11" i="12" s="1"/>
  <c r="BK11" i="12" a="1"/>
  <c r="BK11" i="12" s="1"/>
  <c r="BL11" i="12" a="1"/>
  <c r="BL11" i="12" s="1"/>
  <c r="BM11" i="12" a="1"/>
  <c r="BM11" i="12"/>
  <c r="BN11" i="12" a="1"/>
  <c r="BN11" i="12" s="1"/>
  <c r="BO11" i="12" a="1"/>
  <c r="BO11" i="12" s="1"/>
  <c r="BP11" i="12"/>
  <c r="BQ11" i="12" a="1"/>
  <c r="BQ11" i="12" s="1"/>
  <c r="BZ11" i="12" s="1"/>
  <c r="BR11" i="12" a="1"/>
  <c r="BR11" i="12"/>
  <c r="BS11" i="12" a="1"/>
  <c r="BS11" i="12"/>
  <c r="BT11" i="12" a="1"/>
  <c r="BT11" i="12" s="1"/>
  <c r="BU11" i="12" a="1"/>
  <c r="BU11" i="12" s="1"/>
  <c r="BV11" i="12" a="1"/>
  <c r="BV11" i="12"/>
  <c r="BW11" i="12" a="1"/>
  <c r="BW11" i="12"/>
  <c r="BX11" i="12" a="1"/>
  <c r="BX11" i="12"/>
  <c r="BY11" i="12" a="1"/>
  <c r="BY11" i="12" s="1"/>
  <c r="CA11" i="12" a="1"/>
  <c r="CA11" i="12" s="1"/>
  <c r="CJ11" i="12" s="1"/>
  <c r="CB11" i="12" a="1"/>
  <c r="CB11" i="12" s="1"/>
  <c r="CC11" i="12" a="1"/>
  <c r="CC11" i="12" s="1"/>
  <c r="CD11" i="12" a="1"/>
  <c r="CD11" i="12"/>
  <c r="CE11" i="12" a="1"/>
  <c r="CE11" i="12" s="1"/>
  <c r="CF11" i="12" a="1"/>
  <c r="CF11" i="12"/>
  <c r="CG11" i="12" a="1"/>
  <c r="CG11" i="12" s="1"/>
  <c r="CH11" i="12" a="1"/>
  <c r="CH11" i="12"/>
  <c r="CI11" i="12" a="1"/>
  <c r="CI11" i="12" s="1"/>
  <c r="S12" i="12" a="1"/>
  <c r="S12" i="12" s="1"/>
  <c r="AB12" i="12" s="1"/>
  <c r="T12" i="12" a="1"/>
  <c r="T12" i="12" s="1"/>
  <c r="U12" i="12" a="1"/>
  <c r="U12" i="12"/>
  <c r="V12" i="12" a="1"/>
  <c r="V12" i="12"/>
  <c r="W12" i="12" a="1"/>
  <c r="W12" i="12"/>
  <c r="X12" i="12" a="1"/>
  <c r="X12" i="12" s="1"/>
  <c r="Y12" i="12" a="1"/>
  <c r="Y12" i="12"/>
  <c r="Z12" i="12" a="1"/>
  <c r="Z12" i="12"/>
  <c r="AA12" i="12" a="1"/>
  <c r="AA12" i="12"/>
  <c r="AC12" i="12" a="1"/>
  <c r="AC12" i="12"/>
  <c r="AD12" i="12" a="1"/>
  <c r="AD12" i="12" s="1"/>
  <c r="AE12" i="12" a="1"/>
  <c r="AE12" i="12" s="1"/>
  <c r="AF12" i="12" a="1"/>
  <c r="AF12" i="12" s="1"/>
  <c r="AG12" i="12" a="1"/>
  <c r="AG12" i="12"/>
  <c r="AH12" i="12" a="1"/>
  <c r="AH12" i="12" s="1"/>
  <c r="AI12" i="12" a="1"/>
  <c r="AI12" i="12"/>
  <c r="AJ12" i="12" a="1"/>
  <c r="AJ12" i="12" s="1"/>
  <c r="AK12" i="12" a="1"/>
  <c r="AK12" i="12"/>
  <c r="AL12" i="12"/>
  <c r="AM12" i="12" a="1"/>
  <c r="AM12" i="12"/>
  <c r="AV12" i="12" s="1"/>
  <c r="AN12" i="12" a="1"/>
  <c r="AN12" i="12"/>
  <c r="AO12" i="12" a="1"/>
  <c r="AO12" i="12" s="1"/>
  <c r="AP12" i="12" a="1"/>
  <c r="AP12" i="12"/>
  <c r="AQ12" i="12" a="1"/>
  <c r="AQ12" i="12"/>
  <c r="AR12" i="12" a="1"/>
  <c r="AR12" i="12" s="1"/>
  <c r="AS12" i="12" a="1"/>
  <c r="AS12" i="12" s="1"/>
  <c r="AT12" i="12" a="1"/>
  <c r="AT12" i="12"/>
  <c r="AU12" i="12" a="1"/>
  <c r="AU12" i="12"/>
  <c r="AW12" i="12" a="1"/>
  <c r="AW12" i="12" s="1"/>
  <c r="BF12" i="12" s="1"/>
  <c r="AX12" i="12" a="1"/>
  <c r="AX12" i="12"/>
  <c r="AY12" i="12" a="1"/>
  <c r="AY12" i="12" s="1"/>
  <c r="AZ12" i="12" a="1"/>
  <c r="AZ12" i="12"/>
  <c r="BA12" i="12" a="1"/>
  <c r="BA12" i="12" s="1"/>
  <c r="BB12" i="12" a="1"/>
  <c r="BB12" i="12" s="1"/>
  <c r="BC12" i="12" a="1"/>
  <c r="BC12" i="12" s="1"/>
  <c r="BD12" i="12" a="1"/>
  <c r="BD12" i="12"/>
  <c r="BE12" i="12" a="1"/>
  <c r="BE12" i="12" s="1"/>
  <c r="BG12" i="12" a="1"/>
  <c r="BG12" i="12"/>
  <c r="BP12" i="12" s="1"/>
  <c r="BH12" i="12" a="1"/>
  <c r="BH12" i="12"/>
  <c r="BI12" i="12" a="1"/>
  <c r="BI12" i="12" s="1"/>
  <c r="BJ12" i="12" a="1"/>
  <c r="BJ12" i="12" s="1"/>
  <c r="BK12" i="12" a="1"/>
  <c r="BK12" i="12"/>
  <c r="BL12" i="12" a="1"/>
  <c r="BL12" i="12"/>
  <c r="BM12" i="12" a="1"/>
  <c r="BM12" i="12"/>
  <c r="BN12" i="12" a="1"/>
  <c r="BN12" i="12" s="1"/>
  <c r="BO12" i="12" a="1"/>
  <c r="BO12" i="12"/>
  <c r="BQ12" i="12" a="1"/>
  <c r="BQ12" i="12"/>
  <c r="BR12" i="12" a="1"/>
  <c r="BR12" i="12" s="1"/>
  <c r="BS12" i="12" a="1"/>
  <c r="BS12" i="12"/>
  <c r="BT12" i="12" a="1"/>
  <c r="BT12" i="12" s="1"/>
  <c r="BU12" i="12" a="1"/>
  <c r="BU12" i="12" s="1"/>
  <c r="BV12" i="12" a="1"/>
  <c r="BV12" i="12" s="1"/>
  <c r="BW12" i="12" a="1"/>
  <c r="BW12" i="12"/>
  <c r="BX12" i="12" a="1"/>
  <c r="BX12" i="12" s="1"/>
  <c r="BY12" i="12" a="1"/>
  <c r="BY12" i="12" s="1"/>
  <c r="BZ12" i="12"/>
  <c r="CA12" i="12" a="1"/>
  <c r="CA12" i="12" s="1"/>
  <c r="CJ12" i="12" s="1"/>
  <c r="CB12" i="12" a="1"/>
  <c r="CB12" i="12"/>
  <c r="CC12" i="12" a="1"/>
  <c r="CC12" i="12"/>
  <c r="CD12" i="12" a="1"/>
  <c r="CD12" i="12" s="1"/>
  <c r="CE12" i="12" a="1"/>
  <c r="CE12" i="12" s="1"/>
  <c r="CF12" i="12" a="1"/>
  <c r="CF12" i="12"/>
  <c r="CG12" i="12" a="1"/>
  <c r="CG12" i="12"/>
  <c r="CH12" i="12" a="1"/>
  <c r="CH12" i="12"/>
  <c r="CI12" i="12" a="1"/>
  <c r="CI12" i="12" s="1"/>
  <c r="S13" i="12" a="1"/>
  <c r="S13" i="12" s="1"/>
  <c r="AB13" i="12" s="1"/>
  <c r="T13" i="12" a="1"/>
  <c r="T13" i="12" s="1"/>
  <c r="U13" i="12" a="1"/>
  <c r="U13" i="12" s="1"/>
  <c r="V13" i="12" a="1"/>
  <c r="V13" i="12"/>
  <c r="W13" i="12" a="1"/>
  <c r="W13" i="12" s="1"/>
  <c r="X13" i="12" a="1"/>
  <c r="X13" i="12"/>
  <c r="Y13" i="12" a="1"/>
  <c r="Y13" i="12" s="1"/>
  <c r="Z13" i="12" a="1"/>
  <c r="Z13" i="12"/>
  <c r="AA13" i="12" a="1"/>
  <c r="AA13" i="12" s="1"/>
  <c r="AC13" i="12" a="1"/>
  <c r="AC13" i="12" s="1"/>
  <c r="AL13" i="12" s="1"/>
  <c r="AD13" i="12" a="1"/>
  <c r="AD13" i="12" s="1"/>
  <c r="AE13" i="12" a="1"/>
  <c r="AE13" i="12"/>
  <c r="AF13" i="12" a="1"/>
  <c r="AF13" i="12"/>
  <c r="AG13" i="12" a="1"/>
  <c r="AG13" i="12"/>
  <c r="AH13" i="12" a="1"/>
  <c r="AH13" i="12" s="1"/>
  <c r="AI13" i="12" a="1"/>
  <c r="AI13" i="12"/>
  <c r="AJ13" i="12" a="1"/>
  <c r="AJ13" i="12"/>
  <c r="AK13" i="12" a="1"/>
  <c r="AK13" i="12"/>
  <c r="AM13" i="12" a="1"/>
  <c r="AM13" i="12"/>
  <c r="AN13" i="12" a="1"/>
  <c r="AN13" i="12" s="1"/>
  <c r="AO13" i="12" a="1"/>
  <c r="AO13" i="12" s="1"/>
  <c r="AP13" i="12" a="1"/>
  <c r="AP13" i="12" s="1"/>
  <c r="AQ13" i="12" a="1"/>
  <c r="AQ13" i="12"/>
  <c r="AR13" i="12" a="1"/>
  <c r="AR13" i="12" s="1"/>
  <c r="AS13" i="12" a="1"/>
  <c r="AS13" i="12"/>
  <c r="AT13" i="12" a="1"/>
  <c r="AT13" i="12" s="1"/>
  <c r="AU13" i="12" a="1"/>
  <c r="AU13" i="12"/>
  <c r="AV13" i="12"/>
  <c r="AW13" i="12" a="1"/>
  <c r="AW13" i="12"/>
  <c r="BF13" i="12" s="1"/>
  <c r="AX13" i="12" a="1"/>
  <c r="AX13" i="12"/>
  <c r="AY13" i="12" a="1"/>
  <c r="AY13" i="12" s="1"/>
  <c r="AZ13" i="12" a="1"/>
  <c r="AZ13" i="12"/>
  <c r="BA13" i="12" a="1"/>
  <c r="BA13" i="12"/>
  <c r="BB13" i="12" a="1"/>
  <c r="BB13" i="12" s="1"/>
  <c r="BC13" i="12" a="1"/>
  <c r="BC13" i="12" s="1"/>
  <c r="BD13" i="12" a="1"/>
  <c r="BD13" i="12"/>
  <c r="BE13" i="12" a="1"/>
  <c r="BE13" i="12"/>
  <c r="BG13" i="12" a="1"/>
  <c r="BG13" i="12" s="1"/>
  <c r="BP13" i="12" s="1"/>
  <c r="BH13" i="12" a="1"/>
  <c r="BH13" i="12"/>
  <c r="BI13" i="12" a="1"/>
  <c r="BI13" i="12" s="1"/>
  <c r="BJ13" i="12" a="1"/>
  <c r="BJ13" i="12" s="1"/>
  <c r="BK13" i="12" a="1"/>
  <c r="BK13" i="12" s="1"/>
  <c r="BL13" i="12" a="1"/>
  <c r="BL13" i="12" s="1"/>
  <c r="BM13" i="12" a="1"/>
  <c r="BM13" i="12" s="1"/>
  <c r="BN13" i="12" a="1"/>
  <c r="BN13" i="12"/>
  <c r="BO13" i="12" a="1"/>
  <c r="BO13" i="12" s="1"/>
  <c r="BQ13" i="12" a="1"/>
  <c r="BQ13" i="12"/>
  <c r="BZ13" i="12" s="1"/>
  <c r="BR13" i="12" a="1"/>
  <c r="BR13" i="12"/>
  <c r="BS13" i="12" a="1"/>
  <c r="BS13" i="12" s="1"/>
  <c r="BT13" i="12" a="1"/>
  <c r="BT13" i="12" s="1"/>
  <c r="BU13" i="12" a="1"/>
  <c r="BU13" i="12"/>
  <c r="BV13" i="12" a="1"/>
  <c r="BV13" i="12"/>
  <c r="BW13" i="12" a="1"/>
  <c r="BW13" i="12"/>
  <c r="BX13" i="12" a="1"/>
  <c r="BX13" i="12" s="1"/>
  <c r="BY13" i="12" a="1"/>
  <c r="BY13" i="12"/>
  <c r="CA13" i="12" a="1"/>
  <c r="CA13" i="12" s="1"/>
  <c r="CJ13" i="12" s="1"/>
  <c r="CB13" i="12" a="1"/>
  <c r="CB13" i="12" s="1"/>
  <c r="CC13" i="12" a="1"/>
  <c r="CC13" i="12"/>
  <c r="CD13" i="12" a="1"/>
  <c r="CD13" i="12" s="1"/>
  <c r="CE13" i="12" a="1"/>
  <c r="CE13" i="12" s="1"/>
  <c r="CF13" i="12" a="1"/>
  <c r="CF13" i="12" s="1"/>
  <c r="CG13" i="12" a="1"/>
  <c r="CG13" i="12" s="1"/>
  <c r="CH13" i="12" a="1"/>
  <c r="CH13" i="12" s="1"/>
  <c r="CI13" i="12" a="1"/>
  <c r="CI13" i="12"/>
  <c r="S14" i="12" a="1"/>
  <c r="S14" i="12" s="1"/>
  <c r="AB14" i="12" s="1"/>
  <c r="T14" i="12" a="1"/>
  <c r="T14" i="12"/>
  <c r="U14" i="12" a="1"/>
  <c r="U14" i="12"/>
  <c r="V14" i="12" a="1"/>
  <c r="V14" i="12"/>
  <c r="W14" i="12" a="1"/>
  <c r="W14" i="12" s="1"/>
  <c r="X14" i="12" a="1"/>
  <c r="X14" i="12"/>
  <c r="Y14" i="12" a="1"/>
  <c r="Y14" i="12"/>
  <c r="Z14" i="12" a="1"/>
  <c r="Z14" i="12"/>
  <c r="AA14" i="12" a="1"/>
  <c r="AA14" i="12" s="1"/>
  <c r="AC14" i="12" a="1"/>
  <c r="AC14" i="12" s="1"/>
  <c r="AL14" i="12" s="1"/>
  <c r="AD14" i="12" a="1"/>
  <c r="AD14" i="12" s="1"/>
  <c r="AE14" i="12" a="1"/>
  <c r="AE14" i="12" s="1"/>
  <c r="AF14" i="12" a="1"/>
  <c r="AF14" i="12"/>
  <c r="AG14" i="12" a="1"/>
  <c r="AG14" i="12" s="1"/>
  <c r="AH14" i="12" a="1"/>
  <c r="AH14" i="12" s="1"/>
  <c r="AI14" i="12" a="1"/>
  <c r="AI14" i="12" s="1"/>
  <c r="AJ14" i="12" a="1"/>
  <c r="AJ14" i="12" s="1"/>
  <c r="AK14" i="12" a="1"/>
  <c r="AK14" i="12" s="1"/>
  <c r="AM14" i="12" a="1"/>
  <c r="AM14" i="12"/>
  <c r="AV14" i="12" s="1"/>
  <c r="AN14" i="12" a="1"/>
  <c r="AN14" i="12" s="1"/>
  <c r="AO14" i="12" a="1"/>
  <c r="AO14" i="12"/>
  <c r="AP14" i="12" a="1"/>
  <c r="AP14" i="12"/>
  <c r="AQ14" i="12" a="1"/>
  <c r="AQ14" i="12"/>
  <c r="AR14" i="12" a="1"/>
  <c r="AR14" i="12" s="1"/>
  <c r="AS14" i="12" a="1"/>
  <c r="AS14" i="12"/>
  <c r="AT14" i="12" a="1"/>
  <c r="AT14" i="12"/>
  <c r="AU14" i="12" a="1"/>
  <c r="AU14" i="12" s="1"/>
  <c r="AW14" i="12" a="1"/>
  <c r="AW14" i="12"/>
  <c r="AX14" i="12" a="1"/>
  <c r="AX14" i="12" s="1"/>
  <c r="AY14" i="12" a="1"/>
  <c r="AY14" i="12"/>
  <c r="AZ14" i="12" a="1"/>
  <c r="AZ14" i="12" s="1"/>
  <c r="BA14" i="12" a="1"/>
  <c r="BA14" i="12" s="1"/>
  <c r="BB14" i="12" a="1"/>
  <c r="BB14" i="12" s="1"/>
  <c r="BC14" i="12" a="1"/>
  <c r="BC14" i="12"/>
  <c r="BD14" i="12" a="1"/>
  <c r="BD14" i="12" s="1"/>
  <c r="BE14" i="12" a="1"/>
  <c r="BE14" i="12" s="1"/>
  <c r="BF14" i="12"/>
  <c r="BG14" i="12" a="1"/>
  <c r="BG14" i="12"/>
  <c r="BH14" i="12" a="1"/>
  <c r="BH14" i="12"/>
  <c r="BI14" i="12" a="1"/>
  <c r="BI14" i="12" s="1"/>
  <c r="BJ14" i="12" a="1"/>
  <c r="BJ14" i="12"/>
  <c r="BK14" i="12" a="1"/>
  <c r="BK14" i="12"/>
  <c r="BL14" i="12" a="1"/>
  <c r="BL14" i="12" s="1"/>
  <c r="BM14" i="12" a="1"/>
  <c r="BM14" i="12" s="1"/>
  <c r="BN14" i="12" a="1"/>
  <c r="BN14" i="12"/>
  <c r="BO14" i="12" a="1"/>
  <c r="BO14" i="12"/>
  <c r="BP14" i="12"/>
  <c r="BQ14" i="12" a="1"/>
  <c r="BQ14" i="12" s="1"/>
  <c r="BZ14" i="12" s="1"/>
  <c r="BR14" i="12" a="1"/>
  <c r="BR14" i="12" s="1"/>
  <c r="BS14" i="12" a="1"/>
  <c r="BS14" i="12" s="1"/>
  <c r="BT14" i="12" a="1"/>
  <c r="BT14" i="12"/>
  <c r="BU14" i="12" a="1"/>
  <c r="BU14" i="12" s="1"/>
  <c r="BV14" i="12" a="1"/>
  <c r="BV14" i="12" s="1"/>
  <c r="BW14" i="12" a="1"/>
  <c r="BW14" i="12" s="1"/>
  <c r="BX14" i="12" a="1"/>
  <c r="BX14" i="12" s="1"/>
  <c r="BY14" i="12" a="1"/>
  <c r="BY14" i="12" s="1"/>
  <c r="CA14" i="12" a="1"/>
  <c r="CA14" i="12"/>
  <c r="CJ14" i="12" s="1"/>
  <c r="CB14" i="12" a="1"/>
  <c r="CB14" i="12"/>
  <c r="CC14" i="12" a="1"/>
  <c r="CC14" i="12" s="1"/>
  <c r="CD14" i="12" a="1"/>
  <c r="CD14" i="12" s="1"/>
  <c r="CE14" i="12" a="1"/>
  <c r="CE14" i="12"/>
  <c r="CF14" i="12" a="1"/>
  <c r="CF14" i="12"/>
  <c r="CG14" i="12" a="1"/>
  <c r="CG14" i="12" s="1"/>
  <c r="CH14" i="12" a="1"/>
  <c r="CH14" i="12" s="1"/>
  <c r="CI14" i="12" a="1"/>
  <c r="CI14" i="12"/>
  <c r="S15" i="12" a="1"/>
  <c r="S15" i="12"/>
  <c r="AB15" i="12" s="1"/>
  <c r="T15" i="12" a="1"/>
  <c r="T15" i="12" s="1"/>
  <c r="U15" i="12" a="1"/>
  <c r="U15" i="12"/>
  <c r="V15" i="12" a="1"/>
  <c r="V15" i="12" s="1"/>
  <c r="W15" i="12" a="1"/>
  <c r="W15" i="12"/>
  <c r="X15" i="12" a="1"/>
  <c r="X15" i="12" s="1"/>
  <c r="Y15" i="12" a="1"/>
  <c r="Y15" i="12"/>
  <c r="Z15" i="12" a="1"/>
  <c r="Z15" i="12" s="1"/>
  <c r="AA15" i="12" a="1"/>
  <c r="AA15" i="12" s="1"/>
  <c r="AC15" i="12" a="1"/>
  <c r="AC15" i="12" s="1"/>
  <c r="AL15" i="12" s="1"/>
  <c r="AD15" i="12" a="1"/>
  <c r="AD15" i="12"/>
  <c r="AE15" i="12" a="1"/>
  <c r="AE15" i="12"/>
  <c r="AF15" i="12" a="1"/>
  <c r="AF15" i="12" s="1"/>
  <c r="AG15" i="12" a="1"/>
  <c r="AG15" i="12" s="1"/>
  <c r="AH15" i="12" a="1"/>
  <c r="AH15" i="12"/>
  <c r="AI15" i="12" a="1"/>
  <c r="AI15" i="12"/>
  <c r="AJ15" i="12" a="1"/>
  <c r="AJ15" i="12" s="1"/>
  <c r="AK15" i="12" a="1"/>
  <c r="AK15" i="12" s="1"/>
  <c r="AM15" i="12" a="1"/>
  <c r="AM15" i="12" s="1"/>
  <c r="AN15" i="12" a="1"/>
  <c r="AN15" i="12"/>
  <c r="AO15" i="12" a="1"/>
  <c r="AO15" i="12" s="1"/>
  <c r="AP15" i="12" a="1"/>
  <c r="AP15" i="12"/>
  <c r="AQ15" i="12" a="1"/>
  <c r="AQ15" i="12" s="1"/>
  <c r="AR15" i="12" a="1"/>
  <c r="AR15" i="12"/>
  <c r="AS15" i="12" a="1"/>
  <c r="AS15" i="12"/>
  <c r="AT15" i="12" a="1"/>
  <c r="AT15" i="12"/>
  <c r="AU15" i="12" a="1"/>
  <c r="AU15" i="12" s="1"/>
  <c r="AV15" i="12"/>
  <c r="AW15" i="12" a="1"/>
  <c r="AW15" i="12"/>
  <c r="BF15" i="12" s="1"/>
  <c r="AX15" i="12" a="1"/>
  <c r="AX15" i="12" s="1"/>
  <c r="AY15" i="12" a="1"/>
  <c r="AY15" i="12" s="1"/>
  <c r="AZ15" i="12" a="1"/>
  <c r="AZ15" i="12"/>
  <c r="BA15" i="12" a="1"/>
  <c r="BA15" i="12" s="1"/>
  <c r="BB15" i="12" a="1"/>
  <c r="BB15" i="12" s="1"/>
  <c r="BC15" i="12" a="1"/>
  <c r="BC15" i="12"/>
  <c r="BD15" i="12" a="1"/>
  <c r="BD15" i="12"/>
  <c r="BE15" i="12" a="1"/>
  <c r="BE15" i="12" s="1"/>
  <c r="BG15" i="12" a="1"/>
  <c r="BG15" i="12"/>
  <c r="BH15" i="12" a="1"/>
  <c r="BH15" i="12" s="1"/>
  <c r="BI15" i="12" a="1"/>
  <c r="BI15" i="12" s="1"/>
  <c r="BJ15" i="12" a="1"/>
  <c r="BJ15" i="12" s="1"/>
  <c r="BK15" i="12" a="1"/>
  <c r="BK15" i="12"/>
  <c r="BL15" i="12" a="1"/>
  <c r="BL15" i="12" s="1"/>
  <c r="BM15" i="12" a="1"/>
  <c r="BM15" i="12" s="1"/>
  <c r="BN15" i="12" a="1"/>
  <c r="BN15" i="12" s="1"/>
  <c r="BO15" i="12" a="1"/>
  <c r="BO15" i="12"/>
  <c r="BP15" i="12"/>
  <c r="BQ15" i="12" a="1"/>
  <c r="BQ15" i="12"/>
  <c r="BZ15" i="12" s="1"/>
  <c r="BR15" i="12" a="1"/>
  <c r="BR15" i="12" s="1"/>
  <c r="BS15" i="12" a="1"/>
  <c r="BS15" i="12"/>
  <c r="BT15" i="12" a="1"/>
  <c r="BT15" i="12"/>
  <c r="BU15" i="12" a="1"/>
  <c r="BU15" i="12"/>
  <c r="BV15" i="12" a="1"/>
  <c r="BV15" i="12" s="1"/>
  <c r="BW15" i="12" a="1"/>
  <c r="BW15" i="12"/>
  <c r="BX15" i="12" a="1"/>
  <c r="BX15" i="12"/>
  <c r="BY15" i="12" a="1"/>
  <c r="BY15" i="12"/>
  <c r="CA15" i="12" a="1"/>
  <c r="CA15" i="12" s="1"/>
  <c r="CJ15" i="12" s="1"/>
  <c r="CB15" i="12" a="1"/>
  <c r="CB15" i="12"/>
  <c r="CC15" i="12" a="1"/>
  <c r="CC15" i="12" s="1"/>
  <c r="CD15" i="12" a="1"/>
  <c r="CD15" i="12" s="1"/>
  <c r="CE15" i="12" a="1"/>
  <c r="CE15" i="12" s="1"/>
  <c r="CF15" i="12" a="1"/>
  <c r="CF15" i="12"/>
  <c r="CG15" i="12" a="1"/>
  <c r="CG15" i="12" s="1"/>
  <c r="CH15" i="12" a="1"/>
  <c r="CH15" i="12" s="1"/>
  <c r="CI15" i="12" a="1"/>
  <c r="CI15" i="12" s="1"/>
  <c r="S16" i="12" a="1"/>
  <c r="S16" i="12"/>
  <c r="AB16" i="12" s="1"/>
  <c r="T16" i="12" a="1"/>
  <c r="T16" i="12"/>
  <c r="U16" i="12" a="1"/>
  <c r="U16" i="12" s="1"/>
  <c r="V16" i="12" a="1"/>
  <c r="V16" i="12"/>
  <c r="W16" i="12" a="1"/>
  <c r="W16" i="12"/>
  <c r="X16" i="12" a="1"/>
  <c r="X16" i="12"/>
  <c r="Y16" i="12" a="1"/>
  <c r="Y16" i="12" s="1"/>
  <c r="Z16" i="12" a="1"/>
  <c r="Z16" i="12"/>
  <c r="AA16" i="12" a="1"/>
  <c r="AA16" i="12"/>
  <c r="AC16" i="12" a="1"/>
  <c r="AC16" i="12" s="1"/>
  <c r="AL16" i="12" s="1"/>
  <c r="AD16" i="12" a="1"/>
  <c r="AD16" i="12" s="1"/>
  <c r="AE16" i="12" a="1"/>
  <c r="AE16" i="12"/>
  <c r="AF16" i="12" a="1"/>
  <c r="AF16" i="12" s="1"/>
  <c r="AG16" i="12" a="1"/>
  <c r="AG16" i="12" s="1"/>
  <c r="AH16" i="12" a="1"/>
  <c r="AH16" i="12" s="1"/>
  <c r="AI16" i="12" a="1"/>
  <c r="AI16" i="12"/>
  <c r="AJ16" i="12" a="1"/>
  <c r="AJ16" i="12" s="1"/>
  <c r="AK16" i="12" a="1"/>
  <c r="AK16" i="12" s="1"/>
  <c r="AM16" i="12" a="1"/>
  <c r="AM16" i="12"/>
  <c r="AN16" i="12" a="1"/>
  <c r="AN16" i="12"/>
  <c r="AO16" i="12" a="1"/>
  <c r="AO16" i="12"/>
  <c r="AP16" i="12" a="1"/>
  <c r="AP16" i="12" s="1"/>
  <c r="AQ16" i="12" a="1"/>
  <c r="AQ16" i="12"/>
  <c r="AR16" i="12" a="1"/>
  <c r="AR16" i="12"/>
  <c r="AS16" i="12" a="1"/>
  <c r="AS16" i="12"/>
  <c r="AT16" i="12" a="1"/>
  <c r="AT16" i="12" s="1"/>
  <c r="AU16" i="12" a="1"/>
  <c r="AU16" i="12"/>
  <c r="AV16" i="12"/>
  <c r="AW16" i="12" a="1"/>
  <c r="AW16" i="12" s="1"/>
  <c r="BF16" i="12" s="1"/>
  <c r="AX16" i="12" a="1"/>
  <c r="AX16" i="12" s="1"/>
  <c r="AY16" i="12" a="1"/>
  <c r="AY16" i="12" s="1"/>
  <c r="AZ16" i="12" a="1"/>
  <c r="AZ16" i="12"/>
  <c r="BA16" i="12" a="1"/>
  <c r="BA16" i="12" s="1"/>
  <c r="BB16" i="12" a="1"/>
  <c r="BB16" i="12" s="1"/>
  <c r="BC16" i="12" a="1"/>
  <c r="BC16" i="12" s="1"/>
  <c r="BD16" i="12" a="1"/>
  <c r="BD16" i="12"/>
  <c r="BE16" i="12" a="1"/>
  <c r="BE16" i="12" s="1"/>
  <c r="BG16" i="12" a="1"/>
  <c r="BG16" i="12" s="1"/>
  <c r="BP16" i="12" s="1"/>
  <c r="BH16" i="12" a="1"/>
  <c r="BH16" i="12"/>
  <c r="BI16" i="12" a="1"/>
  <c r="BI16" i="12"/>
  <c r="BJ16" i="12" a="1"/>
  <c r="BJ16" i="12"/>
  <c r="BK16" i="12" a="1"/>
  <c r="BK16" i="12" s="1"/>
  <c r="BL16" i="12" a="1"/>
  <c r="BL16" i="12"/>
  <c r="BM16" i="12" a="1"/>
  <c r="BM16" i="12"/>
  <c r="BN16" i="12" a="1"/>
  <c r="BN16" i="12"/>
  <c r="BO16" i="12" a="1"/>
  <c r="BO16" i="12" s="1"/>
  <c r="BQ16" i="12" a="1"/>
  <c r="BQ16" i="12"/>
  <c r="BR16" i="12" a="1"/>
  <c r="BR16" i="12" s="1"/>
  <c r="BS16" i="12" a="1"/>
  <c r="BS16" i="12" s="1"/>
  <c r="BT16" i="12" a="1"/>
  <c r="BT16" i="12" s="1"/>
  <c r="BU16" i="12" a="1"/>
  <c r="BU16" i="12"/>
  <c r="BV16" i="12" a="1"/>
  <c r="BV16" i="12" s="1"/>
  <c r="BW16" i="12" a="1"/>
  <c r="BW16" i="12" s="1"/>
  <c r="BX16" i="12" a="1"/>
  <c r="BX16" i="12" s="1"/>
  <c r="BY16" i="12" a="1"/>
  <c r="BY16" i="12"/>
  <c r="BZ16" i="12"/>
  <c r="CA16" i="12" a="1"/>
  <c r="CA16" i="12"/>
  <c r="CJ16" i="12" s="1"/>
  <c r="CB16" i="12" a="1"/>
  <c r="CB16" i="12" s="1"/>
  <c r="CC16" i="12" a="1"/>
  <c r="CC16" i="12"/>
  <c r="CD16" i="12" a="1"/>
  <c r="CD16" i="12"/>
  <c r="CE16" i="12" a="1"/>
  <c r="CE16" i="12"/>
  <c r="CF16" i="12" a="1"/>
  <c r="CF16" i="12" s="1"/>
  <c r="CG16" i="12" a="1"/>
  <c r="CG16" i="12"/>
  <c r="CH16" i="12" a="1"/>
  <c r="CH16" i="12"/>
  <c r="CI16" i="12" a="1"/>
  <c r="CI16" i="12"/>
  <c r="S17" i="12" a="1"/>
  <c r="S17" i="12" s="1"/>
  <c r="AB17" i="12" s="1"/>
  <c r="T17" i="12" a="1"/>
  <c r="T17" i="12"/>
  <c r="U17" i="12" a="1"/>
  <c r="U17" i="12" s="1"/>
  <c r="V17" i="12" a="1"/>
  <c r="V17" i="12" s="1"/>
  <c r="W17" i="12" a="1"/>
  <c r="W17" i="12" s="1"/>
  <c r="X17" i="12" a="1"/>
  <c r="X17" i="12"/>
  <c r="Y17" i="12" a="1"/>
  <c r="Y17" i="12" s="1"/>
  <c r="Z17" i="12" a="1"/>
  <c r="Z17" i="12" s="1"/>
  <c r="AA17" i="12" a="1"/>
  <c r="AA17" i="12" s="1"/>
  <c r="AC17" i="12" a="1"/>
  <c r="AC17" i="12"/>
  <c r="AL17" i="12" s="1"/>
  <c r="AD17" i="12" a="1"/>
  <c r="AD17" i="12"/>
  <c r="AE17" i="12" a="1"/>
  <c r="AE17" i="12" s="1"/>
  <c r="AF17" i="12" a="1"/>
  <c r="AF17" i="12"/>
  <c r="AG17" i="12" a="1"/>
  <c r="AG17" i="12"/>
  <c r="AH17" i="12" a="1"/>
  <c r="AH17" i="12"/>
  <c r="AI17" i="12" a="1"/>
  <c r="AI17" i="12" s="1"/>
  <c r="AJ17" i="12" a="1"/>
  <c r="AJ17" i="12"/>
  <c r="AK17" i="12" a="1"/>
  <c r="AK17" i="12"/>
  <c r="AM17" i="12" a="1"/>
  <c r="AM17" i="12" s="1"/>
  <c r="AV17" i="12" s="1"/>
  <c r="AN17" i="12" a="1"/>
  <c r="AN17" i="12" s="1"/>
  <c r="AO17" i="12" a="1"/>
  <c r="AO17" i="12"/>
  <c r="AP17" i="12" a="1"/>
  <c r="AP17" i="12" s="1"/>
  <c r="AQ17" i="12" a="1"/>
  <c r="AQ17" i="12" s="1"/>
  <c r="AR17" i="12" a="1"/>
  <c r="AR17" i="12" s="1"/>
  <c r="AS17" i="12" a="1"/>
  <c r="AS17" i="12"/>
  <c r="AT17" i="12" a="1"/>
  <c r="AT17" i="12" s="1"/>
  <c r="AU17" i="12" a="1"/>
  <c r="AU17" i="12" s="1"/>
  <c r="AW17" i="12" a="1"/>
  <c r="AW17" i="12"/>
  <c r="AX17" i="12" a="1"/>
  <c r="AX17" i="12"/>
  <c r="AY17" i="12" a="1"/>
  <c r="AY17" i="12"/>
  <c r="AZ17" i="12" a="1"/>
  <c r="AZ17" i="12" s="1"/>
  <c r="BA17" i="12" a="1"/>
  <c r="BA17" i="12"/>
  <c r="BB17" i="12" a="1"/>
  <c r="BB17" i="12"/>
  <c r="BC17" i="12" a="1"/>
  <c r="BC17" i="12"/>
  <c r="BD17" i="12" a="1"/>
  <c r="BD17" i="12" s="1"/>
  <c r="BE17" i="12" a="1"/>
  <c r="BE17" i="12"/>
  <c r="BF17" i="12"/>
  <c r="BG17" i="12" a="1"/>
  <c r="BG17" i="12" s="1"/>
  <c r="BH17" i="12" a="1"/>
  <c r="BH17" i="12" s="1"/>
  <c r="BI17" i="12" a="1"/>
  <c r="BI17" i="12" s="1"/>
  <c r="BJ17" i="12" a="1"/>
  <c r="BJ17" i="12"/>
  <c r="BK17" i="12" a="1"/>
  <c r="BK17" i="12" s="1"/>
  <c r="BL17" i="12" a="1"/>
  <c r="BL17" i="12" s="1"/>
  <c r="BM17" i="12" a="1"/>
  <c r="BM17" i="12" s="1"/>
  <c r="BN17" i="12" a="1"/>
  <c r="BN17" i="12"/>
  <c r="BO17" i="12" a="1"/>
  <c r="BO17" i="12" s="1"/>
  <c r="BP17" i="12"/>
  <c r="BQ17" i="12" a="1"/>
  <c r="BQ17" i="12" s="1"/>
  <c r="BZ17" i="12" s="1"/>
  <c r="BR17" i="12" a="1"/>
  <c r="BR17" i="12"/>
  <c r="BS17" i="12" a="1"/>
  <c r="BS17" i="12"/>
  <c r="BT17" i="12" a="1"/>
  <c r="BT17" i="12"/>
  <c r="BU17" i="12" a="1"/>
  <c r="BU17" i="12" s="1"/>
  <c r="BV17" i="12" a="1"/>
  <c r="BV17" i="12"/>
  <c r="BW17" i="12" a="1"/>
  <c r="BW17" i="12"/>
  <c r="BX17" i="12" a="1"/>
  <c r="BX17" i="12"/>
  <c r="BY17" i="12" a="1"/>
  <c r="BY17" i="12" s="1"/>
  <c r="CA17" i="12" a="1"/>
  <c r="CA17" i="12"/>
  <c r="CB17" i="12" a="1"/>
  <c r="CB17" i="12" s="1"/>
  <c r="CC17" i="12" a="1"/>
  <c r="CC17" i="12" s="1"/>
  <c r="CD17" i="12" a="1"/>
  <c r="CD17" i="12" s="1"/>
  <c r="CE17" i="12" a="1"/>
  <c r="CE17" i="12"/>
  <c r="CF17" i="12" a="1"/>
  <c r="CF17" i="12" s="1"/>
  <c r="CG17" i="12" a="1"/>
  <c r="CG17" i="12" s="1"/>
  <c r="CH17" i="12" a="1"/>
  <c r="CH17" i="12" s="1"/>
  <c r="CI17" i="12" a="1"/>
  <c r="CI17" i="12"/>
  <c r="CJ17" i="12"/>
  <c r="S18" i="12" a="1"/>
  <c r="S18" i="12"/>
  <c r="AB18" i="12" s="1"/>
  <c r="T18" i="12" a="1"/>
  <c r="T18" i="12" s="1"/>
  <c r="U18" i="12" a="1"/>
  <c r="U18" i="12"/>
  <c r="V18" i="12" a="1"/>
  <c r="V18" i="12"/>
  <c r="W18" i="12" a="1"/>
  <c r="W18" i="12"/>
  <c r="X18" i="12" a="1"/>
  <c r="X18" i="12" s="1"/>
  <c r="Y18" i="12" a="1"/>
  <c r="Y18" i="12"/>
  <c r="Z18" i="12" a="1"/>
  <c r="Z18" i="12"/>
  <c r="AA18" i="12" a="1"/>
  <c r="AA18" i="12"/>
  <c r="AC18" i="12" a="1"/>
  <c r="AC18" i="12" s="1"/>
  <c r="AL18" i="12" s="1"/>
  <c r="AD18" i="12" a="1"/>
  <c r="AD18" i="12"/>
  <c r="AE18" i="12" a="1"/>
  <c r="AE18" i="12" s="1"/>
  <c r="AF18" i="12" a="1"/>
  <c r="AF18" i="12" s="1"/>
  <c r="AG18" i="12" a="1"/>
  <c r="AG18" i="12" s="1"/>
  <c r="AH18" i="12" a="1"/>
  <c r="AH18" i="12"/>
  <c r="AI18" i="12" a="1"/>
  <c r="AI18" i="12" s="1"/>
  <c r="AJ18" i="12" a="1"/>
  <c r="AJ18" i="12" s="1"/>
  <c r="AK18" i="12" a="1"/>
  <c r="AK18" i="12" s="1"/>
  <c r="AM18" i="12" a="1"/>
  <c r="AM18" i="12"/>
  <c r="AV18" i="12" s="1"/>
  <c r="AN18" i="12" a="1"/>
  <c r="AN18" i="12"/>
  <c r="AO18" i="12" a="1"/>
  <c r="AO18" i="12" s="1"/>
  <c r="AP18" i="12" a="1"/>
  <c r="AP18" i="12"/>
  <c r="AQ18" i="12" a="1"/>
  <c r="AQ18" i="12"/>
  <c r="AR18" i="12" a="1"/>
  <c r="AR18" i="12"/>
  <c r="AS18" i="12" a="1"/>
  <c r="AS18" i="12" s="1"/>
  <c r="AT18" i="12" a="1"/>
  <c r="AT18" i="12"/>
  <c r="AU18" i="12" a="1"/>
  <c r="AU18" i="12"/>
  <c r="AW18" i="12" a="1"/>
  <c r="AW18" i="12" s="1"/>
  <c r="BF18" i="12" s="1"/>
  <c r="AX18" i="12" a="1"/>
  <c r="AX18" i="12" s="1"/>
  <c r="AY18" i="12" a="1"/>
  <c r="AY18" i="12"/>
  <c r="AZ18" i="12" a="1"/>
  <c r="AZ18" i="12" s="1"/>
  <c r="BA18" i="12" a="1"/>
  <c r="BA18" i="12" s="1"/>
  <c r="BB18" i="12" a="1"/>
  <c r="BB18" i="12" s="1"/>
  <c r="BC18" i="12" a="1"/>
  <c r="BC18" i="12"/>
  <c r="BD18" i="12" a="1"/>
  <c r="BD18" i="12" s="1"/>
  <c r="BE18" i="12" a="1"/>
  <c r="BE18" i="12" s="1"/>
  <c r="BG18" i="12" a="1"/>
  <c r="BG18" i="12"/>
  <c r="BH18" i="12" a="1"/>
  <c r="BH18" i="12"/>
  <c r="BI18" i="12" a="1"/>
  <c r="BI18" i="12"/>
  <c r="BJ18" i="12" a="1"/>
  <c r="BJ18" i="12"/>
  <c r="BK18" i="12" a="1"/>
  <c r="BK18" i="12"/>
  <c r="BL18" i="12" a="1"/>
  <c r="BL18" i="12"/>
  <c r="BM18" i="12" a="1"/>
  <c r="BM18" i="12"/>
  <c r="BN18" i="12" a="1"/>
  <c r="BN18" i="12" s="1"/>
  <c r="BO18" i="12" a="1"/>
  <c r="BO18" i="12"/>
  <c r="BP18" i="12"/>
  <c r="BQ18" i="12" a="1"/>
  <c r="BQ18" i="12" s="1"/>
  <c r="BZ18" i="12" s="1"/>
  <c r="BR18" i="12" a="1"/>
  <c r="BR18" i="12" s="1"/>
  <c r="BS18" i="12" a="1"/>
  <c r="BS18" i="12" s="1"/>
  <c r="BT18" i="12" a="1"/>
  <c r="BT18" i="12"/>
  <c r="BU18" i="12" a="1"/>
  <c r="BU18" i="12" s="1"/>
  <c r="BV18" i="12" a="1"/>
  <c r="BV18" i="12" s="1"/>
  <c r="BW18" i="12" a="1"/>
  <c r="BW18" i="12" s="1"/>
  <c r="BX18" i="12" a="1"/>
  <c r="BX18" i="12"/>
  <c r="BY18" i="12" a="1"/>
  <c r="BY18" i="12" s="1"/>
  <c r="CA18" i="12" a="1"/>
  <c r="CA18" i="12" s="1"/>
  <c r="CJ18" i="12" s="1"/>
  <c r="CB18" i="12" a="1"/>
  <c r="CB18" i="12"/>
  <c r="CC18" i="12" a="1"/>
  <c r="CC18" i="12" s="1"/>
  <c r="CD18" i="12" a="1"/>
  <c r="CD18" i="12"/>
  <c r="CE18" i="12" a="1"/>
  <c r="CE18" i="12" s="1"/>
  <c r="CF18" i="12" a="1"/>
  <c r="CF18" i="12"/>
  <c r="CG18" i="12" a="1"/>
  <c r="CG18" i="12"/>
  <c r="CH18" i="12" a="1"/>
  <c r="CH18" i="12"/>
  <c r="CI18" i="12" a="1"/>
  <c r="CI18" i="12" s="1"/>
  <c r="S19" i="12" a="1"/>
  <c r="S19" i="12"/>
  <c r="T19" i="12" a="1"/>
  <c r="T19" i="12" s="1"/>
  <c r="U19" i="12" a="1"/>
  <c r="U19" i="12" s="1"/>
  <c r="V19" i="12" a="1"/>
  <c r="V19" i="12" s="1"/>
  <c r="W19" i="12" a="1"/>
  <c r="W19" i="12"/>
  <c r="X19" i="12" a="1"/>
  <c r="X19" i="12" s="1"/>
  <c r="Y19" i="12" a="1"/>
  <c r="Y19" i="12" s="1"/>
  <c r="Z19" i="12" a="1"/>
  <c r="Z19" i="12" s="1"/>
  <c r="AA19" i="12" a="1"/>
  <c r="AA19" i="12"/>
  <c r="AB19" i="12"/>
  <c r="AC19" i="12" a="1"/>
  <c r="AC19" i="12"/>
  <c r="AL19" i="12" s="1"/>
  <c r="AD19" i="12" a="1"/>
  <c r="AD19" i="12" s="1"/>
  <c r="AE19" i="12" a="1"/>
  <c r="AE19" i="12"/>
  <c r="AF19" i="12" a="1"/>
  <c r="AF19" i="12" s="1"/>
  <c r="AG19" i="12" a="1"/>
  <c r="AG19" i="12"/>
  <c r="AH19" i="12" a="1"/>
  <c r="AH19" i="12" s="1"/>
  <c r="AI19" i="12" a="1"/>
  <c r="AI19" i="12"/>
  <c r="AJ19" i="12" a="1"/>
  <c r="AJ19" i="12"/>
  <c r="AK19" i="12" a="1"/>
  <c r="AK19" i="12"/>
  <c r="AM19" i="12" a="1"/>
  <c r="AM19" i="12" s="1"/>
  <c r="AV19" i="12" s="1"/>
  <c r="AN19" i="12" a="1"/>
  <c r="AN19" i="12"/>
  <c r="AO19" i="12" a="1"/>
  <c r="AO19" i="12" s="1"/>
  <c r="AP19" i="12" a="1"/>
  <c r="AP19" i="12" s="1"/>
  <c r="AQ19" i="12" a="1"/>
  <c r="AQ19" i="12" s="1"/>
  <c r="AR19" i="12" a="1"/>
  <c r="AR19" i="12"/>
  <c r="AS19" i="12" a="1"/>
  <c r="AS19" i="12" s="1"/>
  <c r="AT19" i="12" a="1"/>
  <c r="AT19" i="12" s="1"/>
  <c r="AU19" i="12" a="1"/>
  <c r="AU19" i="12" s="1"/>
  <c r="AW19" i="12" a="1"/>
  <c r="AW19" i="12"/>
  <c r="BF19" i="12" s="1"/>
  <c r="AX19" i="12" a="1"/>
  <c r="AX19" i="12"/>
  <c r="AY19" i="12" a="1"/>
  <c r="AY19" i="12" s="1"/>
  <c r="AZ19" i="12" a="1"/>
  <c r="AZ19" i="12"/>
  <c r="BA19" i="12" a="1"/>
  <c r="BA19" i="12" s="1"/>
  <c r="BB19" i="12" a="1"/>
  <c r="BB19" i="12"/>
  <c r="BC19" i="12" a="1"/>
  <c r="BC19" i="12" s="1"/>
  <c r="BD19" i="12" a="1"/>
  <c r="BD19" i="12"/>
  <c r="BE19" i="12" a="1"/>
  <c r="BE19" i="12"/>
  <c r="BG19" i="12" a="1"/>
  <c r="BG19" i="12" s="1"/>
  <c r="BP19" i="12" s="1"/>
  <c r="BH19" i="12" a="1"/>
  <c r="BH19" i="12" s="1"/>
  <c r="BI19" i="12" a="1"/>
  <c r="BI19" i="12"/>
  <c r="BJ19" i="12" a="1"/>
  <c r="BJ19" i="12" s="1"/>
  <c r="BK19" i="12" a="1"/>
  <c r="BK19" i="12" s="1"/>
  <c r="BL19" i="12" a="1"/>
  <c r="BL19" i="12" s="1"/>
  <c r="BM19" i="12" a="1"/>
  <c r="BM19" i="12"/>
  <c r="BN19" i="12" a="1"/>
  <c r="BN19" i="12" s="1"/>
  <c r="BO19" i="12" a="1"/>
  <c r="BO19" i="12" s="1"/>
  <c r="BQ19" i="12" a="1"/>
  <c r="BQ19" i="12"/>
  <c r="BR19" i="12" a="1"/>
  <c r="BR19" i="12"/>
  <c r="BS19" i="12" a="1"/>
  <c r="BS19" i="12"/>
  <c r="BT19" i="12" a="1"/>
  <c r="BT19" i="12" s="1"/>
  <c r="BU19" i="12" a="1"/>
  <c r="BU19" i="12"/>
  <c r="BV19" i="12" a="1"/>
  <c r="BV19" i="12" s="1"/>
  <c r="BW19" i="12" a="1"/>
  <c r="BW19" i="12"/>
  <c r="BX19" i="12" a="1"/>
  <c r="BX19" i="12" s="1"/>
  <c r="BY19" i="12" a="1"/>
  <c r="BY19" i="12"/>
  <c r="BZ19" i="12"/>
  <c r="CA19" i="12" a="1"/>
  <c r="CA19" i="12" s="1"/>
  <c r="CB19" i="12" a="1"/>
  <c r="CB19" i="12" s="1"/>
  <c r="CC19" i="12" a="1"/>
  <c r="CC19" i="12" s="1"/>
  <c r="CD19" i="12" a="1"/>
  <c r="CD19" i="12"/>
  <c r="CE19" i="12" a="1"/>
  <c r="CE19" i="12" s="1"/>
  <c r="CF19" i="12" a="1"/>
  <c r="CF19" i="12" s="1"/>
  <c r="CG19" i="12" a="1"/>
  <c r="CG19" i="12" s="1"/>
  <c r="CH19" i="12" a="1"/>
  <c r="CH19" i="12"/>
  <c r="CI19" i="12" a="1"/>
  <c r="CI19" i="12" s="1"/>
  <c r="CJ19" i="12"/>
  <c r="S20" i="12" a="1"/>
  <c r="S20" i="12"/>
  <c r="AB20" i="12" s="1"/>
  <c r="T20" i="12" a="1"/>
  <c r="T20" i="12"/>
  <c r="U20" i="12" a="1"/>
  <c r="U20" i="12" s="1"/>
  <c r="V20" i="12" a="1"/>
  <c r="V20" i="12"/>
  <c r="W20" i="12" a="1"/>
  <c r="W20" i="12" s="1"/>
  <c r="X20" i="12" a="1"/>
  <c r="X20" i="12"/>
  <c r="Y20" i="12" a="1"/>
  <c r="Y20" i="12"/>
  <c r="Z20" i="12" a="1"/>
  <c r="Z20" i="12"/>
  <c r="AA20" i="12" a="1"/>
  <c r="AA20" i="12" s="1"/>
  <c r="AC20" i="12" a="1"/>
  <c r="AC20" i="12"/>
  <c r="AD20" i="12" a="1"/>
  <c r="AD20" i="12" s="1"/>
  <c r="AE20" i="12" a="1"/>
  <c r="AE20" i="12" s="1"/>
  <c r="AF20" i="12" a="1"/>
  <c r="AF20" i="12" s="1"/>
  <c r="AG20" i="12" a="1"/>
  <c r="AG20" i="12"/>
  <c r="AH20" i="12" a="1"/>
  <c r="AH20" i="12" s="1"/>
  <c r="AI20" i="12" a="1"/>
  <c r="AI20" i="12" s="1"/>
  <c r="AJ20" i="12" a="1"/>
  <c r="AJ20" i="12" s="1"/>
  <c r="AK20" i="12" a="1"/>
  <c r="AK20" i="12"/>
  <c r="AL20" i="12"/>
  <c r="AM20" i="12" a="1"/>
  <c r="AM20" i="12"/>
  <c r="AV20" i="12" s="1"/>
  <c r="AN20" i="12" a="1"/>
  <c r="AN20" i="12" s="1"/>
  <c r="AO20" i="12" a="1"/>
  <c r="AO20" i="12"/>
  <c r="AP20" i="12" a="1"/>
  <c r="AP20" i="12" s="1"/>
  <c r="AQ20" i="12" a="1"/>
  <c r="AQ20" i="12"/>
  <c r="AR20" i="12" a="1"/>
  <c r="AR20" i="12" s="1"/>
  <c r="AS20" i="12" a="1"/>
  <c r="AS20" i="12"/>
  <c r="AT20" i="12" a="1"/>
  <c r="AT20" i="12" s="1"/>
  <c r="AU20" i="12" a="1"/>
  <c r="AU20" i="12"/>
  <c r="AW20" i="12" a="1"/>
  <c r="AW20" i="12" s="1"/>
  <c r="BF20" i="12" s="1"/>
  <c r="AX20" i="12" a="1"/>
  <c r="AX20" i="12"/>
  <c r="AY20" i="12" a="1"/>
  <c r="AY20" i="12" s="1"/>
  <c r="AZ20" i="12" a="1"/>
  <c r="AZ20" i="12" s="1"/>
  <c r="BA20" i="12" a="1"/>
  <c r="BA20" i="12" s="1"/>
  <c r="BB20" i="12" a="1"/>
  <c r="BB20" i="12"/>
  <c r="BC20" i="12" a="1"/>
  <c r="BC20" i="12" s="1"/>
  <c r="BD20" i="12" a="1"/>
  <c r="BD20" i="12" s="1"/>
  <c r="BE20" i="12" a="1"/>
  <c r="BE20" i="12" s="1"/>
  <c r="BG20" i="12" a="1"/>
  <c r="BG20" i="12"/>
  <c r="BP20" i="12" s="1"/>
  <c r="BH20" i="12" a="1"/>
  <c r="BH20" i="12"/>
  <c r="BI20" i="12" a="1"/>
  <c r="BI20" i="12" s="1"/>
  <c r="BJ20" i="12" a="1"/>
  <c r="BJ20" i="12"/>
  <c r="BK20" i="12" a="1"/>
  <c r="BK20" i="12" s="1"/>
  <c r="BL20" i="12" a="1"/>
  <c r="BL20" i="12"/>
  <c r="BM20" i="12" a="1"/>
  <c r="BM20" i="12" s="1"/>
  <c r="BN20" i="12" a="1"/>
  <c r="BN20" i="12"/>
  <c r="BO20" i="12" a="1"/>
  <c r="BO20" i="12"/>
  <c r="BQ20" i="12" a="1"/>
  <c r="BQ20" i="12" s="1"/>
  <c r="BZ20" i="12" s="1"/>
  <c r="BR20" i="12" a="1"/>
  <c r="BR20" i="12" s="1"/>
  <c r="BS20" i="12" a="1"/>
  <c r="BS20" i="12"/>
  <c r="BT20" i="12" a="1"/>
  <c r="BT20" i="12" s="1"/>
  <c r="BU20" i="12" a="1"/>
  <c r="BU20" i="12" s="1"/>
  <c r="BV20" i="12" a="1"/>
  <c r="BV20" i="12" s="1"/>
  <c r="BW20" i="12" a="1"/>
  <c r="BW20" i="12" s="1"/>
  <c r="BX20" i="12" a="1"/>
  <c r="BX20" i="12" s="1"/>
  <c r="BY20" i="12" a="1"/>
  <c r="BY20" i="12" s="1"/>
  <c r="CA20" i="12" a="1"/>
  <c r="CA20" i="12"/>
  <c r="CJ20" i="12" s="1"/>
  <c r="CB20" i="12" a="1"/>
  <c r="CB20" i="12"/>
  <c r="CC20" i="12" a="1"/>
  <c r="CC20" i="12"/>
  <c r="CD20" i="12" a="1"/>
  <c r="CD20" i="12"/>
  <c r="CE20" i="12" a="1"/>
  <c r="CE20" i="12"/>
  <c r="CF20" i="12" a="1"/>
  <c r="CF20" i="12"/>
  <c r="CG20" i="12" a="1"/>
  <c r="CG20" i="12"/>
  <c r="CH20" i="12" a="1"/>
  <c r="CH20" i="12" s="1"/>
  <c r="CI20" i="12" a="1"/>
  <c r="CI20" i="12"/>
  <c r="S21" i="12" a="1"/>
  <c r="S21" i="12" s="1"/>
  <c r="AB21" i="12" s="1"/>
  <c r="T21" i="12" a="1"/>
  <c r="T21" i="12" s="1"/>
  <c r="U21" i="12" a="1"/>
  <c r="U21" i="12" s="1"/>
  <c r="V21" i="12" a="1"/>
  <c r="V21" i="12" s="1"/>
  <c r="W21" i="12" a="1"/>
  <c r="W21" i="12" s="1"/>
  <c r="X21" i="12" a="1"/>
  <c r="X21" i="12"/>
  <c r="Y21" i="12" a="1"/>
  <c r="Y21" i="12" s="1"/>
  <c r="Z21" i="12" a="1"/>
  <c r="Z21" i="12"/>
  <c r="AA21" i="12" a="1"/>
  <c r="AA21" i="12" s="1"/>
  <c r="AC21" i="12" a="1"/>
  <c r="AC21" i="12" s="1"/>
  <c r="AL21" i="12" s="1"/>
  <c r="AD21" i="12" a="1"/>
  <c r="AD21" i="12"/>
  <c r="AE21" i="12" a="1"/>
  <c r="AE21" i="12"/>
  <c r="AF21" i="12" a="1"/>
  <c r="AF21" i="12"/>
  <c r="AG21" i="12" a="1"/>
  <c r="AG21" i="12" s="1"/>
  <c r="AH21" i="12" a="1"/>
  <c r="AH21" i="12"/>
  <c r="AI21" i="12" a="1"/>
  <c r="AI21" i="12" s="1"/>
  <c r="AJ21" i="12" a="1"/>
  <c r="AJ21" i="12"/>
  <c r="AK21" i="12" a="1"/>
  <c r="AK21" i="12" s="1"/>
  <c r="AM21" i="12" a="1"/>
  <c r="AM21" i="12" s="1"/>
  <c r="AV21" i="12" s="1"/>
  <c r="AN21" i="12" a="1"/>
  <c r="AN21" i="12" s="1"/>
  <c r="AO21" i="12" a="1"/>
  <c r="AO21" i="12" s="1"/>
  <c r="AP21" i="12" a="1"/>
  <c r="AP21" i="12" s="1"/>
  <c r="AQ21" i="12" a="1"/>
  <c r="AQ21" i="12" s="1"/>
  <c r="AR21" i="12" a="1"/>
  <c r="AR21" i="12" s="1"/>
  <c r="AS21" i="12" a="1"/>
  <c r="AS21" i="12" s="1"/>
  <c r="AT21" i="12" a="1"/>
  <c r="AT21" i="12" s="1"/>
  <c r="AU21" i="12" a="1"/>
  <c r="AU21" i="12"/>
  <c r="AW21" i="12" a="1"/>
  <c r="AW21" i="12" s="1"/>
  <c r="BF21" i="12" s="1"/>
  <c r="AX21" i="12" a="1"/>
  <c r="AX21" i="12"/>
  <c r="AY21" i="12" a="1"/>
  <c r="AY21" i="12"/>
  <c r="AZ21" i="12" a="1"/>
  <c r="AZ21" i="12" s="1"/>
  <c r="BA21" i="12" a="1"/>
  <c r="BA21" i="12" s="1"/>
  <c r="BB21" i="12" a="1"/>
  <c r="BB21" i="12"/>
  <c r="BC21" i="12" a="1"/>
  <c r="BC21" i="12"/>
  <c r="BD21" i="12" a="1"/>
  <c r="BD21" i="12" s="1"/>
  <c r="BE21" i="12" a="1"/>
  <c r="BE21" i="12" s="1"/>
  <c r="BG21" i="12" a="1"/>
  <c r="BG21" i="12" s="1"/>
  <c r="BH21" i="12" a="1"/>
  <c r="BH21" i="12"/>
  <c r="BI21" i="12" a="1"/>
  <c r="BI21" i="12"/>
  <c r="BJ21" i="12" a="1"/>
  <c r="BJ21" i="12" s="1"/>
  <c r="BK21" i="12" a="1"/>
  <c r="BK21" i="12" s="1"/>
  <c r="BL21" i="12" a="1"/>
  <c r="BL21" i="12"/>
  <c r="BM21" i="12" a="1"/>
  <c r="BM21" i="12"/>
  <c r="BN21" i="12" a="1"/>
  <c r="BN21" i="12" s="1"/>
  <c r="BO21" i="12" a="1"/>
  <c r="BO21" i="12" s="1"/>
  <c r="BP21" i="12"/>
  <c r="BQ21" i="12" a="1"/>
  <c r="BQ21" i="12" s="1"/>
  <c r="BZ21" i="12" s="1"/>
  <c r="BR21" i="12" a="1"/>
  <c r="BR21" i="12" s="1"/>
  <c r="BS21" i="12" a="1"/>
  <c r="BS21" i="12"/>
  <c r="BT21" i="12" a="1"/>
  <c r="BT21" i="12"/>
  <c r="BU21" i="12" a="1"/>
  <c r="BU21" i="12" s="1"/>
  <c r="BV21" i="12" a="1"/>
  <c r="BV21" i="12" s="1"/>
  <c r="BW21" i="12" a="1"/>
  <c r="BW21" i="12"/>
  <c r="BX21" i="12" a="1"/>
  <c r="BX21" i="12"/>
  <c r="BY21" i="12" a="1"/>
  <c r="BY21" i="12" s="1"/>
  <c r="CA21" i="12" a="1"/>
  <c r="CA21" i="12" s="1"/>
  <c r="CJ21" i="12" s="1"/>
  <c r="CB21" i="12" a="1"/>
  <c r="CB21" i="12" s="1"/>
  <c r="CC21" i="12" a="1"/>
  <c r="CC21" i="12" s="1"/>
  <c r="CD21" i="12" a="1"/>
  <c r="CD21" i="12"/>
  <c r="CE21" i="12" a="1"/>
  <c r="CE21" i="12" s="1"/>
  <c r="CF21" i="12" a="1"/>
  <c r="CF21" i="12" s="1"/>
  <c r="CG21" i="12" a="1"/>
  <c r="CG21" i="12"/>
  <c r="CH21" i="12" a="1"/>
  <c r="CH21" i="12"/>
  <c r="CI21" i="12" a="1"/>
  <c r="CI21" i="12" s="1"/>
  <c r="S22" i="12" a="1"/>
  <c r="S22" i="12"/>
  <c r="AB22" i="12" s="1"/>
  <c r="T22" i="12" a="1"/>
  <c r="T22" i="12" s="1"/>
  <c r="U22" i="12" a="1"/>
  <c r="U22" i="12" s="1"/>
  <c r="V22" i="12" a="1"/>
  <c r="V22" i="12"/>
  <c r="W22" i="12" a="1"/>
  <c r="W22" i="12"/>
  <c r="X22" i="12" a="1"/>
  <c r="X22" i="12" s="1"/>
  <c r="Y22" i="12" a="1"/>
  <c r="Y22" i="12" s="1"/>
  <c r="Z22" i="12" a="1"/>
  <c r="Z22" i="12"/>
  <c r="AA22" i="12" a="1"/>
  <c r="AA22" i="12"/>
  <c r="AC22" i="12" a="1"/>
  <c r="AC22" i="12"/>
  <c r="AD22" i="12" a="1"/>
  <c r="AD22" i="12" s="1"/>
  <c r="AE22" i="12" a="1"/>
  <c r="AE22" i="12" s="1"/>
  <c r="AF22" i="12" a="1"/>
  <c r="AF22" i="12"/>
  <c r="AG22" i="12" a="1"/>
  <c r="AG22" i="12" s="1"/>
  <c r="AH22" i="12" a="1"/>
  <c r="AH22" i="12" s="1"/>
  <c r="AI22" i="12" a="1"/>
  <c r="AI22" i="12" s="1"/>
  <c r="AJ22" i="12" a="1"/>
  <c r="AJ22" i="12" s="1"/>
  <c r="AK22" i="12" a="1"/>
  <c r="AK22" i="12" s="1"/>
  <c r="AL22" i="12"/>
  <c r="AM22" i="12" a="1"/>
  <c r="AM22" i="12"/>
  <c r="AV22" i="12" s="1"/>
  <c r="AN22" i="12" a="1"/>
  <c r="AN22" i="12"/>
  <c r="AO22" i="12" a="1"/>
  <c r="AO22" i="12" s="1"/>
  <c r="AP22" i="12" a="1"/>
  <c r="AP22" i="12" s="1"/>
  <c r="AQ22" i="12" a="1"/>
  <c r="AQ22" i="12"/>
  <c r="AR22" i="12" a="1"/>
  <c r="AR22" i="12"/>
  <c r="AS22" i="12" a="1"/>
  <c r="AS22" i="12" s="1"/>
  <c r="AT22" i="12" a="1"/>
  <c r="AT22" i="12" s="1"/>
  <c r="AU22" i="12" a="1"/>
  <c r="AU22" i="12"/>
  <c r="AW22" i="12" a="1"/>
  <c r="AW22" i="12"/>
  <c r="BF22" i="12" s="1"/>
  <c r="AX22" i="12" a="1"/>
  <c r="AX22" i="12"/>
  <c r="AY22" i="12" a="1"/>
  <c r="AY22" i="12" s="1"/>
  <c r="AZ22" i="12" a="1"/>
  <c r="AZ22" i="12" s="1"/>
  <c r="BA22" i="12" a="1"/>
  <c r="BA22" i="12" s="1"/>
  <c r="BB22" i="12" a="1"/>
  <c r="BB22" i="12" s="1"/>
  <c r="BC22" i="12" a="1"/>
  <c r="BC22" i="12" s="1"/>
  <c r="BD22" i="12" a="1"/>
  <c r="BD22" i="12" s="1"/>
  <c r="BE22" i="12" a="1"/>
  <c r="BE22" i="12" s="1"/>
  <c r="BG22" i="12" a="1"/>
  <c r="BG22" i="12" s="1"/>
  <c r="BP22" i="12" s="1"/>
  <c r="BH22" i="12" a="1"/>
  <c r="BH22" i="12"/>
  <c r="BI22" i="12" a="1"/>
  <c r="BI22" i="12"/>
  <c r="BJ22" i="12" a="1"/>
  <c r="BJ22" i="12" s="1"/>
  <c r="BK22" i="12" a="1"/>
  <c r="BK22" i="12" s="1"/>
  <c r="BL22" i="12" a="1"/>
  <c r="BL22" i="12"/>
  <c r="BM22" i="12" a="1"/>
  <c r="BM22" i="12"/>
  <c r="BN22" i="12" a="1"/>
  <c r="BN22" i="12" s="1"/>
  <c r="BO22" i="12" a="1"/>
  <c r="BO22" i="12" s="1"/>
  <c r="BQ22" i="12" a="1"/>
  <c r="BQ22" i="12" s="1"/>
  <c r="BZ22" i="12" s="1"/>
  <c r="BR22" i="12" a="1"/>
  <c r="BR22" i="12" s="1"/>
  <c r="BS22" i="12" a="1"/>
  <c r="BS22" i="12"/>
  <c r="BT22" i="12" a="1"/>
  <c r="BT22" i="12" s="1"/>
  <c r="BU22" i="12" a="1"/>
  <c r="BU22" i="12" s="1"/>
  <c r="BV22" i="12" a="1"/>
  <c r="BV22" i="12"/>
  <c r="BW22" i="12" a="1"/>
  <c r="BW22" i="12"/>
  <c r="BX22" i="12" a="1"/>
  <c r="BX22" i="12" s="1"/>
  <c r="BY22" i="12" a="1"/>
  <c r="BY22" i="12" s="1"/>
  <c r="CA22" i="12" a="1"/>
  <c r="CA22" i="12" s="1"/>
  <c r="CJ22" i="12" s="1"/>
  <c r="CB22" i="12" a="1"/>
  <c r="CB22" i="12" s="1"/>
  <c r="CC22" i="12" a="1"/>
  <c r="CC22" i="12"/>
  <c r="CD22" i="12" a="1"/>
  <c r="CD22" i="12"/>
  <c r="CE22" i="12" a="1"/>
  <c r="CE22" i="12" s="1"/>
  <c r="CF22" i="12" a="1"/>
  <c r="CF22" i="12" s="1"/>
  <c r="CG22" i="12" a="1"/>
  <c r="CG22" i="12"/>
  <c r="CH22" i="12" a="1"/>
  <c r="CH22" i="12"/>
  <c r="CI22" i="12" a="1"/>
  <c r="CI22" i="12" s="1"/>
  <c r="S23" i="12" a="1"/>
  <c r="S23" i="12" s="1"/>
  <c r="AB23" i="12" s="1"/>
  <c r="T23" i="12" a="1"/>
  <c r="T23" i="12" s="1"/>
  <c r="U23" i="12" a="1"/>
  <c r="U23" i="12"/>
  <c r="V23" i="12" a="1"/>
  <c r="V23" i="12"/>
  <c r="W23" i="12" a="1"/>
  <c r="W23" i="12" s="1"/>
  <c r="X23" i="12" a="1"/>
  <c r="X23" i="12" s="1"/>
  <c r="Y23" i="12" a="1"/>
  <c r="Y23" i="12"/>
  <c r="Z23" i="12" a="1"/>
  <c r="Z23" i="12"/>
  <c r="AA23" i="12" a="1"/>
  <c r="AA23" i="12" s="1"/>
  <c r="AC23" i="12" a="1"/>
  <c r="AC23" i="12"/>
  <c r="AL23" i="12" s="1"/>
  <c r="AD23" i="12" a="1"/>
  <c r="AD23" i="12" s="1"/>
  <c r="AE23" i="12" a="1"/>
  <c r="AE23" i="12" s="1"/>
  <c r="AF23" i="12" a="1"/>
  <c r="AF23" i="12"/>
  <c r="AG23" i="12" a="1"/>
  <c r="AG23" i="12"/>
  <c r="AH23" i="12" a="1"/>
  <c r="AH23" i="12" s="1"/>
  <c r="AI23" i="12" a="1"/>
  <c r="AI23" i="12" s="1"/>
  <c r="AJ23" i="12" a="1"/>
  <c r="AJ23" i="12"/>
  <c r="AK23" i="12" a="1"/>
  <c r="AK23" i="12"/>
  <c r="AM23" i="12" a="1"/>
  <c r="AM23" i="12"/>
  <c r="AN23" i="12" a="1"/>
  <c r="AN23" i="12" s="1"/>
  <c r="AO23" i="12" a="1"/>
  <c r="AO23" i="12" s="1"/>
  <c r="AP23" i="12" a="1"/>
  <c r="AP23" i="12"/>
  <c r="AQ23" i="12" a="1"/>
  <c r="AQ23" i="12"/>
  <c r="AR23" i="12" a="1"/>
  <c r="AR23" i="12" s="1"/>
  <c r="AS23" i="12" a="1"/>
  <c r="AS23" i="12" s="1"/>
  <c r="AT23" i="12" a="1"/>
  <c r="AT23" i="12" s="1"/>
  <c r="AU23" i="12" a="1"/>
  <c r="AU23" i="12" s="1"/>
  <c r="AV23" i="12"/>
  <c r="AW23" i="12" a="1"/>
  <c r="AW23" i="12"/>
  <c r="BF23" i="12" s="1"/>
  <c r="AX23" i="12" a="1"/>
  <c r="AX23" i="12"/>
  <c r="AY23" i="12" a="1"/>
  <c r="AY23" i="12" s="1"/>
  <c r="AZ23" i="12" a="1"/>
  <c r="AZ23" i="12" s="1"/>
  <c r="BA23" i="12" a="1"/>
  <c r="BA23" i="12"/>
  <c r="BB23" i="12" a="1"/>
  <c r="BB23" i="12"/>
  <c r="BC23" i="12" a="1"/>
  <c r="BC23" i="12" s="1"/>
  <c r="BD23" i="12" a="1"/>
  <c r="BD23" i="12" s="1"/>
  <c r="BE23" i="12" a="1"/>
  <c r="BE23" i="12"/>
  <c r="BG23" i="12" a="1"/>
  <c r="BG23" i="12"/>
  <c r="BP23" i="12" s="1"/>
  <c r="BH23" i="12" a="1"/>
  <c r="BH23" i="12"/>
  <c r="BI23" i="12" a="1"/>
  <c r="BI23" i="12" s="1"/>
  <c r="BJ23" i="12" a="1"/>
  <c r="BJ23" i="12" s="1"/>
  <c r="BK23" i="12" a="1"/>
  <c r="BK23" i="12" s="1"/>
  <c r="BL23" i="12" a="1"/>
  <c r="BL23" i="12" s="1"/>
  <c r="BM23" i="12" a="1"/>
  <c r="BM23" i="12" s="1"/>
  <c r="BN23" i="12" a="1"/>
  <c r="BN23" i="12" s="1"/>
  <c r="BO23" i="12" a="1"/>
  <c r="BO23" i="12"/>
  <c r="BQ23" i="12" a="1"/>
  <c r="BQ23" i="12" s="1"/>
  <c r="BZ23" i="12" s="1"/>
  <c r="BR23" i="12" a="1"/>
  <c r="BR23" i="12"/>
  <c r="BS23" i="12" a="1"/>
  <c r="BS23" i="12"/>
  <c r="BT23" i="12" a="1"/>
  <c r="BT23" i="12" s="1"/>
  <c r="BU23" i="12" a="1"/>
  <c r="BU23" i="12" s="1"/>
  <c r="BV23" i="12" a="1"/>
  <c r="BV23" i="12"/>
  <c r="BW23" i="12" a="1"/>
  <c r="BW23" i="12"/>
  <c r="BX23" i="12" a="1"/>
  <c r="BX23" i="12" s="1"/>
  <c r="BY23" i="12" a="1"/>
  <c r="BY23" i="12" s="1"/>
  <c r="CA23" i="12" a="1"/>
  <c r="CA23" i="12" s="1"/>
  <c r="CB23" i="12" a="1"/>
  <c r="CB23" i="12"/>
  <c r="CC23" i="12" a="1"/>
  <c r="CC23" i="12"/>
  <c r="CD23" i="12" a="1"/>
  <c r="CD23" i="12" s="1"/>
  <c r="CE23" i="12" a="1"/>
  <c r="CE23" i="12" s="1"/>
  <c r="CF23" i="12" a="1"/>
  <c r="CF23" i="12" s="1"/>
  <c r="CG23" i="12" a="1"/>
  <c r="CG23" i="12" s="1"/>
  <c r="CH23" i="12" a="1"/>
  <c r="CH23" i="12" s="1"/>
  <c r="CI23" i="12" a="1"/>
  <c r="CI23" i="12" s="1"/>
  <c r="CJ23" i="12"/>
  <c r="S24" i="12" a="1"/>
  <c r="S24" i="12" s="1"/>
  <c r="AB24" i="12" s="1"/>
  <c r="T24" i="12" a="1"/>
  <c r="T24" i="12" s="1"/>
  <c r="U24" i="12" a="1"/>
  <c r="U24" i="12"/>
  <c r="V24" i="12" a="1"/>
  <c r="V24" i="12"/>
  <c r="W24" i="12" a="1"/>
  <c r="W24" i="12" s="1"/>
  <c r="X24" i="12" a="1"/>
  <c r="X24" i="12" s="1"/>
  <c r="Y24" i="12" a="1"/>
  <c r="Y24" i="12"/>
  <c r="Z24" i="12" a="1"/>
  <c r="Z24" i="12"/>
  <c r="AA24" i="12" a="1"/>
  <c r="AA24" i="12" s="1"/>
  <c r="AC24" i="12" a="1"/>
  <c r="AC24" i="12" s="1"/>
  <c r="AL24" i="12" s="1"/>
  <c r="AD24" i="12" a="1"/>
  <c r="AD24" i="12" s="1"/>
  <c r="AE24" i="12" a="1"/>
  <c r="AE24" i="12" s="1"/>
  <c r="AF24" i="12" a="1"/>
  <c r="AF24" i="12"/>
  <c r="AG24" i="12" a="1"/>
  <c r="AG24" i="12" s="1"/>
  <c r="AH24" i="12" a="1"/>
  <c r="AH24" i="12" s="1"/>
  <c r="AI24" i="12" a="1"/>
  <c r="AI24" i="12"/>
  <c r="AJ24" i="12" a="1"/>
  <c r="AJ24" i="12" s="1"/>
  <c r="AK24" i="12" a="1"/>
  <c r="AK24" i="12" s="1"/>
  <c r="AM24" i="12" a="1"/>
  <c r="AM24" i="12"/>
  <c r="AN24" i="12" a="1"/>
  <c r="AN24" i="12" s="1"/>
  <c r="AO24" i="12" a="1"/>
  <c r="AO24" i="12" s="1"/>
  <c r="AP24" i="12" a="1"/>
  <c r="AP24" i="12"/>
  <c r="AQ24" i="12" a="1"/>
  <c r="AQ24" i="12"/>
  <c r="AR24" i="12" a="1"/>
  <c r="AR24" i="12" s="1"/>
  <c r="AS24" i="12" a="1"/>
  <c r="AS24" i="12" s="1"/>
  <c r="AT24" i="12" a="1"/>
  <c r="AT24" i="12"/>
  <c r="AU24" i="12" a="1"/>
  <c r="AU24" i="12"/>
  <c r="AV24" i="12"/>
  <c r="AW24" i="12" a="1"/>
  <c r="AW24" i="12"/>
  <c r="AX24" i="12" a="1"/>
  <c r="AX24" i="12" s="1"/>
  <c r="AY24" i="12" a="1"/>
  <c r="AY24" i="12" s="1"/>
  <c r="AZ24" i="12" a="1"/>
  <c r="AZ24" i="12"/>
  <c r="BA24" i="12" a="1"/>
  <c r="BA24" i="12" s="1"/>
  <c r="BB24" i="12" a="1"/>
  <c r="BB24" i="12" s="1"/>
  <c r="BC24" i="12" a="1"/>
  <c r="BC24" i="12" s="1"/>
  <c r="BD24" i="12" a="1"/>
  <c r="BD24" i="12"/>
  <c r="BE24" i="12" a="1"/>
  <c r="BE24" i="12" s="1"/>
  <c r="BF24" i="12"/>
  <c r="BG24" i="12" a="1"/>
  <c r="BG24" i="12"/>
  <c r="BP24" i="12" s="1"/>
  <c r="BH24" i="12" a="1"/>
  <c r="BH24" i="12"/>
  <c r="BI24" i="12" a="1"/>
  <c r="BI24" i="12" s="1"/>
  <c r="BJ24" i="12" a="1"/>
  <c r="BJ24" i="12"/>
  <c r="BK24" i="12" a="1"/>
  <c r="BK24" i="12"/>
  <c r="BL24" i="12" a="1"/>
  <c r="BL24" i="12"/>
  <c r="BM24" i="12" a="1"/>
  <c r="BM24" i="12" s="1"/>
  <c r="BN24" i="12" a="1"/>
  <c r="BN24" i="12" s="1"/>
  <c r="BO24" i="12" a="1"/>
  <c r="BO24" i="12"/>
  <c r="BQ24" i="12" a="1"/>
  <c r="BQ24" i="12"/>
  <c r="BZ24" i="12" s="1"/>
  <c r="BR24" i="12" a="1"/>
  <c r="BR24" i="12"/>
  <c r="BS24" i="12" a="1"/>
  <c r="BS24" i="12" s="1"/>
  <c r="BT24" i="12" a="1"/>
  <c r="BT24" i="12" s="1"/>
  <c r="BU24" i="12" a="1"/>
  <c r="BU24" i="12" s="1"/>
  <c r="BV24" i="12" a="1"/>
  <c r="BV24" i="12" s="1"/>
  <c r="BW24" i="12" a="1"/>
  <c r="BW24" i="12" s="1"/>
  <c r="BX24" i="12" a="1"/>
  <c r="BX24" i="12" s="1"/>
  <c r="BY24" i="12" a="1"/>
  <c r="BY24" i="12" s="1"/>
  <c r="CA24" i="12" a="1"/>
  <c r="CA24" i="12" s="1"/>
  <c r="CJ24" i="12" s="1"/>
  <c r="CB24" i="12" a="1"/>
  <c r="CB24" i="12"/>
  <c r="CC24" i="12" a="1"/>
  <c r="CC24" i="12"/>
  <c r="CD24" i="12" a="1"/>
  <c r="CD24" i="12" s="1"/>
  <c r="CE24" i="12" a="1"/>
  <c r="CE24" i="12" s="1"/>
  <c r="CF24" i="12" a="1"/>
  <c r="CF24" i="12"/>
  <c r="CG24" i="12" a="1"/>
  <c r="CG24" i="12"/>
  <c r="CH24" i="12" a="1"/>
  <c r="CH24" i="12" s="1"/>
  <c r="CI24" i="12" a="1"/>
  <c r="CI24" i="12" s="1"/>
  <c r="S25" i="12" a="1"/>
  <c r="S25" i="12" s="1"/>
  <c r="AB25" i="12" s="1"/>
  <c r="T25" i="12" a="1"/>
  <c r="T25" i="12" s="1"/>
  <c r="U25" i="12" a="1"/>
  <c r="U25" i="12"/>
  <c r="V25" i="12" a="1"/>
  <c r="V25" i="12" s="1"/>
  <c r="W25" i="12" a="1"/>
  <c r="W25" i="12" s="1"/>
  <c r="X25" i="12" a="1"/>
  <c r="X25" i="12"/>
  <c r="Y25" i="12" a="1"/>
  <c r="Y25" i="12"/>
  <c r="Z25" i="12" a="1"/>
  <c r="Z25" i="12" s="1"/>
  <c r="AA25" i="12" a="1"/>
  <c r="AA25" i="12" s="1"/>
  <c r="AC25" i="12" a="1"/>
  <c r="AC25" i="12" s="1"/>
  <c r="AL25" i="12" s="1"/>
  <c r="AD25" i="12" a="1"/>
  <c r="AD25" i="12" s="1"/>
  <c r="AE25" i="12" a="1"/>
  <c r="AE25" i="12"/>
  <c r="AF25" i="12" a="1"/>
  <c r="AF25" i="12"/>
  <c r="AG25" i="12" a="1"/>
  <c r="AG25" i="12" s="1"/>
  <c r="AH25" i="12" a="1"/>
  <c r="AH25" i="12" s="1"/>
  <c r="AI25" i="12" a="1"/>
  <c r="AI25" i="12"/>
  <c r="AJ25" i="12" a="1"/>
  <c r="AJ25" i="12"/>
  <c r="AK25" i="12" a="1"/>
  <c r="AK25" i="12" s="1"/>
  <c r="AM25" i="12" a="1"/>
  <c r="AM25" i="12" s="1"/>
  <c r="AV25" i="12" s="1"/>
  <c r="AN25" i="12" a="1"/>
  <c r="AN25" i="12" s="1"/>
  <c r="AO25" i="12" a="1"/>
  <c r="AO25" i="12"/>
  <c r="AP25" i="12" a="1"/>
  <c r="AP25" i="12"/>
  <c r="AQ25" i="12" a="1"/>
  <c r="AQ25" i="12" s="1"/>
  <c r="AR25" i="12" a="1"/>
  <c r="AR25" i="12" s="1"/>
  <c r="AS25" i="12" a="1"/>
  <c r="AS25" i="12"/>
  <c r="AT25" i="12" a="1"/>
  <c r="AT25" i="12"/>
  <c r="AU25" i="12" a="1"/>
  <c r="AU25" i="12" s="1"/>
  <c r="AW25" i="12" a="1"/>
  <c r="AW25" i="12"/>
  <c r="BF25" i="12" s="1"/>
  <c r="AX25" i="12" a="1"/>
  <c r="AX25" i="12" s="1"/>
  <c r="AY25" i="12" a="1"/>
  <c r="AY25" i="12" s="1"/>
  <c r="AZ25" i="12" a="1"/>
  <c r="AZ25" i="12"/>
  <c r="BA25" i="12" a="1"/>
  <c r="BA25" i="12"/>
  <c r="BB25" i="12" a="1"/>
  <c r="BB25" i="12" s="1"/>
  <c r="BC25" i="12" a="1"/>
  <c r="BC25" i="12" s="1"/>
  <c r="BD25" i="12" a="1"/>
  <c r="BD25" i="12"/>
  <c r="BE25" i="12" a="1"/>
  <c r="BE25" i="12"/>
  <c r="BG25" i="12" a="1"/>
  <c r="BG25" i="12"/>
  <c r="BH25" i="12" a="1"/>
  <c r="BH25" i="12" s="1"/>
  <c r="BI25" i="12" a="1"/>
  <c r="BI25" i="12" s="1"/>
  <c r="BJ25" i="12" a="1"/>
  <c r="BJ25" i="12" s="1"/>
  <c r="BK25" i="12" a="1"/>
  <c r="BK25" i="12"/>
  <c r="BL25" i="12" a="1"/>
  <c r="BL25" i="12" s="1"/>
  <c r="BM25" i="12" a="1"/>
  <c r="BM25" i="12" s="1"/>
  <c r="BN25" i="12" a="1"/>
  <c r="BN25" i="12" s="1"/>
  <c r="BO25" i="12" a="1"/>
  <c r="BO25" i="12" s="1"/>
  <c r="BP25" i="12"/>
  <c r="BQ25" i="12" a="1"/>
  <c r="BQ25" i="12"/>
  <c r="BZ25" i="12" s="1"/>
  <c r="BR25" i="12" a="1"/>
  <c r="BR25" i="12"/>
  <c r="BS25" i="12" a="1"/>
  <c r="BS25" i="12" s="1"/>
  <c r="BT25" i="12" a="1"/>
  <c r="BT25" i="12"/>
  <c r="BU25" i="12" a="1"/>
  <c r="BU25" i="12"/>
  <c r="BV25" i="12" a="1"/>
  <c r="BV25" i="12"/>
  <c r="BW25" i="12" a="1"/>
  <c r="BW25" i="12" s="1"/>
  <c r="BX25" i="12" a="1"/>
  <c r="BX25" i="12" s="1"/>
  <c r="BY25" i="12" a="1"/>
  <c r="BY25" i="12"/>
  <c r="CA25" i="12" a="1"/>
  <c r="CA25" i="12" s="1"/>
  <c r="CJ25" i="12" s="1"/>
  <c r="CB25" i="12" a="1"/>
  <c r="CB25" i="12" s="1"/>
  <c r="CC25" i="12" a="1"/>
  <c r="CC25" i="12" s="1"/>
  <c r="CD25" i="12" a="1"/>
  <c r="CD25" i="12" s="1"/>
  <c r="CE25" i="12" a="1"/>
  <c r="CE25" i="12" s="1"/>
  <c r="CF25" i="12" a="1"/>
  <c r="CF25" i="12" s="1"/>
  <c r="CG25" i="12" a="1"/>
  <c r="CG25" i="12" s="1"/>
  <c r="CH25" i="12" a="1"/>
  <c r="CH25" i="12" s="1"/>
  <c r="CI25" i="12" a="1"/>
  <c r="CI25" i="12"/>
  <c r="S26" i="12" a="1"/>
  <c r="S26" i="12"/>
  <c r="AB26" i="12" s="1"/>
  <c r="T26" i="12" a="1"/>
  <c r="T26" i="12"/>
  <c r="U26" i="12" a="1"/>
  <c r="U26" i="12"/>
  <c r="V26" i="12" a="1"/>
  <c r="V26" i="12" s="1"/>
  <c r="W26" i="12" a="1"/>
  <c r="W26" i="12" s="1"/>
  <c r="X26" i="12" a="1"/>
  <c r="X26" i="12"/>
  <c r="Y26" i="12" a="1"/>
  <c r="Y26" i="12"/>
  <c r="Z26" i="12" a="1"/>
  <c r="Z26" i="12" s="1"/>
  <c r="AA26" i="12" a="1"/>
  <c r="AA26" i="12" s="1"/>
  <c r="AC26" i="12" a="1"/>
  <c r="AC26" i="12" s="1"/>
  <c r="AD26" i="12" a="1"/>
  <c r="AD26" i="12"/>
  <c r="AE26" i="12" a="1"/>
  <c r="AE26" i="12" s="1"/>
  <c r="AF26" i="12" a="1"/>
  <c r="AF26" i="12" s="1"/>
  <c r="AG26" i="12" a="1"/>
  <c r="AG26" i="12" s="1"/>
  <c r="AH26" i="12" a="1"/>
  <c r="AH26" i="12" s="1"/>
  <c r="AI26" i="12" a="1"/>
  <c r="AI26" i="12" s="1"/>
  <c r="AJ26" i="12" a="1"/>
  <c r="AJ26" i="12" s="1"/>
  <c r="AK26" i="12" a="1"/>
  <c r="AK26" i="12" s="1"/>
  <c r="AL26" i="12"/>
  <c r="AM26" i="12" a="1"/>
  <c r="AM26" i="12" s="1"/>
  <c r="AV26" i="12" s="1"/>
  <c r="AN26" i="12" a="1"/>
  <c r="AN26" i="12" s="1"/>
  <c r="AO26" i="12" a="1"/>
  <c r="AO26" i="12"/>
  <c r="AP26" i="12" a="1"/>
  <c r="AP26" i="12"/>
  <c r="AQ26" i="12" a="1"/>
  <c r="AQ26" i="12" s="1"/>
  <c r="AR26" i="12" a="1"/>
  <c r="AR26" i="12" s="1"/>
  <c r="AS26" i="12" a="1"/>
  <c r="AS26" i="12"/>
  <c r="AT26" i="12" a="1"/>
  <c r="AT26" i="12"/>
  <c r="AU26" i="12" a="1"/>
  <c r="AU26" i="12" s="1"/>
  <c r="AW26" i="12" a="1"/>
  <c r="AW26" i="12" s="1"/>
  <c r="BF26" i="12" s="1"/>
  <c r="AX26" i="12" a="1"/>
  <c r="AX26" i="12" s="1"/>
  <c r="AY26" i="12" a="1"/>
  <c r="AY26" i="12" s="1"/>
  <c r="AZ26" i="12" a="1"/>
  <c r="AZ26" i="12" s="1"/>
  <c r="BA26" i="12" a="1"/>
  <c r="BA26" i="12" s="1"/>
  <c r="BB26" i="12" a="1"/>
  <c r="BB26" i="12" s="1"/>
  <c r="BC26" i="12" a="1"/>
  <c r="BC26" i="12" s="1"/>
  <c r="BD26" i="12" a="1"/>
  <c r="BD26" i="12" s="1"/>
  <c r="BE26" i="12" a="1"/>
  <c r="BE26" i="12" s="1"/>
  <c r="BG26" i="12" a="1"/>
  <c r="BG26" i="12"/>
  <c r="BH26" i="12" a="1"/>
  <c r="BH26" i="12" s="1"/>
  <c r="BI26" i="12" a="1"/>
  <c r="BI26" i="12"/>
  <c r="BJ26" i="12" a="1"/>
  <c r="BJ26" i="12"/>
  <c r="BK26" i="12" a="1"/>
  <c r="BK26" i="12"/>
  <c r="BL26" i="12" a="1"/>
  <c r="BL26" i="12" s="1"/>
  <c r="BM26" i="12" a="1"/>
  <c r="BM26" i="12" s="1"/>
  <c r="BN26" i="12" a="1"/>
  <c r="BN26" i="12"/>
  <c r="BO26" i="12" a="1"/>
  <c r="BO26" i="12"/>
  <c r="BP26" i="12"/>
  <c r="BQ26" i="12" a="1"/>
  <c r="BQ26" i="12" s="1"/>
  <c r="BZ26" i="12" s="1"/>
  <c r="BR26" i="12" a="1"/>
  <c r="BR26" i="12" s="1"/>
  <c r="BS26" i="12" a="1"/>
  <c r="BS26" i="12" s="1"/>
  <c r="BT26" i="12" a="1"/>
  <c r="BT26" i="12"/>
  <c r="BU26" i="12" a="1"/>
  <c r="BU26" i="12" s="1"/>
  <c r="BV26" i="12" a="1"/>
  <c r="BV26" i="12" s="1"/>
  <c r="BW26" i="12" a="1"/>
  <c r="BW26" i="12" s="1"/>
  <c r="BX26" i="12" a="1"/>
  <c r="BX26" i="12" s="1"/>
  <c r="BY26" i="12" a="1"/>
  <c r="BY26" i="12" s="1"/>
  <c r="CA26" i="12" a="1"/>
  <c r="CA26" i="12"/>
  <c r="CJ26" i="12" s="1"/>
  <c r="CB26" i="12" a="1"/>
  <c r="CB26" i="12"/>
  <c r="CC26" i="12" a="1"/>
  <c r="CC26" i="12" s="1"/>
  <c r="CD26" i="12" a="1"/>
  <c r="CD26" i="12"/>
  <c r="CE26" i="12" a="1"/>
  <c r="CE26" i="12"/>
  <c r="CF26" i="12" a="1"/>
  <c r="CF26" i="12"/>
  <c r="CG26" i="12" a="1"/>
  <c r="CG26" i="12" s="1"/>
  <c r="CH26" i="12" a="1"/>
  <c r="CH26" i="12" s="1"/>
  <c r="CI26" i="12" a="1"/>
  <c r="CI26" i="12"/>
  <c r="S27" i="12" a="1"/>
  <c r="S27" i="12" s="1"/>
  <c r="AB27" i="12" s="1"/>
  <c r="T27" i="12" a="1"/>
  <c r="T27" i="12" s="1"/>
  <c r="U27" i="12" a="1"/>
  <c r="U27" i="12" s="1"/>
  <c r="V27" i="12" a="1"/>
  <c r="V27" i="12" s="1"/>
  <c r="W27" i="12" a="1"/>
  <c r="W27" i="12" s="1"/>
  <c r="X27" i="12" a="1"/>
  <c r="X27" i="12" s="1"/>
  <c r="Y27" i="12" a="1"/>
  <c r="Y27" i="12" s="1"/>
  <c r="Z27" i="12" a="1"/>
  <c r="Z27" i="12" s="1"/>
  <c r="AA27" i="12" a="1"/>
  <c r="AA27" i="12" s="1"/>
  <c r="AC27" i="12" a="1"/>
  <c r="AC27" i="12" s="1"/>
  <c r="AL27" i="12" s="1"/>
  <c r="AD27" i="12" a="1"/>
  <c r="AD27" i="12"/>
  <c r="AE27" i="12" a="1"/>
  <c r="AE27" i="12"/>
  <c r="AF27" i="12" a="1"/>
  <c r="AF27" i="12" s="1"/>
  <c r="AG27" i="12" a="1"/>
  <c r="AG27" i="12" s="1"/>
  <c r="AH27" i="12" a="1"/>
  <c r="AH27" i="12"/>
  <c r="AI27" i="12" a="1"/>
  <c r="AI27" i="12"/>
  <c r="AJ27" i="12" a="1"/>
  <c r="AJ27" i="12" s="1"/>
  <c r="AK27" i="12" a="1"/>
  <c r="AK27" i="12" s="1"/>
  <c r="AM27" i="12" a="1"/>
  <c r="AM27" i="12" s="1"/>
  <c r="AN27" i="12" a="1"/>
  <c r="AN27" i="12" s="1"/>
  <c r="AO27" i="12" a="1"/>
  <c r="AO27" i="12" s="1"/>
  <c r="AP27" i="12" a="1"/>
  <c r="AP27" i="12" s="1"/>
  <c r="AQ27" i="12" a="1"/>
  <c r="AQ27" i="12" s="1"/>
  <c r="AR27" i="12" a="1"/>
  <c r="AR27" i="12"/>
  <c r="AS27" i="12" a="1"/>
  <c r="AS27" i="12" s="1"/>
  <c r="AT27" i="12" a="1"/>
  <c r="AT27" i="12" s="1"/>
  <c r="AU27" i="12" a="1"/>
  <c r="AU27" i="12" s="1"/>
  <c r="AV27" i="12"/>
  <c r="AW27" i="12" a="1"/>
  <c r="AW27" i="12" s="1"/>
  <c r="BF27" i="12" s="1"/>
  <c r="AX27" i="12" a="1"/>
  <c r="AX27" i="12" s="1"/>
  <c r="AY27" i="12" a="1"/>
  <c r="AY27" i="12"/>
  <c r="AZ27" i="12" a="1"/>
  <c r="AZ27" i="12"/>
  <c r="BA27" i="12" a="1"/>
  <c r="BA27" i="12" s="1"/>
  <c r="BB27" i="12" a="1"/>
  <c r="BB27" i="12" s="1"/>
  <c r="BC27" i="12" a="1"/>
  <c r="BC27" i="12"/>
  <c r="BD27" i="12" a="1"/>
  <c r="BD27" i="12"/>
  <c r="BE27" i="12" a="1"/>
  <c r="BE27" i="12" s="1"/>
  <c r="BG27" i="12" a="1"/>
  <c r="BG27" i="12" s="1"/>
  <c r="BP27" i="12" s="1"/>
  <c r="BH27" i="12" a="1"/>
  <c r="BH27" i="12" s="1"/>
  <c r="BI27" i="12" a="1"/>
  <c r="BI27" i="12" s="1"/>
  <c r="BJ27" i="12" a="1"/>
  <c r="BJ27" i="12"/>
  <c r="BK27" i="12" a="1"/>
  <c r="BK27" i="12" s="1"/>
  <c r="BL27" i="12" a="1"/>
  <c r="BL27" i="12" s="1"/>
  <c r="BM27" i="12" a="1"/>
  <c r="BM27" i="12" s="1"/>
  <c r="BN27" i="12" a="1"/>
  <c r="BN27" i="12" s="1"/>
  <c r="BO27" i="12" a="1"/>
  <c r="BO27" i="12" s="1"/>
  <c r="BQ27" i="12" a="1"/>
  <c r="BQ27" i="12"/>
  <c r="BR27" i="12" a="1"/>
  <c r="BR27" i="12" s="1"/>
  <c r="BS27" i="12" a="1"/>
  <c r="BS27" i="12" s="1"/>
  <c r="BT27" i="12" a="1"/>
  <c r="BT27" i="12"/>
  <c r="BU27" i="12" a="1"/>
  <c r="BU27" i="12"/>
  <c r="BV27" i="12" a="1"/>
  <c r="BV27" i="12" s="1"/>
  <c r="BW27" i="12" a="1"/>
  <c r="BW27" i="12" s="1"/>
  <c r="BX27" i="12" a="1"/>
  <c r="BX27" i="12"/>
  <c r="BY27" i="12" a="1"/>
  <c r="BY27" i="12"/>
  <c r="BZ27" i="12"/>
  <c r="CA27" i="12" a="1"/>
  <c r="CA27" i="12" s="1"/>
  <c r="CJ27" i="12" s="1"/>
  <c r="CB27" i="12" a="1"/>
  <c r="CB27" i="12" s="1"/>
  <c r="CC27" i="12" a="1"/>
  <c r="CC27" i="12" s="1"/>
  <c r="CD27" i="12" a="1"/>
  <c r="CD27" i="12" s="1"/>
  <c r="CE27" i="12" a="1"/>
  <c r="CE27" i="12" s="1"/>
  <c r="CF27" i="12" a="1"/>
  <c r="CF27" i="12" s="1"/>
  <c r="CG27" i="12" a="1"/>
  <c r="CG27" i="12" s="1"/>
  <c r="CH27" i="12" a="1"/>
  <c r="CH27" i="12" s="1"/>
  <c r="CI27" i="12" a="1"/>
  <c r="CI27" i="12" s="1"/>
  <c r="S28" i="12" a="1"/>
  <c r="S28" i="12"/>
  <c r="AB28" i="12" s="1"/>
  <c r="T28" i="12" a="1"/>
  <c r="T28" i="12"/>
  <c r="U28" i="12" a="1"/>
  <c r="U28" i="12" s="1"/>
  <c r="V28" i="12" a="1"/>
  <c r="V28" i="12"/>
  <c r="W28" i="12" a="1"/>
  <c r="W28" i="12"/>
  <c r="X28" i="12" a="1"/>
  <c r="X28" i="12"/>
  <c r="Y28" i="12" a="1"/>
  <c r="Y28" i="12" s="1"/>
  <c r="Z28" i="12" a="1"/>
  <c r="Z28" i="12" s="1"/>
  <c r="AA28" i="12" a="1"/>
  <c r="AA28" i="12"/>
  <c r="AC28" i="12" a="1"/>
  <c r="AC28" i="12"/>
  <c r="AL28" i="12" s="1"/>
  <c r="AD28" i="12" a="1"/>
  <c r="AD28" i="12" s="1"/>
  <c r="AE28" i="12" a="1"/>
  <c r="AE28" i="12" s="1"/>
  <c r="AF28" i="12" a="1"/>
  <c r="AF28" i="12" s="1"/>
  <c r="AG28" i="12" a="1"/>
  <c r="AG28" i="12" s="1"/>
  <c r="AH28" i="12" a="1"/>
  <c r="AH28" i="12" s="1"/>
  <c r="AI28" i="12" a="1"/>
  <c r="AI28" i="12" s="1"/>
  <c r="AJ28" i="12" a="1"/>
  <c r="AJ28" i="12" s="1"/>
  <c r="AK28" i="12" a="1"/>
  <c r="AK28" i="12"/>
  <c r="AM28" i="12" a="1"/>
  <c r="AM28" i="12"/>
  <c r="AN28" i="12" a="1"/>
  <c r="AN28" i="12"/>
  <c r="AO28" i="12" a="1"/>
  <c r="AO28" i="12"/>
  <c r="AP28" i="12" a="1"/>
  <c r="AP28" i="12" s="1"/>
  <c r="AQ28" i="12" a="1"/>
  <c r="AQ28" i="12" s="1"/>
  <c r="AR28" i="12" a="1"/>
  <c r="AR28" i="12"/>
  <c r="AS28" i="12" a="1"/>
  <c r="AS28" i="12"/>
  <c r="AT28" i="12" a="1"/>
  <c r="AT28" i="12" s="1"/>
  <c r="AU28" i="12" a="1"/>
  <c r="AU28" i="12" s="1"/>
  <c r="AV28" i="12"/>
  <c r="AW28" i="12" a="1"/>
  <c r="AW28" i="12" s="1"/>
  <c r="BF28" i="12" s="1"/>
  <c r="AX28" i="12" a="1"/>
  <c r="AX28" i="12"/>
  <c r="AY28" i="12" a="1"/>
  <c r="AY28" i="12" s="1"/>
  <c r="AZ28" i="12" a="1"/>
  <c r="AZ28" i="12"/>
  <c r="BA28" i="12" a="1"/>
  <c r="BA28" i="12" s="1"/>
  <c r="BB28" i="12" a="1"/>
  <c r="BB28" i="12"/>
  <c r="BC28" i="12" a="1"/>
  <c r="BC28" i="12" s="1"/>
  <c r="BD28" i="12" a="1"/>
  <c r="BD28" i="12" s="1"/>
  <c r="BE28" i="12" a="1"/>
  <c r="BE28" i="12" s="1"/>
  <c r="BG28" i="12" a="1"/>
  <c r="BG28" i="12" s="1"/>
  <c r="BP28" i="12" s="1"/>
  <c r="BH28" i="12" a="1"/>
  <c r="BH28" i="12" s="1"/>
  <c r="BI28" i="12" a="1"/>
  <c r="BI28" i="12"/>
  <c r="BJ28" i="12" a="1"/>
  <c r="BJ28" i="12"/>
  <c r="BK28" i="12" a="1"/>
  <c r="BK28" i="12" s="1"/>
  <c r="BL28" i="12" a="1"/>
  <c r="BL28" i="12" s="1"/>
  <c r="BM28" i="12" a="1"/>
  <c r="BM28" i="12"/>
  <c r="BN28" i="12" a="1"/>
  <c r="BN28" i="12"/>
  <c r="BO28" i="12" a="1"/>
  <c r="BO28" i="12" s="1"/>
  <c r="BQ28" i="12" a="1"/>
  <c r="BQ28" i="12"/>
  <c r="BR28" i="12" a="1"/>
  <c r="BR28" i="12" s="1"/>
  <c r="BS28" i="12" a="1"/>
  <c r="BS28" i="12" s="1"/>
  <c r="BT28" i="12" a="1"/>
  <c r="BT28" i="12" s="1"/>
  <c r="BU28" i="12" a="1"/>
  <c r="BU28" i="12" s="1"/>
  <c r="BV28" i="12" a="1"/>
  <c r="BV28" i="12" s="1"/>
  <c r="BW28" i="12" a="1"/>
  <c r="BW28" i="12" s="1"/>
  <c r="BX28" i="12" a="1"/>
  <c r="BX28" i="12" s="1"/>
  <c r="BY28" i="12" a="1"/>
  <c r="BY28" i="12" s="1"/>
  <c r="BZ28" i="12"/>
  <c r="CA28" i="12" a="1"/>
  <c r="CA28" i="12"/>
  <c r="CJ28" i="12" s="1"/>
  <c r="CB28" i="12" a="1"/>
  <c r="CB28" i="12" s="1"/>
  <c r="CC28" i="12" a="1"/>
  <c r="CC28" i="12" s="1"/>
  <c r="CD28" i="12" a="1"/>
  <c r="CD28" i="12"/>
  <c r="CE28" i="12" a="1"/>
  <c r="CE28" i="12"/>
  <c r="CF28" i="12" a="1"/>
  <c r="CF28" i="12" s="1"/>
  <c r="CG28" i="12" a="1"/>
  <c r="CG28" i="12" s="1"/>
  <c r="CH28" i="12" a="1"/>
  <c r="CH28" i="12"/>
  <c r="CI28" i="12" a="1"/>
  <c r="CI28" i="12"/>
  <c r="S29" i="12" a="1"/>
  <c r="S29" i="12"/>
  <c r="T29" i="12" a="1"/>
  <c r="T29" i="12"/>
  <c r="U29" i="12" a="1"/>
  <c r="U29" i="12" s="1"/>
  <c r="V29" i="12" a="1"/>
  <c r="V29" i="12" s="1"/>
  <c r="W29" i="12" a="1"/>
  <c r="W29" i="12" s="1"/>
  <c r="X29" i="12" a="1"/>
  <c r="X29" i="12" s="1"/>
  <c r="Y29" i="12" a="1"/>
  <c r="Y29" i="12" s="1"/>
  <c r="Z29" i="12" a="1"/>
  <c r="Z29" i="12" s="1"/>
  <c r="AA29" i="12" a="1"/>
  <c r="AA29" i="12" s="1"/>
  <c r="AB29" i="12"/>
  <c r="AC29" i="12" a="1"/>
  <c r="AC29" i="12"/>
  <c r="AL29" i="12" s="1"/>
  <c r="AD29" i="12" a="1"/>
  <c r="AD29" i="12"/>
  <c r="AE29" i="12" a="1"/>
  <c r="AE29" i="12" s="1"/>
  <c r="AF29" i="12" a="1"/>
  <c r="AF29" i="12"/>
  <c r="AG29" i="12" a="1"/>
  <c r="AG29" i="12"/>
  <c r="AH29" i="12" a="1"/>
  <c r="AH29" i="12"/>
  <c r="AI29" i="12" a="1"/>
  <c r="AI29" i="12" s="1"/>
  <c r="AJ29" i="12" a="1"/>
  <c r="AJ29" i="12" s="1"/>
  <c r="AK29" i="12" a="1"/>
  <c r="AK29" i="12"/>
  <c r="AM29" i="12" a="1"/>
  <c r="AM29" i="12" s="1"/>
  <c r="AV29" i="12" s="1"/>
  <c r="AN29" i="12" a="1"/>
  <c r="AN29" i="12" s="1"/>
  <c r="AO29" i="12" a="1"/>
  <c r="AO29" i="12"/>
  <c r="AP29" i="12" a="1"/>
  <c r="AP29" i="12" s="1"/>
  <c r="AQ29" i="12" a="1"/>
  <c r="AQ29" i="12"/>
  <c r="AR29" i="12" a="1"/>
  <c r="AR29" i="12" s="1"/>
  <c r="AS29" i="12" a="1"/>
  <c r="AS29" i="12"/>
  <c r="AT29" i="12" a="1"/>
  <c r="AT29" i="12" s="1"/>
  <c r="AU29" i="12" a="1"/>
  <c r="AU29" i="12"/>
  <c r="AW29" i="12" a="1"/>
  <c r="AW29" i="12"/>
  <c r="AX29" i="12" a="1"/>
  <c r="AX29" i="12"/>
  <c r="AY29" i="12" a="1"/>
  <c r="AY29" i="12"/>
  <c r="AZ29" i="12" a="1"/>
  <c r="AZ29" i="12" s="1"/>
  <c r="BA29" i="12" a="1"/>
  <c r="BA29" i="12" s="1"/>
  <c r="BB29" i="12" a="1"/>
  <c r="BB29" i="12"/>
  <c r="BC29" i="12" a="1"/>
  <c r="BC29" i="12"/>
  <c r="BD29" i="12" a="1"/>
  <c r="BD29" i="12" s="1"/>
  <c r="BE29" i="12" a="1"/>
  <c r="BE29" i="12" s="1"/>
  <c r="BF29" i="12"/>
  <c r="BG29" i="12" a="1"/>
  <c r="BG29" i="12" s="1"/>
  <c r="BP29" i="12" s="1"/>
  <c r="BH29" i="12" a="1"/>
  <c r="BH29" i="12"/>
  <c r="BI29" i="12" a="1"/>
  <c r="BI29" i="12"/>
  <c r="BJ29" i="12" a="1"/>
  <c r="BJ29" i="12"/>
  <c r="BK29" i="12" a="1"/>
  <c r="BK29" i="12" s="1"/>
  <c r="BL29" i="12" a="1"/>
  <c r="BL29" i="12" s="1"/>
  <c r="BM29" i="12" a="1"/>
  <c r="BM29" i="12" s="1"/>
  <c r="BN29" i="12" a="1"/>
  <c r="BN29" i="12"/>
  <c r="BO29" i="12" a="1"/>
  <c r="BO29" i="12" s="1"/>
  <c r="BQ29" i="12" a="1"/>
  <c r="BQ29" i="12" s="1"/>
  <c r="BZ29" i="12" s="1"/>
  <c r="BR29" i="12" a="1"/>
  <c r="BR29" i="12" s="1"/>
  <c r="BS29" i="12" a="1"/>
  <c r="BS29" i="12"/>
  <c r="BT29" i="12" a="1"/>
  <c r="BT29" i="12"/>
  <c r="BU29" i="12" a="1"/>
  <c r="BU29" i="12" s="1"/>
  <c r="BV29" i="12" a="1"/>
  <c r="BV29" i="12" s="1"/>
  <c r="BW29" i="12" a="1"/>
  <c r="BW29" i="12"/>
  <c r="BX29" i="12" a="1"/>
  <c r="BX29" i="12"/>
  <c r="BY29" i="12" a="1"/>
  <c r="BY29" i="12" s="1"/>
  <c r="CA29" i="12" a="1"/>
  <c r="CA29" i="12"/>
  <c r="CB29" i="12" a="1"/>
  <c r="CB29" i="12" s="1"/>
  <c r="CC29" i="12" a="1"/>
  <c r="CC29" i="12"/>
  <c r="CD29" i="12" a="1"/>
  <c r="CD29" i="12"/>
  <c r="CE29" i="12" a="1"/>
  <c r="CE29" i="12"/>
  <c r="CF29" i="12" a="1"/>
  <c r="CF29" i="12" s="1"/>
  <c r="CG29" i="12" a="1"/>
  <c r="CG29" i="12" s="1"/>
  <c r="CH29" i="12" a="1"/>
  <c r="CH29" i="12" s="1"/>
  <c r="CI29" i="12" a="1"/>
  <c r="CI29" i="12"/>
  <c r="CJ29" i="12"/>
  <c r="S30" i="12" a="1"/>
  <c r="S30" i="12"/>
  <c r="T30" i="12" a="1"/>
  <c r="T30" i="12" s="1"/>
  <c r="U30" i="12" a="1"/>
  <c r="U30" i="12"/>
  <c r="V30" i="12" a="1"/>
  <c r="V30" i="12"/>
  <c r="W30" i="12" a="1"/>
  <c r="W30" i="12" s="1"/>
  <c r="X30" i="12" a="1"/>
  <c r="X30" i="12" s="1"/>
  <c r="Y30" i="12" a="1"/>
  <c r="Y30" i="12"/>
  <c r="Z30" i="12" a="1"/>
  <c r="Z30" i="12"/>
  <c r="AA30" i="12" a="1"/>
  <c r="AA30" i="12" s="1"/>
  <c r="AB30" i="12"/>
  <c r="AC30" i="12" a="1"/>
  <c r="AC30" i="12" s="1"/>
  <c r="AL30" i="12" s="1"/>
  <c r="AD30" i="12" a="1"/>
  <c r="AD30" i="12"/>
  <c r="AE30" i="12" a="1"/>
  <c r="AE30" i="12" s="1"/>
  <c r="AF30" i="12" a="1"/>
  <c r="AF30" i="12"/>
  <c r="AG30" i="12" a="1"/>
  <c r="AG30" i="12" s="1"/>
  <c r="AH30" i="12" a="1"/>
  <c r="AH30" i="12" s="1"/>
  <c r="AI30" i="12" a="1"/>
  <c r="AI30" i="12"/>
  <c r="AJ30" i="12" a="1"/>
  <c r="AJ30" i="12"/>
  <c r="AK30" i="12" a="1"/>
  <c r="AK30" i="12" s="1"/>
  <c r="AM30" i="12" a="1"/>
  <c r="AM30" i="12"/>
  <c r="AV30" i="12" s="1"/>
  <c r="AN30" i="12" a="1"/>
  <c r="AN30" i="12" s="1"/>
  <c r="AO30" i="12" a="1"/>
  <c r="AO30" i="12" s="1"/>
  <c r="AP30" i="12" a="1"/>
  <c r="AP30" i="12"/>
  <c r="AQ30" i="12" a="1"/>
  <c r="AQ30" i="12"/>
  <c r="AR30" i="12" a="1"/>
  <c r="AR30" i="12" s="1"/>
  <c r="AS30" i="12" a="1"/>
  <c r="AS30" i="12" s="1"/>
  <c r="AT30" i="12" a="1"/>
  <c r="AT30" i="12"/>
  <c r="AU30" i="12" a="1"/>
  <c r="AU30" i="12"/>
  <c r="AW30" i="12" a="1"/>
  <c r="AW30" i="12"/>
  <c r="BF30" i="12" s="1"/>
  <c r="AX30" i="12" a="1"/>
  <c r="AX30" i="12" s="1"/>
  <c r="AY30" i="12" a="1"/>
  <c r="AY30" i="12"/>
  <c r="AZ30" i="12" a="1"/>
  <c r="AZ30" i="12" s="1"/>
  <c r="BA30" i="12" a="1"/>
  <c r="BA30" i="12"/>
  <c r="BB30" i="12" a="1"/>
  <c r="BB30" i="12" s="1"/>
  <c r="BC30" i="12" a="1"/>
  <c r="BC30" i="12"/>
  <c r="BD30" i="12" a="1"/>
  <c r="BD30" i="12"/>
  <c r="BE30" i="12" a="1"/>
  <c r="BE30" i="12"/>
  <c r="BG30" i="12" a="1"/>
  <c r="BG30" i="12"/>
  <c r="BH30" i="12" a="1"/>
  <c r="BH30" i="12"/>
  <c r="BI30" i="12" a="1"/>
  <c r="BI30" i="12" s="1"/>
  <c r="BJ30" i="12" a="1"/>
  <c r="BJ30" i="12" s="1"/>
  <c r="BK30" i="12" a="1"/>
  <c r="BK30" i="12"/>
  <c r="BL30" i="12" a="1"/>
  <c r="BL30" i="12"/>
  <c r="BM30" i="12" a="1"/>
  <c r="BM30" i="12" s="1"/>
  <c r="BN30" i="12" a="1"/>
  <c r="BN30" i="12" s="1"/>
  <c r="BO30" i="12" a="1"/>
  <c r="BO30" i="12"/>
  <c r="BP30" i="12"/>
  <c r="BQ30" i="12" a="1"/>
  <c r="BQ30" i="12" s="1"/>
  <c r="BZ30" i="12" s="1"/>
  <c r="BR30" i="12" a="1"/>
  <c r="BR30" i="12"/>
  <c r="BS30" i="12" a="1"/>
  <c r="BS30" i="12" s="1"/>
  <c r="BT30" i="12" a="1"/>
  <c r="BT30" i="12"/>
  <c r="BU30" i="12" a="1"/>
  <c r="BU30" i="12" s="1"/>
  <c r="BV30" i="12" a="1"/>
  <c r="BV30" i="12"/>
  <c r="BW30" i="12" a="1"/>
  <c r="BW30" i="12" s="1"/>
  <c r="BX30" i="12" a="1"/>
  <c r="BX30" i="12"/>
  <c r="BY30" i="12" a="1"/>
  <c r="BY30" i="12" s="1"/>
  <c r="CA30" i="12" a="1"/>
  <c r="CA30" i="12" s="1"/>
  <c r="CJ30" i="12" s="1"/>
  <c r="CB30" i="12" a="1"/>
  <c r="CB30" i="12"/>
  <c r="CC30" i="12" a="1"/>
  <c r="CC30" i="12"/>
  <c r="CD30" i="12" a="1"/>
  <c r="CD30" i="12" s="1"/>
  <c r="CE30" i="12" a="1"/>
  <c r="CE30" i="12" s="1"/>
  <c r="CF30" i="12" a="1"/>
  <c r="CF30" i="12"/>
  <c r="CG30" i="12" a="1"/>
  <c r="CG30" i="12"/>
  <c r="CH30" i="12" a="1"/>
  <c r="CH30" i="12" s="1"/>
  <c r="CI30" i="12" a="1"/>
  <c r="CI30" i="12" s="1"/>
  <c r="S31" i="12" a="1"/>
  <c r="S31" i="12"/>
  <c r="T31" i="12" a="1"/>
  <c r="T31" i="12" s="1"/>
  <c r="U31" i="12" a="1"/>
  <c r="U31" i="12"/>
  <c r="V31" i="12" a="1"/>
  <c r="V31" i="12" s="1"/>
  <c r="W31" i="12" a="1"/>
  <c r="W31" i="12"/>
  <c r="X31" i="12" a="1"/>
  <c r="X31" i="12" s="1"/>
  <c r="Y31" i="12" a="1"/>
  <c r="Y31" i="12"/>
  <c r="Z31" i="12" a="1"/>
  <c r="Z31" i="12" s="1"/>
  <c r="AA31" i="12" a="1"/>
  <c r="AA31" i="12"/>
  <c r="AB31" i="12"/>
  <c r="AC31" i="12" a="1"/>
  <c r="AC31" i="12" s="1"/>
  <c r="AL31" i="12" s="1"/>
  <c r="AD31" i="12" a="1"/>
  <c r="AD31" i="12" s="1"/>
  <c r="AE31" i="12" a="1"/>
  <c r="AE31" i="12"/>
  <c r="AF31" i="12" a="1"/>
  <c r="AF31" i="12"/>
  <c r="AG31" i="12" a="1"/>
  <c r="AG31" i="12" s="1"/>
  <c r="AH31" i="12" a="1"/>
  <c r="AH31" i="12" s="1"/>
  <c r="AI31" i="12" a="1"/>
  <c r="AI31" i="12"/>
  <c r="AJ31" i="12" a="1"/>
  <c r="AJ31" i="12"/>
  <c r="AK31" i="12" a="1"/>
  <c r="AK31" i="12" s="1"/>
  <c r="AM31" i="12" a="1"/>
  <c r="AM31" i="12" s="1"/>
  <c r="AV31" i="12" s="1"/>
  <c r="AN31" i="12" a="1"/>
  <c r="AN31" i="12"/>
  <c r="AO31" i="12" a="1"/>
  <c r="AO31" i="12" s="1"/>
  <c r="AP31" i="12" a="1"/>
  <c r="AP31" i="12"/>
  <c r="AQ31" i="12" a="1"/>
  <c r="AQ31" i="12" s="1"/>
  <c r="AR31" i="12" a="1"/>
  <c r="AR31" i="12" s="1"/>
  <c r="AS31" i="12" a="1"/>
  <c r="AS31" i="12" s="1"/>
  <c r="AT31" i="12" a="1"/>
  <c r="AT31" i="12"/>
  <c r="AU31" i="12" a="1"/>
  <c r="AU31" i="12" s="1"/>
  <c r="AW31" i="12" a="1"/>
  <c r="AW31" i="12"/>
  <c r="BF31" i="12" s="1"/>
  <c r="AX31" i="12" a="1"/>
  <c r="AX31" i="12" s="1"/>
  <c r="AY31" i="12" a="1"/>
  <c r="AY31" i="12" s="1"/>
  <c r="AZ31" i="12" a="1"/>
  <c r="AZ31" i="12"/>
  <c r="BA31" i="12" a="1"/>
  <c r="BA31" i="12"/>
  <c r="BB31" i="12" a="1"/>
  <c r="BB31" i="12" s="1"/>
  <c r="BC31" i="12" a="1"/>
  <c r="BC31" i="12" s="1"/>
  <c r="BD31" i="12" a="1"/>
  <c r="BD31" i="12"/>
  <c r="BE31" i="12" a="1"/>
  <c r="BE31" i="12"/>
  <c r="BG31" i="12" a="1"/>
  <c r="BG31" i="12"/>
  <c r="BP31" i="12" s="1"/>
  <c r="BH31" i="12" a="1"/>
  <c r="BH31" i="12" s="1"/>
  <c r="BI31" i="12" a="1"/>
  <c r="BI31" i="12"/>
  <c r="BJ31" i="12" a="1"/>
  <c r="BJ31" i="12"/>
  <c r="BK31" i="12" a="1"/>
  <c r="BK31" i="12"/>
  <c r="BL31" i="12" a="1"/>
  <c r="BL31" i="12" s="1"/>
  <c r="BM31" i="12" a="1"/>
  <c r="BM31" i="12"/>
  <c r="BN31" i="12" a="1"/>
  <c r="BN31" i="12" s="1"/>
  <c r="BO31" i="12" a="1"/>
  <c r="BO31" i="12"/>
  <c r="BQ31" i="12" a="1"/>
  <c r="BQ31" i="12"/>
  <c r="BR31" i="12" a="1"/>
  <c r="BR31" i="12"/>
  <c r="BS31" i="12" a="1"/>
  <c r="BS31" i="12" s="1"/>
  <c r="BT31" i="12" a="1"/>
  <c r="BT31" i="12" s="1"/>
  <c r="BU31" i="12" a="1"/>
  <c r="BU31" i="12"/>
  <c r="BV31" i="12" a="1"/>
  <c r="BV31" i="12"/>
  <c r="BW31" i="12" a="1"/>
  <c r="BW31" i="12" s="1"/>
  <c r="BX31" i="12" a="1"/>
  <c r="BX31" i="12" s="1"/>
  <c r="BY31" i="12" a="1"/>
  <c r="BY31" i="12"/>
  <c r="BZ31" i="12"/>
  <c r="CA31" i="12" a="1"/>
  <c r="CA31" i="12" s="1"/>
  <c r="CJ31" i="12" s="1"/>
  <c r="CB31" i="12" a="1"/>
  <c r="CB31" i="12"/>
  <c r="CC31" i="12" a="1"/>
  <c r="CC31" i="12" s="1"/>
  <c r="CD31" i="12" a="1"/>
  <c r="CD31" i="12"/>
  <c r="CE31" i="12" a="1"/>
  <c r="CE31" i="12" s="1"/>
  <c r="CF31" i="12" a="1"/>
  <c r="CF31" i="12"/>
  <c r="CG31" i="12" a="1"/>
  <c r="CG31" i="12" s="1"/>
  <c r="CH31" i="12" a="1"/>
  <c r="CH31" i="12"/>
  <c r="CI31" i="12" a="1"/>
  <c r="CI31" i="12"/>
  <c r="S32" i="12" a="1"/>
  <c r="S32" i="12" s="1"/>
  <c r="AB32" i="12" s="1"/>
  <c r="T32" i="12" a="1"/>
  <c r="T32" i="12"/>
  <c r="U32" i="12" a="1"/>
  <c r="U32" i="12"/>
  <c r="V32" i="12" a="1"/>
  <c r="V32" i="12" s="1"/>
  <c r="W32" i="12" a="1"/>
  <c r="W32" i="12" s="1"/>
  <c r="X32" i="12" a="1"/>
  <c r="X32" i="12"/>
  <c r="Y32" i="12" a="1"/>
  <c r="Y32" i="12"/>
  <c r="Z32" i="12" a="1"/>
  <c r="Z32" i="12" s="1"/>
  <c r="AA32" i="12" a="1"/>
  <c r="AA32" i="12" s="1"/>
  <c r="AC32" i="12" a="1"/>
  <c r="AC32" i="12"/>
  <c r="AD32" i="12" a="1"/>
  <c r="AD32" i="12" s="1"/>
  <c r="AE32" i="12" a="1"/>
  <c r="AE32" i="12"/>
  <c r="AF32" i="12" a="1"/>
  <c r="AF32" i="12" s="1"/>
  <c r="AG32" i="12" a="1"/>
  <c r="AG32" i="12"/>
  <c r="AH32" i="12" a="1"/>
  <c r="AH32" i="12"/>
  <c r="AI32" i="12" a="1"/>
  <c r="AI32" i="12"/>
  <c r="AJ32" i="12" a="1"/>
  <c r="AJ32" i="12" s="1"/>
  <c r="AK32" i="12" a="1"/>
  <c r="AK32" i="12"/>
  <c r="AL32" i="12"/>
  <c r="AM32" i="12" a="1"/>
  <c r="AM32" i="12" s="1"/>
  <c r="AV32" i="12" s="1"/>
  <c r="AN32" i="12" a="1"/>
  <c r="AN32" i="12" s="1"/>
  <c r="AO32" i="12" a="1"/>
  <c r="AO32" i="12"/>
  <c r="AP32" i="12" a="1"/>
  <c r="AP32" i="12"/>
  <c r="AQ32" i="12" a="1"/>
  <c r="AQ32" i="12" s="1"/>
  <c r="AR32" i="12" a="1"/>
  <c r="AR32" i="12" s="1"/>
  <c r="AS32" i="12" a="1"/>
  <c r="AS32" i="12"/>
  <c r="AT32" i="12" a="1"/>
  <c r="AT32" i="12"/>
  <c r="AU32" i="12" a="1"/>
  <c r="AU32" i="12" s="1"/>
  <c r="AW32" i="12" a="1"/>
  <c r="AW32" i="12" s="1"/>
  <c r="BF32" i="12" s="1"/>
  <c r="AX32" i="12" a="1"/>
  <c r="AX32" i="12"/>
  <c r="AY32" i="12" a="1"/>
  <c r="AY32" i="12"/>
  <c r="AZ32" i="12" a="1"/>
  <c r="AZ32" i="12"/>
  <c r="BA32" i="12" a="1"/>
  <c r="BA32" i="12" s="1"/>
  <c r="BB32" i="12" a="1"/>
  <c r="BB32" i="12"/>
  <c r="BC32" i="12" a="1"/>
  <c r="BC32" i="12" s="1"/>
  <c r="BD32" i="12" a="1"/>
  <c r="BD32" i="12"/>
  <c r="BE32" i="12" a="1"/>
  <c r="BE32" i="12" s="1"/>
  <c r="BG32" i="12" a="1"/>
  <c r="BG32" i="12"/>
  <c r="BP32" i="12" s="1"/>
  <c r="BH32" i="12" a="1"/>
  <c r="BH32" i="12" s="1"/>
  <c r="BI32" i="12" a="1"/>
  <c r="BI32" i="12" s="1"/>
  <c r="BJ32" i="12" a="1"/>
  <c r="BJ32" i="12"/>
  <c r="BK32" i="12" a="1"/>
  <c r="BK32" i="12"/>
  <c r="BL32" i="12" a="1"/>
  <c r="BL32" i="12" s="1"/>
  <c r="BM32" i="12" a="1"/>
  <c r="BM32" i="12" s="1"/>
  <c r="BN32" i="12" a="1"/>
  <c r="BN32" i="12"/>
  <c r="BO32" i="12" a="1"/>
  <c r="BO32" i="12"/>
  <c r="BQ32" i="12" a="1"/>
  <c r="BQ32" i="12"/>
  <c r="BR32" i="12" a="1"/>
  <c r="BR32" i="12" s="1"/>
  <c r="BS32" i="12" a="1"/>
  <c r="BS32" i="12"/>
  <c r="BT32" i="12" a="1"/>
  <c r="BT32" i="12"/>
  <c r="BU32" i="12" a="1"/>
  <c r="BU32" i="12"/>
  <c r="BV32" i="12" a="1"/>
  <c r="BV32" i="12" s="1"/>
  <c r="BW32" i="12" a="1"/>
  <c r="BW32" i="12"/>
  <c r="BX32" i="12" a="1"/>
  <c r="BX32" i="12" s="1"/>
  <c r="BY32" i="12" a="1"/>
  <c r="BY32" i="12"/>
  <c r="BZ32" i="12"/>
  <c r="CA32" i="12" a="1"/>
  <c r="CA32" i="12"/>
  <c r="CB32" i="12" a="1"/>
  <c r="CB32" i="12"/>
  <c r="CC32" i="12" a="1"/>
  <c r="CC32" i="12" s="1"/>
  <c r="CD32" i="12" a="1"/>
  <c r="CD32" i="12" s="1"/>
  <c r="CE32" i="12" a="1"/>
  <c r="CE32" i="12"/>
  <c r="CF32" i="12" a="1"/>
  <c r="CF32" i="12"/>
  <c r="CG32" i="12" a="1"/>
  <c r="CG32" i="12" s="1"/>
  <c r="CH32" i="12" a="1"/>
  <c r="CH32" i="12" s="1"/>
  <c r="CI32" i="12" a="1"/>
  <c r="CI32" i="12"/>
  <c r="CJ32" i="12"/>
  <c r="S33" i="12" a="1"/>
  <c r="S33" i="12"/>
  <c r="AB33" i="12" s="1"/>
  <c r="T33" i="12" a="1"/>
  <c r="T33" i="12"/>
  <c r="U33" i="12" a="1"/>
  <c r="U33" i="12" s="1"/>
  <c r="V33" i="12" a="1"/>
  <c r="V33" i="12"/>
  <c r="W33" i="12" a="1"/>
  <c r="W33" i="12" s="1"/>
  <c r="X33" i="12" a="1"/>
  <c r="X33" i="12"/>
  <c r="Y33" i="12" a="1"/>
  <c r="Y33" i="12" s="1"/>
  <c r="Z33" i="12" a="1"/>
  <c r="Z33" i="12"/>
  <c r="AA33" i="12" a="1"/>
  <c r="AA33" i="12" s="1"/>
  <c r="AC33" i="12" a="1"/>
  <c r="AC33" i="12"/>
  <c r="AD33" i="12" a="1"/>
  <c r="AD33" i="12"/>
  <c r="AE33" i="12" a="1"/>
  <c r="AE33" i="12"/>
  <c r="AF33" i="12" a="1"/>
  <c r="AF33" i="12" s="1"/>
  <c r="AG33" i="12" a="1"/>
  <c r="AG33" i="12" s="1"/>
  <c r="AH33" i="12" a="1"/>
  <c r="AH33" i="12"/>
  <c r="AI33" i="12" a="1"/>
  <c r="AI33" i="12"/>
  <c r="AJ33" i="12" a="1"/>
  <c r="AJ33" i="12" s="1"/>
  <c r="AK33" i="12" a="1"/>
  <c r="AK33" i="12" s="1"/>
  <c r="AL33" i="12"/>
  <c r="AM33" i="12" a="1"/>
  <c r="AM33" i="12"/>
  <c r="AN33" i="12" a="1"/>
  <c r="AN33" i="12"/>
  <c r="AO33" i="12" a="1"/>
  <c r="AO33" i="12"/>
  <c r="AP33" i="12" a="1"/>
  <c r="AP33" i="12" s="1"/>
  <c r="AQ33" i="12" a="1"/>
  <c r="AQ33" i="12"/>
  <c r="AR33" i="12" a="1"/>
  <c r="AR33" i="12"/>
  <c r="AS33" i="12" a="1"/>
  <c r="AS33" i="12"/>
  <c r="AT33" i="12" a="1"/>
  <c r="AT33" i="12" s="1"/>
  <c r="AU33" i="12" a="1"/>
  <c r="AU33" i="12"/>
  <c r="AV33" i="12"/>
  <c r="AW33" i="12" a="1"/>
  <c r="AW33" i="12" s="1"/>
  <c r="BF33" i="12" s="1"/>
  <c r="AX33" i="12" a="1"/>
  <c r="AX33" i="12" s="1"/>
  <c r="AY33" i="12" a="1"/>
  <c r="AY33" i="12"/>
  <c r="AZ33" i="12" a="1"/>
  <c r="AZ33" i="12"/>
  <c r="BA33" i="12" a="1"/>
  <c r="BA33" i="12" s="1"/>
  <c r="BB33" i="12" a="1"/>
  <c r="BB33" i="12" s="1"/>
  <c r="BC33" i="12" a="1"/>
  <c r="BC33" i="12"/>
  <c r="BD33" i="12" a="1"/>
  <c r="BD33" i="12"/>
  <c r="BE33" i="12" a="1"/>
  <c r="BE33" i="12" s="1"/>
  <c r="BG33" i="12" a="1"/>
  <c r="BG33" i="12" s="1"/>
  <c r="BP33" i="12" s="1"/>
  <c r="BH33" i="12" a="1"/>
  <c r="BH33" i="12"/>
  <c r="BI33" i="12" a="1"/>
  <c r="BI33" i="12" s="1"/>
  <c r="BJ33" i="12" a="1"/>
  <c r="BJ33" i="12"/>
  <c r="BK33" i="12" a="1"/>
  <c r="BK33" i="12" s="1"/>
  <c r="BL33" i="12" a="1"/>
  <c r="BL33" i="12"/>
  <c r="BM33" i="12" a="1"/>
  <c r="BM33" i="12" s="1"/>
  <c r="BN33" i="12" a="1"/>
  <c r="BN33" i="12"/>
  <c r="BO33" i="12" a="1"/>
  <c r="BO33" i="12" s="1"/>
  <c r="BQ33" i="12" a="1"/>
  <c r="BQ33" i="12"/>
  <c r="BZ33" i="12" s="1"/>
  <c r="BR33" i="12" a="1"/>
  <c r="BR33" i="12" s="1"/>
  <c r="BS33" i="12" a="1"/>
  <c r="BS33" i="12"/>
  <c r="BT33" i="12" a="1"/>
  <c r="BT33" i="12"/>
  <c r="BU33" i="12" a="1"/>
  <c r="BU33" i="12"/>
  <c r="BV33" i="12" a="1"/>
  <c r="BV33" i="12" s="1"/>
  <c r="BW33" i="12" a="1"/>
  <c r="BW33" i="12" s="1"/>
  <c r="BX33" i="12" a="1"/>
  <c r="BX33" i="12"/>
  <c r="BY33" i="12" a="1"/>
  <c r="BY33" i="12"/>
  <c r="CA33" i="12" a="1"/>
  <c r="CA33" i="12"/>
  <c r="CB33" i="12" a="1"/>
  <c r="CB33" i="12" s="1"/>
  <c r="CC33" i="12" a="1"/>
  <c r="CC33" i="12"/>
  <c r="CD33" i="12" a="1"/>
  <c r="CD33" i="12"/>
  <c r="CE33" i="12" a="1"/>
  <c r="CE33" i="12"/>
  <c r="CF33" i="12" a="1"/>
  <c r="CF33" i="12" s="1"/>
  <c r="CG33" i="12" a="1"/>
  <c r="CG33" i="12"/>
  <c r="CH33" i="12" a="1"/>
  <c r="CH33" i="12" s="1"/>
  <c r="CI33" i="12" a="1"/>
  <c r="CI33" i="12"/>
  <c r="CJ33" i="12"/>
  <c r="S34" i="12" a="1"/>
  <c r="S34" i="12"/>
  <c r="T34" i="12" a="1"/>
  <c r="T34" i="12"/>
  <c r="U34" i="12" a="1"/>
  <c r="U34" i="12" s="1"/>
  <c r="V34" i="12" a="1"/>
  <c r="V34" i="12"/>
  <c r="W34" i="12" a="1"/>
  <c r="W34" i="12"/>
  <c r="X34" i="12" a="1"/>
  <c r="X34" i="12"/>
  <c r="Y34" i="12" a="1"/>
  <c r="Y34" i="12" s="1"/>
  <c r="Z34" i="12" a="1"/>
  <c r="Z34" i="12" s="1"/>
  <c r="AA34" i="12" a="1"/>
  <c r="AA34" i="12"/>
  <c r="AB34" i="12"/>
  <c r="AC34" i="12" a="1"/>
  <c r="AC34" i="12"/>
  <c r="AL34" i="12" s="1"/>
  <c r="AD34" i="12" a="1"/>
  <c r="AD34" i="12"/>
  <c r="AE34" i="12" a="1"/>
  <c r="AE34" i="12" s="1"/>
  <c r="AF34" i="12" a="1"/>
  <c r="AF34" i="12"/>
  <c r="AG34" i="12" a="1"/>
  <c r="AG34" i="12" s="1"/>
  <c r="AH34" i="12" a="1"/>
  <c r="AH34" i="12"/>
  <c r="AI34" i="12" a="1"/>
  <c r="AI34" i="12" s="1"/>
  <c r="AJ34" i="12" a="1"/>
  <c r="AJ34" i="12"/>
  <c r="AK34" i="12" a="1"/>
  <c r="AK34" i="12"/>
  <c r="AM34" i="12" a="1"/>
  <c r="AM34" i="12"/>
  <c r="AN34" i="12" a="1"/>
  <c r="AN34" i="12"/>
  <c r="AO34" i="12" a="1"/>
  <c r="AO34" i="12"/>
  <c r="AP34" i="12" a="1"/>
  <c r="AP34" i="12" s="1"/>
  <c r="AQ34" i="12" a="1"/>
  <c r="AQ34" i="12" s="1"/>
  <c r="AR34" i="12" a="1"/>
  <c r="AR34" i="12"/>
  <c r="AS34" i="12" a="1"/>
  <c r="AS34" i="12"/>
  <c r="AT34" i="12" a="1"/>
  <c r="AT34" i="12" s="1"/>
  <c r="AU34" i="12" a="1"/>
  <c r="AU34" i="12" s="1"/>
  <c r="AV34" i="12"/>
  <c r="AW34" i="12" a="1"/>
  <c r="AW34" i="12"/>
  <c r="AX34" i="12" a="1"/>
  <c r="AX34" i="12" s="1"/>
  <c r="AY34" i="12" a="1"/>
  <c r="AY34" i="12"/>
  <c r="AZ34" i="12" a="1"/>
  <c r="AZ34" i="12" s="1"/>
  <c r="BA34" i="12" a="1"/>
  <c r="BA34" i="12"/>
  <c r="BB34" i="12" a="1"/>
  <c r="BB34" i="12"/>
  <c r="BC34" i="12" a="1"/>
  <c r="BC34" i="12"/>
  <c r="BD34" i="12" a="1"/>
  <c r="BD34" i="12" s="1"/>
  <c r="BE34" i="12" a="1"/>
  <c r="BE34" i="12"/>
  <c r="BF34" i="12"/>
  <c r="BG34" i="12" a="1"/>
  <c r="BG34" i="12" s="1"/>
  <c r="BP34" i="12" s="1"/>
  <c r="BH34" i="12" a="1"/>
  <c r="BH34" i="12" s="1"/>
  <c r="BI34" i="12" a="1"/>
  <c r="BI34" i="12"/>
  <c r="BJ34" i="12" a="1"/>
  <c r="BJ34" i="12"/>
  <c r="BK34" i="12" a="1"/>
  <c r="BK34" i="12" s="1"/>
  <c r="BL34" i="12" a="1"/>
  <c r="BL34" i="12" s="1"/>
  <c r="BM34" i="12" a="1"/>
  <c r="BM34" i="12"/>
  <c r="BN34" i="12" a="1"/>
  <c r="BN34" i="12"/>
  <c r="BO34" i="12" a="1"/>
  <c r="BO34" i="12" s="1"/>
  <c r="BQ34" i="12" a="1"/>
  <c r="BQ34" i="12" s="1"/>
  <c r="BZ34" i="12" s="1"/>
  <c r="BR34" i="12" a="1"/>
  <c r="BR34" i="12"/>
  <c r="BS34" i="12" a="1"/>
  <c r="BS34" i="12"/>
  <c r="BT34" i="12" a="1"/>
  <c r="BT34" i="12"/>
  <c r="BU34" i="12" a="1"/>
  <c r="BU34" i="12" s="1"/>
  <c r="BV34" i="12" a="1"/>
  <c r="BV34" i="12"/>
  <c r="BW34" i="12" a="1"/>
  <c r="BW34" i="12" s="1"/>
  <c r="BX34" i="12" a="1"/>
  <c r="BX34" i="12"/>
  <c r="BY34" i="12" a="1"/>
  <c r="BY34" i="12" s="1"/>
  <c r="CA34" i="12" a="1"/>
  <c r="CA34" i="12"/>
  <c r="CJ34" i="12" s="1"/>
  <c r="CB34" i="12" a="1"/>
  <c r="CB34" i="12" s="1"/>
  <c r="CC34" i="12" a="1"/>
  <c r="CC34" i="12"/>
  <c r="CD34" i="12" a="1"/>
  <c r="CD34" i="12"/>
  <c r="CE34" i="12" a="1"/>
  <c r="CE34" i="12"/>
  <c r="CF34" i="12" a="1"/>
  <c r="CF34" i="12" s="1"/>
  <c r="CG34" i="12" a="1"/>
  <c r="CG34" i="12" s="1"/>
  <c r="CH34" i="12" a="1"/>
  <c r="CH34" i="12"/>
  <c r="CI34" i="12" a="1"/>
  <c r="CI34" i="12"/>
  <c r="S35" i="12" a="1"/>
  <c r="S35" i="12"/>
  <c r="T35" i="12" a="1"/>
  <c r="T35" i="12" s="1"/>
  <c r="U35" i="12" a="1"/>
  <c r="U35" i="12"/>
  <c r="V35" i="12" a="1"/>
  <c r="V35" i="12" s="1"/>
  <c r="W35" i="12" a="1"/>
  <c r="W35" i="12"/>
  <c r="X35" i="12" a="1"/>
  <c r="X35" i="12" s="1"/>
  <c r="Y35" i="12" a="1"/>
  <c r="Y35" i="12"/>
  <c r="Z35" i="12" a="1"/>
  <c r="Z35" i="12"/>
  <c r="AA35" i="12" a="1"/>
  <c r="AA35" i="12"/>
  <c r="AB35" i="12"/>
  <c r="AC35" i="12" a="1"/>
  <c r="AC35" i="12"/>
  <c r="AD35" i="12" a="1"/>
  <c r="AD35" i="12"/>
  <c r="AE35" i="12" a="1"/>
  <c r="AE35" i="12" s="1"/>
  <c r="AF35" i="12" a="1"/>
  <c r="AF35" i="12"/>
  <c r="AG35" i="12" a="1"/>
  <c r="AG35" i="12"/>
  <c r="AH35" i="12" a="1"/>
  <c r="AH35" i="12"/>
  <c r="AI35" i="12" a="1"/>
  <c r="AI35" i="12" s="1"/>
  <c r="AJ35" i="12" a="1"/>
  <c r="AJ35" i="12" s="1"/>
  <c r="AK35" i="12" a="1"/>
  <c r="AK35" i="12" s="1"/>
  <c r="AL35" i="12"/>
  <c r="AM35" i="12" a="1"/>
  <c r="AM35" i="12"/>
  <c r="AV35" i="12" s="1"/>
  <c r="AN35" i="12" a="1"/>
  <c r="AN35" i="12"/>
  <c r="AO35" i="12" a="1"/>
  <c r="AO35" i="12" s="1"/>
  <c r="AP35" i="12" a="1"/>
  <c r="AP35" i="12"/>
  <c r="AQ35" i="12" a="1"/>
  <c r="AQ35" i="12"/>
  <c r="AR35" i="12" a="1"/>
  <c r="AR35" i="12"/>
  <c r="AS35" i="12" a="1"/>
  <c r="AS35" i="12" s="1"/>
  <c r="AT35" i="12" a="1"/>
  <c r="AT35" i="12"/>
  <c r="AU35" i="12" a="1"/>
  <c r="AU35" i="12"/>
  <c r="AW35" i="12" a="1"/>
  <c r="AW35" i="12"/>
  <c r="AX35" i="12" a="1"/>
  <c r="AX35" i="12"/>
  <c r="AY35" i="12" a="1"/>
  <c r="AY35" i="12"/>
  <c r="AZ35" i="12" a="1"/>
  <c r="AZ35" i="12" s="1"/>
  <c r="BA35" i="12" a="1"/>
  <c r="BA35" i="12"/>
  <c r="BB35" i="12" a="1"/>
  <c r="BB35" i="12" s="1"/>
  <c r="BC35" i="12" a="1"/>
  <c r="BC35" i="12"/>
  <c r="BD35" i="12" a="1"/>
  <c r="BD35" i="12" s="1"/>
  <c r="BE35" i="12" a="1"/>
  <c r="BE35" i="12" s="1"/>
  <c r="BF35" i="12"/>
  <c r="BG35" i="12" a="1"/>
  <c r="BG35" i="12"/>
  <c r="BH35" i="12" a="1"/>
  <c r="BH35" i="12"/>
  <c r="BI35" i="12" a="1"/>
  <c r="BI35" i="12"/>
  <c r="BJ35" i="12" a="1"/>
  <c r="BJ35" i="12" s="1"/>
  <c r="BK35" i="12" a="1"/>
  <c r="BK35" i="12"/>
  <c r="BL35" i="12" a="1"/>
  <c r="BL35" i="12"/>
  <c r="BM35" i="12" a="1"/>
  <c r="BM35" i="12"/>
  <c r="BN35" i="12" a="1"/>
  <c r="BN35" i="12" s="1"/>
  <c r="BO35" i="12" a="1"/>
  <c r="BO35" i="12"/>
  <c r="BP35" i="12"/>
  <c r="BQ35" i="12" a="1"/>
  <c r="BQ35" i="12" s="1"/>
  <c r="BZ35" i="12" s="1"/>
  <c r="BR35" i="12" a="1"/>
  <c r="BR35" i="12" s="1"/>
  <c r="BS35" i="12" a="1"/>
  <c r="BS35" i="12"/>
  <c r="BT35" i="12" a="1"/>
  <c r="BT35" i="12"/>
  <c r="BU35" i="12" a="1"/>
  <c r="BU35" i="12" s="1"/>
  <c r="BV35" i="12" a="1"/>
  <c r="BV35" i="12" s="1"/>
  <c r="BW35" i="12" a="1"/>
  <c r="BW35" i="12"/>
  <c r="BX35" i="12" a="1"/>
  <c r="BX35" i="12"/>
  <c r="BY35" i="12" a="1"/>
  <c r="BY35" i="12" s="1"/>
  <c r="CA35" i="12" a="1"/>
  <c r="CA35" i="12" s="1"/>
  <c r="CJ35" i="12" s="1"/>
  <c r="CB35" i="12" a="1"/>
  <c r="CB35" i="12"/>
  <c r="CC35" i="12" a="1"/>
  <c r="CC35" i="12" s="1"/>
  <c r="CD35" i="12" a="1"/>
  <c r="CD35" i="12"/>
  <c r="CE35" i="12" a="1"/>
  <c r="CE35" i="12" s="1"/>
  <c r="CF35" i="12" a="1"/>
  <c r="CF35" i="12"/>
  <c r="CG35" i="12" a="1"/>
  <c r="CG35" i="12"/>
  <c r="CH35" i="12" a="1"/>
  <c r="CH35" i="12"/>
  <c r="CI35" i="12" a="1"/>
  <c r="CI35" i="12" s="1"/>
  <c r="S36" i="12" a="1"/>
  <c r="S36" i="12"/>
  <c r="AB36" i="12" s="1"/>
  <c r="T36" i="12" a="1"/>
  <c r="T36" i="12" s="1"/>
  <c r="U36" i="12" a="1"/>
  <c r="U36" i="12"/>
  <c r="V36" i="12" a="1"/>
  <c r="V36" i="12"/>
  <c r="W36" i="12" a="1"/>
  <c r="W36" i="12"/>
  <c r="X36" i="12" a="1"/>
  <c r="X36" i="12" s="1"/>
  <c r="Y36" i="12" a="1"/>
  <c r="Y36" i="12"/>
  <c r="Z36" i="12" a="1"/>
  <c r="Z36" i="12"/>
  <c r="AA36" i="12" a="1"/>
  <c r="AA36" i="12"/>
  <c r="AC36" i="12" a="1"/>
  <c r="AC36" i="12"/>
  <c r="AD36" i="12" a="1"/>
  <c r="AD36" i="12" s="1"/>
  <c r="AE36" i="12" a="1"/>
  <c r="AE36" i="12"/>
  <c r="AF36" i="12" a="1"/>
  <c r="AF36" i="12"/>
  <c r="AG36" i="12" a="1"/>
  <c r="AG36" i="12"/>
  <c r="AH36" i="12" a="1"/>
  <c r="AH36" i="12" s="1"/>
  <c r="AI36" i="12" a="1"/>
  <c r="AI36" i="12"/>
  <c r="AJ36" i="12" a="1"/>
  <c r="AJ36" i="12"/>
  <c r="AK36" i="12" a="1"/>
  <c r="AK36" i="12"/>
  <c r="AL36" i="12"/>
  <c r="AM36" i="12" a="1"/>
  <c r="AM36" i="12"/>
  <c r="AN36" i="12" a="1"/>
  <c r="AN36" i="12"/>
  <c r="AO36" i="12" a="1"/>
  <c r="AO36" i="12" s="1"/>
  <c r="AP36" i="12" a="1"/>
  <c r="AP36" i="12"/>
  <c r="AQ36" i="12" a="1"/>
  <c r="AQ36" i="12"/>
  <c r="AR36" i="12" a="1"/>
  <c r="AR36" i="12"/>
  <c r="AS36" i="12" a="1"/>
  <c r="AS36" i="12" s="1"/>
  <c r="AT36" i="12" a="1"/>
  <c r="AT36" i="12"/>
  <c r="AU36" i="12" a="1"/>
  <c r="AU36" i="12" s="1"/>
  <c r="AV36" i="12"/>
  <c r="AW36" i="12" a="1"/>
  <c r="AW36" i="12" s="1"/>
  <c r="BF36" i="12" s="1"/>
  <c r="AX36" i="12" a="1"/>
  <c r="AX36" i="12"/>
  <c r="AY36" i="12" a="1"/>
  <c r="AY36" i="12" s="1"/>
  <c r="AZ36" i="12" a="1"/>
  <c r="AZ36" i="12"/>
  <c r="BA36" i="12" a="1"/>
  <c r="BA36" i="12" s="1"/>
  <c r="BB36" i="12" a="1"/>
  <c r="BB36" i="12"/>
  <c r="BC36" i="12" a="1"/>
  <c r="BC36" i="12" s="1"/>
  <c r="BD36" i="12" a="1"/>
  <c r="BD36" i="12"/>
  <c r="BE36" i="12" a="1"/>
  <c r="BE36" i="12"/>
  <c r="BG36" i="12" a="1"/>
  <c r="BG36" i="12"/>
  <c r="BH36" i="12" a="1"/>
  <c r="BH36" i="12"/>
  <c r="BI36" i="12" a="1"/>
  <c r="BI36" i="12"/>
  <c r="BJ36" i="12" a="1"/>
  <c r="BJ36" i="12" s="1"/>
  <c r="BK36" i="12" a="1"/>
  <c r="BK36" i="12"/>
  <c r="BL36" i="12" a="1"/>
  <c r="BL36" i="12" s="1"/>
  <c r="BM36" i="12" a="1"/>
  <c r="BM36" i="12"/>
  <c r="BN36" i="12" a="1"/>
  <c r="BN36" i="12" s="1"/>
  <c r="BO36" i="12" a="1"/>
  <c r="BO36" i="12" s="1"/>
  <c r="BP36" i="12"/>
  <c r="BQ36" i="12" a="1"/>
  <c r="BQ36" i="12"/>
  <c r="BR36" i="12" a="1"/>
  <c r="BR36" i="12"/>
  <c r="BS36" i="12" a="1"/>
  <c r="BS36" i="12"/>
  <c r="BT36" i="12" a="1"/>
  <c r="BT36" i="12" s="1"/>
  <c r="BU36" i="12" a="1"/>
  <c r="BU36" i="12"/>
  <c r="BV36" i="12" a="1"/>
  <c r="BV36" i="12" s="1"/>
  <c r="BW36" i="12" a="1"/>
  <c r="BW36" i="12"/>
  <c r="BX36" i="12" a="1"/>
  <c r="BX36" i="12" s="1"/>
  <c r="BY36" i="12" a="1"/>
  <c r="BY36" i="12"/>
  <c r="BZ36" i="12"/>
  <c r="CA36" i="12" a="1"/>
  <c r="CA36" i="12" s="1"/>
  <c r="CJ36" i="12" s="1"/>
  <c r="CB36" i="12" a="1"/>
  <c r="CB36" i="12"/>
  <c r="CC36" i="12" a="1"/>
  <c r="CC36" i="12"/>
  <c r="CD36" i="12" a="1"/>
  <c r="CD36" i="12"/>
  <c r="CE36" i="12" a="1"/>
  <c r="CE36" i="12" s="1"/>
  <c r="CF36" i="12" a="1"/>
  <c r="CF36" i="12" s="1"/>
  <c r="CG36" i="12" a="1"/>
  <c r="CG36" i="12" s="1"/>
  <c r="CH36" i="12" a="1"/>
  <c r="CH36" i="12"/>
  <c r="CI36" i="12" a="1"/>
  <c r="CI36" i="12" s="1"/>
  <c r="S37" i="12" a="1"/>
  <c r="S37" i="12" s="1"/>
  <c r="AB37" i="12" s="1"/>
  <c r="T37" i="12" a="1"/>
  <c r="T37" i="12"/>
  <c r="U37" i="12" a="1"/>
  <c r="U37" i="12" s="1"/>
  <c r="V37" i="12" a="1"/>
  <c r="V37" i="12"/>
  <c r="W37" i="12" a="1"/>
  <c r="W37" i="12" s="1"/>
  <c r="X37" i="12" a="1"/>
  <c r="X37" i="12"/>
  <c r="Y37" i="12" a="1"/>
  <c r="Y37" i="12" s="1"/>
  <c r="Z37" i="12" a="1"/>
  <c r="Z37" i="12"/>
  <c r="AA37" i="12" a="1"/>
  <c r="AA37" i="12" s="1"/>
  <c r="AC37" i="12" a="1"/>
  <c r="AC37" i="12"/>
  <c r="AL37" i="12" s="1"/>
  <c r="AD37" i="12" a="1"/>
  <c r="AD37" i="12" s="1"/>
  <c r="AE37" i="12" a="1"/>
  <c r="AE37" i="12"/>
  <c r="AF37" i="12" a="1"/>
  <c r="AF37" i="12"/>
  <c r="AG37" i="12" a="1"/>
  <c r="AG37" i="12"/>
  <c r="AH37" i="12" a="1"/>
  <c r="AH37" i="12" s="1"/>
  <c r="AI37" i="12" a="1"/>
  <c r="AI37" i="12"/>
  <c r="AJ37" i="12" a="1"/>
  <c r="AJ37" i="12" s="1"/>
  <c r="AK37" i="12" a="1"/>
  <c r="AK37" i="12"/>
  <c r="AM37" i="12" a="1"/>
  <c r="AM37" i="12"/>
  <c r="AN37" i="12" a="1"/>
  <c r="AN37" i="12" s="1"/>
  <c r="AO37" i="12" a="1"/>
  <c r="AO37" i="12"/>
  <c r="AP37" i="12" a="1"/>
  <c r="AP37" i="12"/>
  <c r="AQ37" i="12" a="1"/>
  <c r="AQ37" i="12"/>
  <c r="AR37" i="12" a="1"/>
  <c r="AR37" i="12" s="1"/>
  <c r="AS37" i="12" a="1"/>
  <c r="AS37" i="12"/>
  <c r="AT37" i="12" a="1"/>
  <c r="AT37" i="12" s="1"/>
  <c r="AU37" i="12" a="1"/>
  <c r="AU37" i="12"/>
  <c r="AV37" i="12"/>
  <c r="AW37" i="12" a="1"/>
  <c r="AW37" i="12"/>
  <c r="AX37" i="12" a="1"/>
  <c r="AX37" i="12"/>
  <c r="AY37" i="12" a="1"/>
  <c r="AY37" i="12" s="1"/>
  <c r="AZ37" i="12" a="1"/>
  <c r="AZ37" i="12"/>
  <c r="BA37" i="12" a="1"/>
  <c r="BA37" i="12" s="1"/>
  <c r="BB37" i="12" a="1"/>
  <c r="BB37" i="12"/>
  <c r="BC37" i="12" a="1"/>
  <c r="BC37" i="12" s="1"/>
  <c r="BD37" i="12" a="1"/>
  <c r="BD37" i="12"/>
  <c r="BE37" i="12" a="1"/>
  <c r="BE37" i="12" s="1"/>
  <c r="BF37" i="12"/>
  <c r="BG37" i="12" a="1"/>
  <c r="BG37" i="12"/>
  <c r="BP37" i="12" s="1"/>
  <c r="BH37" i="12" a="1"/>
  <c r="BH37" i="12"/>
  <c r="BI37" i="12" a="1"/>
  <c r="BI37" i="12" s="1"/>
  <c r="BJ37" i="12" a="1"/>
  <c r="BJ37" i="12"/>
  <c r="BK37" i="12" a="1"/>
  <c r="BK37" i="12"/>
  <c r="BL37" i="12" a="1"/>
  <c r="BL37" i="12"/>
  <c r="BM37" i="12" a="1"/>
  <c r="BM37" i="12" s="1"/>
  <c r="BN37" i="12" a="1"/>
  <c r="BN37" i="12"/>
  <c r="BO37" i="12" a="1"/>
  <c r="BO37" i="12"/>
  <c r="BQ37" i="12" a="1"/>
  <c r="BQ37" i="12"/>
  <c r="BR37" i="12" a="1"/>
  <c r="BR37" i="12" s="1"/>
  <c r="BS37" i="12" a="1"/>
  <c r="BS37" i="12"/>
  <c r="BT37" i="12" a="1"/>
  <c r="BT37" i="12" s="1"/>
  <c r="BU37" i="12" a="1"/>
  <c r="BU37" i="12"/>
  <c r="BV37" i="12" a="1"/>
  <c r="BV37" i="12" s="1"/>
  <c r="BW37" i="12" a="1"/>
  <c r="BW37" i="12"/>
  <c r="BX37" i="12" a="1"/>
  <c r="BX37" i="12" s="1"/>
  <c r="BY37" i="12" a="1"/>
  <c r="BY37" i="12"/>
  <c r="BZ37" i="12"/>
  <c r="CA37" i="12" a="1"/>
  <c r="CA37" i="12"/>
  <c r="CB37" i="12" a="1"/>
  <c r="CB37" i="12" s="1"/>
  <c r="CC37" i="12" a="1"/>
  <c r="CC37" i="12"/>
  <c r="CD37" i="12" a="1"/>
  <c r="CD37" i="12"/>
  <c r="CE37" i="12" a="1"/>
  <c r="CE37" i="12"/>
  <c r="CF37" i="12" a="1"/>
  <c r="CF37" i="12" s="1"/>
  <c r="CG37" i="12" a="1"/>
  <c r="CG37" i="12"/>
  <c r="CH37" i="12" a="1"/>
  <c r="CH37" i="12" s="1"/>
  <c r="CI37" i="12" a="1"/>
  <c r="CI37" i="12" s="1"/>
  <c r="CJ37" i="12"/>
  <c r="S38" i="12" a="1"/>
  <c r="S38" i="12" s="1"/>
  <c r="AB38" i="12" s="1"/>
  <c r="T38" i="12" a="1"/>
  <c r="T38" i="12"/>
  <c r="U38" i="12" a="1"/>
  <c r="U38" i="12" s="1"/>
  <c r="V38" i="12" a="1"/>
  <c r="V38" i="12"/>
  <c r="W38" i="12" a="1"/>
  <c r="W38" i="12" s="1"/>
  <c r="X38" i="12" a="1"/>
  <c r="X38" i="12"/>
  <c r="Y38" i="12" a="1"/>
  <c r="Y38" i="12" s="1"/>
  <c r="Z38" i="12" a="1"/>
  <c r="Z38" i="12"/>
  <c r="AA38" i="12" a="1"/>
  <c r="AA38" i="12" s="1"/>
  <c r="AC38" i="12" a="1"/>
  <c r="AC38" i="12"/>
  <c r="AD38" i="12" a="1"/>
  <c r="AD38" i="12" s="1"/>
  <c r="AE38" i="12" a="1"/>
  <c r="AE38" i="12"/>
  <c r="AF38" i="12" a="1"/>
  <c r="AF38" i="12"/>
  <c r="AG38" i="12" a="1"/>
  <c r="AG38" i="12" s="1"/>
  <c r="AH38" i="12" a="1"/>
  <c r="AH38" i="12" s="1"/>
  <c r="AI38" i="12" a="1"/>
  <c r="AI38" i="12" s="1"/>
  <c r="AJ38" i="12" a="1"/>
  <c r="AJ38" i="12"/>
  <c r="AK38" i="12" a="1"/>
  <c r="AK38" i="12" s="1"/>
  <c r="AL38" i="12"/>
  <c r="AM38" i="12" a="1"/>
  <c r="AM38" i="12"/>
  <c r="AN38" i="12" a="1"/>
  <c r="AN38" i="12" s="1"/>
  <c r="AO38" i="12" a="1"/>
  <c r="AO38" i="12"/>
  <c r="AP38" i="12" a="1"/>
  <c r="AP38" i="12"/>
  <c r="AQ38" i="12" a="1"/>
  <c r="AQ38" i="12"/>
  <c r="AR38" i="12" a="1"/>
  <c r="AR38" i="12" s="1"/>
  <c r="AS38" i="12" a="1"/>
  <c r="AS38" i="12"/>
  <c r="AT38" i="12" a="1"/>
  <c r="AT38" i="12" s="1"/>
  <c r="AU38" i="12" a="1"/>
  <c r="AU38" i="12"/>
  <c r="AV38" i="12"/>
  <c r="AW38" i="12" a="1"/>
  <c r="AW38" i="12"/>
  <c r="AX38" i="12" a="1"/>
  <c r="AX38" i="12" s="1"/>
  <c r="AY38" i="12" a="1"/>
  <c r="AY38" i="12"/>
  <c r="AZ38" i="12" a="1"/>
  <c r="AZ38" i="12" s="1"/>
  <c r="BA38" i="12" a="1"/>
  <c r="BA38" i="12"/>
  <c r="BB38" i="12" a="1"/>
  <c r="BB38" i="12" s="1"/>
  <c r="BC38" i="12" a="1"/>
  <c r="BC38" i="12" s="1"/>
  <c r="BD38" i="12" a="1"/>
  <c r="BD38" i="12"/>
  <c r="BE38" i="12" a="1"/>
  <c r="BE38" i="12"/>
  <c r="BF38" i="12"/>
  <c r="BG38" i="12" a="1"/>
  <c r="BG38" i="12"/>
  <c r="BH38" i="12" a="1"/>
  <c r="BH38" i="12"/>
  <c r="BI38" i="12" a="1"/>
  <c r="BI38" i="12" s="1"/>
  <c r="BJ38" i="12" a="1"/>
  <c r="BJ38" i="12"/>
  <c r="BK38" i="12" a="1"/>
  <c r="BK38" i="12" s="1"/>
  <c r="BL38" i="12" a="1"/>
  <c r="BL38" i="12"/>
  <c r="BM38" i="12" a="1"/>
  <c r="BM38" i="12" s="1"/>
  <c r="BN38" i="12" a="1"/>
  <c r="BN38" i="12"/>
  <c r="BO38" i="12" a="1"/>
  <c r="BO38" i="12" s="1"/>
  <c r="BP38" i="12"/>
  <c r="BQ38" i="12" a="1"/>
  <c r="BQ38" i="12" s="1"/>
  <c r="BZ38" i="12" s="1"/>
  <c r="BR38" i="12" a="1"/>
  <c r="BR38" i="12"/>
  <c r="BS38" i="12" a="1"/>
  <c r="BS38" i="12"/>
  <c r="BT38" i="12" a="1"/>
  <c r="BT38" i="12"/>
  <c r="BU38" i="12" a="1"/>
  <c r="BU38" i="12" s="1"/>
  <c r="BV38" i="12" a="1"/>
  <c r="BV38" i="12"/>
  <c r="BW38" i="12" a="1"/>
  <c r="BW38" i="12" s="1"/>
  <c r="BX38" i="12" a="1"/>
  <c r="BX38" i="12" s="1"/>
  <c r="BY38" i="12" a="1"/>
  <c r="BY38" i="12" s="1"/>
  <c r="CA38" i="12" a="1"/>
  <c r="CA38" i="12"/>
  <c r="CB38" i="12" a="1"/>
  <c r="CB38" i="12" s="1"/>
  <c r="CC38" i="12" a="1"/>
  <c r="CC38" i="12"/>
  <c r="CD38" i="12" a="1"/>
  <c r="CD38" i="12" s="1"/>
  <c r="CE38" i="12" a="1"/>
  <c r="CE38" i="12"/>
  <c r="CF38" i="12" a="1"/>
  <c r="CF38" i="12" s="1"/>
  <c r="CG38" i="12" a="1"/>
  <c r="CG38" i="12"/>
  <c r="CH38" i="12" a="1"/>
  <c r="CH38" i="12" s="1"/>
  <c r="CI38" i="12" a="1"/>
  <c r="CI38" i="12"/>
  <c r="CJ38" i="12"/>
  <c r="S39" i="12" a="1"/>
  <c r="S39" i="12"/>
  <c r="T39" i="12" a="1"/>
  <c r="T39" i="12" s="1"/>
  <c r="U39" i="12" a="1"/>
  <c r="U39" i="12"/>
  <c r="V39" i="12" a="1"/>
  <c r="V39" i="12"/>
  <c r="W39" i="12" a="1"/>
  <c r="W39" i="12" s="1"/>
  <c r="X39" i="12" a="1"/>
  <c r="X39" i="12" s="1"/>
  <c r="Y39" i="12" a="1"/>
  <c r="Y39" i="12"/>
  <c r="Z39" i="12" a="1"/>
  <c r="Z39" i="12"/>
  <c r="AA39" i="12" a="1"/>
  <c r="AA39" i="12" s="1"/>
  <c r="AB39" i="12"/>
  <c r="AC39" i="12" a="1"/>
  <c r="AC39" i="12" s="1"/>
  <c r="AL39" i="12" s="1"/>
  <c r="AD39" i="12" a="1"/>
  <c r="AD39" i="12"/>
  <c r="AE39" i="12" a="1"/>
  <c r="AE39" i="12" s="1"/>
  <c r="AF39" i="12" a="1"/>
  <c r="AF39" i="12"/>
  <c r="AG39" i="12" a="1"/>
  <c r="AG39" i="12" s="1"/>
  <c r="AH39" i="12" a="1"/>
  <c r="AH39" i="12" s="1"/>
  <c r="AI39" i="12" a="1"/>
  <c r="AI39" i="12" s="1"/>
  <c r="AJ39" i="12" a="1"/>
  <c r="AJ39" i="12"/>
  <c r="AK39" i="12" a="1"/>
  <c r="AK39" i="12" s="1"/>
  <c r="AM39" i="12" a="1"/>
  <c r="AM39" i="12"/>
  <c r="AN39" i="12" a="1"/>
  <c r="AN39" i="12"/>
  <c r="AO39" i="12" a="1"/>
  <c r="AO39" i="12" s="1"/>
  <c r="AP39" i="12" a="1"/>
  <c r="AP39" i="12"/>
  <c r="AQ39" i="12" a="1"/>
  <c r="AQ39" i="12" s="1"/>
  <c r="AR39" i="12" a="1"/>
  <c r="AR39" i="12" s="1"/>
  <c r="AS39" i="12" a="1"/>
  <c r="AS39" i="12" s="1"/>
  <c r="AT39" i="12" a="1"/>
  <c r="AT39" i="12"/>
  <c r="AU39" i="12" a="1"/>
  <c r="AU39" i="12" s="1"/>
  <c r="AV39" i="12"/>
  <c r="AW39" i="12" a="1"/>
  <c r="AW39" i="12"/>
  <c r="BF39" i="12" s="1"/>
  <c r="AX39" i="12" a="1"/>
  <c r="AX39" i="12" s="1"/>
  <c r="AY39" i="12" a="1"/>
  <c r="AY39" i="12"/>
  <c r="AZ39" i="12" a="1"/>
  <c r="AZ39" i="12" s="1"/>
  <c r="BA39" i="12" a="1"/>
  <c r="BA39" i="12"/>
  <c r="BB39" i="12" a="1"/>
  <c r="BB39" i="12" s="1"/>
  <c r="BC39" i="12" a="1"/>
  <c r="BC39" i="12"/>
  <c r="BD39" i="12" a="1"/>
  <c r="BD39" i="12" s="1"/>
  <c r="BE39" i="12" a="1"/>
  <c r="BE39" i="12"/>
  <c r="BG39" i="12" a="1"/>
  <c r="BG39" i="12"/>
  <c r="BH39" i="12" a="1"/>
  <c r="BH39" i="12" s="1"/>
  <c r="BI39" i="12" a="1"/>
  <c r="BI39" i="12"/>
  <c r="BJ39" i="12" a="1"/>
  <c r="BJ39" i="12" s="1"/>
  <c r="BK39" i="12" a="1"/>
  <c r="BK39" i="12"/>
  <c r="BL39" i="12" a="1"/>
  <c r="BL39" i="12" s="1"/>
  <c r="BM39" i="12" a="1"/>
  <c r="BM39" i="12" s="1"/>
  <c r="BN39" i="12" a="1"/>
  <c r="BN39" i="12" s="1"/>
  <c r="BO39" i="12" a="1"/>
  <c r="BO39" i="12"/>
  <c r="BP39" i="12"/>
  <c r="BQ39" i="12" a="1"/>
  <c r="BQ39" i="12"/>
  <c r="BR39" i="12" a="1"/>
  <c r="BR39" i="12"/>
  <c r="BS39" i="12" a="1"/>
  <c r="BS39" i="12" s="1"/>
  <c r="BT39" i="12" a="1"/>
  <c r="BT39" i="12"/>
  <c r="BU39" i="12" a="1"/>
  <c r="BU39" i="12" s="1"/>
  <c r="BV39" i="12" a="1"/>
  <c r="BV39" i="12"/>
  <c r="BW39" i="12" a="1"/>
  <c r="BW39" i="12" s="1"/>
  <c r="BX39" i="12" a="1"/>
  <c r="BX39" i="12"/>
  <c r="BY39" i="12" a="1"/>
  <c r="BY39" i="12" s="1"/>
  <c r="BZ39" i="12"/>
  <c r="CA39" i="12" a="1"/>
  <c r="CA39" i="12"/>
  <c r="CJ39" i="12" s="1"/>
  <c r="CB39" i="12" a="1"/>
  <c r="CB39" i="12"/>
  <c r="CC39" i="12" a="1"/>
  <c r="CC39" i="12"/>
  <c r="CD39" i="12" a="1"/>
  <c r="CD39" i="12"/>
  <c r="CE39" i="12" a="1"/>
  <c r="CE39" i="12"/>
  <c r="CF39" i="12" a="1"/>
  <c r="CF39" i="12"/>
  <c r="CG39" i="12" a="1"/>
  <c r="CG39" i="12" s="1"/>
  <c r="CH39" i="12" a="1"/>
  <c r="CH39" i="12" s="1"/>
  <c r="CI39" i="12" a="1"/>
  <c r="CI39" i="12" s="1"/>
  <c r="S40" i="12" a="1"/>
  <c r="S40" i="12"/>
  <c r="AB40" i="12" s="1"/>
  <c r="T40" i="12" a="1"/>
  <c r="T40" i="12"/>
  <c r="U40" i="12" a="1"/>
  <c r="U40" i="12" s="1"/>
  <c r="V40" i="12" a="1"/>
  <c r="V40" i="12" s="1"/>
  <c r="W40" i="12" a="1"/>
  <c r="W40" i="12"/>
  <c r="X40" i="12" a="1"/>
  <c r="X40" i="12" s="1"/>
  <c r="Y40" i="12" a="1"/>
  <c r="Y40" i="12"/>
  <c r="Z40" i="12" a="1"/>
  <c r="Z40" i="12" s="1"/>
  <c r="AA40" i="12" a="1"/>
  <c r="AA40" i="12"/>
  <c r="AC40" i="12" a="1"/>
  <c r="AC40" i="12" s="1"/>
  <c r="AL40" i="12" s="1"/>
  <c r="AD40" i="12" a="1"/>
  <c r="AD40" i="12"/>
  <c r="AE40" i="12" a="1"/>
  <c r="AE40" i="12"/>
  <c r="AF40" i="12" a="1"/>
  <c r="AF40" i="12"/>
  <c r="AG40" i="12" a="1"/>
  <c r="AG40" i="12" s="1"/>
  <c r="AH40" i="12" a="1"/>
  <c r="AH40" i="12"/>
  <c r="AI40" i="12" a="1"/>
  <c r="AI40" i="12"/>
  <c r="AJ40" i="12" a="1"/>
  <c r="AJ40" i="12" s="1"/>
  <c r="AK40" i="12" a="1"/>
  <c r="AK40" i="12" s="1"/>
  <c r="AM40" i="12" a="1"/>
  <c r="AM40" i="12" s="1"/>
  <c r="AV40" i="12" s="1"/>
  <c r="AN40" i="12" a="1"/>
  <c r="AN40" i="12"/>
  <c r="AO40" i="12" a="1"/>
  <c r="AO40" i="12" s="1"/>
  <c r="AP40" i="12" a="1"/>
  <c r="AP40" i="12" s="1"/>
  <c r="AQ40" i="12" a="1"/>
  <c r="AQ40" i="12" s="1"/>
  <c r="AR40" i="12" a="1"/>
  <c r="AR40" i="12" s="1"/>
  <c r="AS40" i="12" a="1"/>
  <c r="AS40" i="12" s="1"/>
  <c r="AT40" i="12" a="1"/>
  <c r="AT40" i="12"/>
  <c r="AU40" i="12" a="1"/>
  <c r="AU40" i="12" s="1"/>
  <c r="AW40" i="12" a="1"/>
  <c r="AW40" i="12" s="1"/>
  <c r="BF40" i="12" s="1"/>
  <c r="AX40" i="12" a="1"/>
  <c r="AX40" i="12" s="1"/>
  <c r="AY40" i="12" a="1"/>
  <c r="AY40" i="12"/>
  <c r="AZ40" i="12" a="1"/>
  <c r="AZ40" i="12"/>
  <c r="BA40" i="12" a="1"/>
  <c r="BA40" i="12" s="1"/>
  <c r="BB40" i="12" a="1"/>
  <c r="BB40" i="12" s="1"/>
  <c r="BC40" i="12" a="1"/>
  <c r="BC40" i="12"/>
  <c r="BD40" i="12" a="1"/>
  <c r="BD40" i="12"/>
  <c r="BE40" i="12" a="1"/>
  <c r="BE40" i="12" s="1"/>
  <c r="BG40" i="12" a="1"/>
  <c r="BG40" i="12"/>
  <c r="BP40" i="12" s="1"/>
  <c r="BH40" i="12" a="1"/>
  <c r="BH40" i="12" s="1"/>
  <c r="BI40" i="12" a="1"/>
  <c r="BI40" i="12"/>
  <c r="BJ40" i="12" a="1"/>
  <c r="BJ40" i="12" s="1"/>
  <c r="BK40" i="12" a="1"/>
  <c r="BK40" i="12" s="1"/>
  <c r="BL40" i="12" a="1"/>
  <c r="BL40" i="12" s="1"/>
  <c r="BM40" i="12" a="1"/>
  <c r="BM40" i="12" s="1"/>
  <c r="BN40" i="12" a="1"/>
  <c r="BN40" i="12"/>
  <c r="BO40" i="12" a="1"/>
  <c r="BO40" i="12"/>
  <c r="BQ40" i="12" a="1"/>
  <c r="BQ40" i="12"/>
  <c r="BZ40" i="12" s="1"/>
  <c r="BR40" i="12" a="1"/>
  <c r="BR40" i="12"/>
  <c r="BS40" i="12" a="1"/>
  <c r="BS40" i="12" s="1"/>
  <c r="BT40" i="12" a="1"/>
  <c r="BT40" i="12" s="1"/>
  <c r="BU40" i="12" a="1"/>
  <c r="BU40" i="12"/>
  <c r="BV40" i="12" a="1"/>
  <c r="BV40" i="12"/>
  <c r="BW40" i="12" a="1"/>
  <c r="BW40" i="12" s="1"/>
  <c r="BX40" i="12" a="1"/>
  <c r="BX40" i="12" s="1"/>
  <c r="BY40" i="12" a="1"/>
  <c r="BY40" i="12"/>
  <c r="CA40" i="12" a="1"/>
  <c r="CA40" i="12"/>
  <c r="CJ40" i="12" s="1"/>
  <c r="CB40" i="12" a="1"/>
  <c r="CB40" i="12"/>
  <c r="CC40" i="12" a="1"/>
  <c r="CC40" i="12"/>
  <c r="CD40" i="12" a="1"/>
  <c r="CD40" i="12" s="1"/>
  <c r="CE40" i="12" a="1"/>
  <c r="CE40" i="12"/>
  <c r="CF40" i="12" a="1"/>
  <c r="CF40" i="12"/>
  <c r="CG40" i="12" a="1"/>
  <c r="CG40" i="12"/>
  <c r="CH40" i="12" a="1"/>
  <c r="CH40" i="12" s="1"/>
  <c r="CI40" i="12" a="1"/>
  <c r="CI40" i="12"/>
  <c r="S41" i="12" a="1"/>
  <c r="S41" i="12" s="1"/>
  <c r="AB41" i="12" s="1"/>
  <c r="T41" i="12" a="1"/>
  <c r="T41" i="12"/>
  <c r="U41" i="12" a="1"/>
  <c r="U41" i="12"/>
  <c r="V41" i="12" a="1"/>
  <c r="V41" i="12" s="1"/>
  <c r="W41" i="12" a="1"/>
  <c r="W41" i="12" s="1"/>
  <c r="X41" i="12" a="1"/>
  <c r="X41" i="12"/>
  <c r="Y41" i="12" a="1"/>
  <c r="Y41" i="12"/>
  <c r="Z41" i="12" a="1"/>
  <c r="Z41" i="12" s="1"/>
  <c r="AA41" i="12" a="1"/>
  <c r="AA41" i="12" s="1"/>
  <c r="AC41" i="12" a="1"/>
  <c r="AC41" i="12" s="1"/>
  <c r="AL41" i="12" s="1"/>
  <c r="AD41" i="12" a="1"/>
  <c r="AD41" i="12"/>
  <c r="AE41" i="12" a="1"/>
  <c r="AE41" i="12"/>
  <c r="AF41" i="12" a="1"/>
  <c r="AF41" i="12"/>
  <c r="AG41" i="12" a="1"/>
  <c r="AG41" i="12" s="1"/>
  <c r="AH41" i="12" a="1"/>
  <c r="AH41" i="12"/>
  <c r="AI41" i="12" a="1"/>
  <c r="AI41" i="12"/>
  <c r="AJ41" i="12" a="1"/>
  <c r="AJ41" i="12"/>
  <c r="AK41" i="12" a="1"/>
  <c r="AK41" i="12" s="1"/>
  <c r="AM41" i="12" a="1"/>
  <c r="AM41" i="12" s="1"/>
  <c r="AV41" i="12" s="1"/>
  <c r="AN41" i="12" a="1"/>
  <c r="AN41" i="12" s="1"/>
  <c r="AO41" i="12" a="1"/>
  <c r="AO41" i="12"/>
  <c r="AP41" i="12" a="1"/>
  <c r="AP41" i="12"/>
  <c r="AQ41" i="12" a="1"/>
  <c r="AQ41" i="12" s="1"/>
  <c r="AR41" i="12" a="1"/>
  <c r="AR41" i="12" s="1"/>
  <c r="AS41" i="12" a="1"/>
  <c r="AS41" i="12"/>
  <c r="AT41" i="12" a="1"/>
  <c r="AT41" i="12"/>
  <c r="AU41" i="12" a="1"/>
  <c r="AU41" i="12" s="1"/>
  <c r="AW41" i="12" a="1"/>
  <c r="AW41" i="12"/>
  <c r="AX41" i="12" a="1"/>
  <c r="AX41" i="12" s="1"/>
  <c r="AY41" i="12" a="1"/>
  <c r="AY41" i="12"/>
  <c r="AZ41" i="12" a="1"/>
  <c r="AZ41" i="12"/>
  <c r="BA41" i="12" a="1"/>
  <c r="BA41" i="12"/>
  <c r="BB41" i="12" a="1"/>
  <c r="BB41" i="12" s="1"/>
  <c r="BC41" i="12" a="1"/>
  <c r="BC41" i="12"/>
  <c r="BD41" i="12" a="1"/>
  <c r="BD41" i="12"/>
  <c r="BE41" i="12" a="1"/>
  <c r="BE41" i="12" s="1"/>
  <c r="BF41" i="12"/>
  <c r="BG41" i="12" a="1"/>
  <c r="BG41" i="12"/>
  <c r="BH41" i="12" a="1"/>
  <c r="BH41" i="12" s="1"/>
  <c r="BI41" i="12" a="1"/>
  <c r="BI41" i="12" s="1"/>
  <c r="BJ41" i="12" a="1"/>
  <c r="BJ41" i="12"/>
  <c r="BK41" i="12" a="1"/>
  <c r="BK41" i="12"/>
  <c r="BL41" i="12" a="1"/>
  <c r="BL41" i="12" s="1"/>
  <c r="BM41" i="12" a="1"/>
  <c r="BM41" i="12" s="1"/>
  <c r="BN41" i="12" a="1"/>
  <c r="BN41" i="12"/>
  <c r="BO41" i="12" a="1"/>
  <c r="BO41" i="12"/>
  <c r="BP41" i="12"/>
  <c r="BQ41" i="12" a="1"/>
  <c r="BQ41" i="12"/>
  <c r="BZ41" i="12" s="1"/>
  <c r="BR41" i="12" a="1"/>
  <c r="BR41" i="12"/>
  <c r="BS41" i="12" a="1"/>
  <c r="BS41" i="12" s="1"/>
  <c r="BT41" i="12" a="1"/>
  <c r="BT41" i="12"/>
  <c r="BU41" i="12" a="1"/>
  <c r="BU41" i="12"/>
  <c r="BV41" i="12" a="1"/>
  <c r="BV41" i="12" s="1"/>
  <c r="BW41" i="12" a="1"/>
  <c r="BW41" i="12" s="1"/>
  <c r="BX41" i="12" a="1"/>
  <c r="BX41" i="12"/>
  <c r="BY41" i="12" a="1"/>
  <c r="BY41" i="12"/>
  <c r="CA41" i="12" a="1"/>
  <c r="CA41" i="12"/>
  <c r="CJ41" i="12" s="1"/>
  <c r="CB41" i="12" a="1"/>
  <c r="CB41" i="12"/>
  <c r="CC41" i="12" a="1"/>
  <c r="CC41" i="12" s="1"/>
  <c r="CD41" i="12" a="1"/>
  <c r="CD41" i="12" s="1"/>
  <c r="CE41" i="12" a="1"/>
  <c r="CE41" i="12"/>
  <c r="CF41" i="12" a="1"/>
  <c r="CF41" i="12"/>
  <c r="CG41" i="12" a="1"/>
  <c r="CG41" i="12" s="1"/>
  <c r="CH41" i="12" a="1"/>
  <c r="CH41" i="12" s="1"/>
  <c r="CI41" i="12" a="1"/>
  <c r="CI41" i="12"/>
  <c r="S42" i="12" a="1"/>
  <c r="S42" i="12"/>
  <c r="AB42" i="12" s="1"/>
  <c r="T42" i="12" a="1"/>
  <c r="T42" i="12"/>
  <c r="U42" i="12" a="1"/>
  <c r="U42" i="12"/>
  <c r="V42" i="12" a="1"/>
  <c r="V42" i="12" s="1"/>
  <c r="W42" i="12" a="1"/>
  <c r="W42" i="12"/>
  <c r="X42" i="12" a="1"/>
  <c r="X42" i="12"/>
  <c r="Y42" i="12" a="1"/>
  <c r="Y42" i="12" s="1"/>
  <c r="Z42" i="12" a="1"/>
  <c r="Z42" i="12" s="1"/>
  <c r="AA42" i="12" a="1"/>
  <c r="AA42" i="12"/>
  <c r="AC42" i="12" a="1"/>
  <c r="AC42" i="12" s="1"/>
  <c r="AL42" i="12" s="1"/>
  <c r="AD42" i="12" a="1"/>
  <c r="AD42" i="12"/>
  <c r="AE42" i="12" a="1"/>
  <c r="AE42" i="12"/>
  <c r="AF42" i="12" a="1"/>
  <c r="AF42" i="12" s="1"/>
  <c r="AG42" i="12" a="1"/>
  <c r="AG42" i="12" s="1"/>
  <c r="AH42" i="12" a="1"/>
  <c r="AH42" i="12"/>
  <c r="AI42" i="12" a="1"/>
  <c r="AI42" i="12"/>
  <c r="AJ42" i="12" a="1"/>
  <c r="AJ42" i="12" s="1"/>
  <c r="AK42" i="12" a="1"/>
  <c r="AK42" i="12" s="1"/>
  <c r="AM42" i="12" a="1"/>
  <c r="AM42" i="12" s="1"/>
  <c r="AV42" i="12" s="1"/>
  <c r="AN42" i="12" a="1"/>
  <c r="AN42" i="12"/>
  <c r="AO42" i="12" a="1"/>
  <c r="AO42" i="12"/>
  <c r="AP42" i="12" a="1"/>
  <c r="AP42" i="12"/>
  <c r="AQ42" i="12" a="1"/>
  <c r="AQ42" i="12" s="1"/>
  <c r="AR42" i="12" a="1"/>
  <c r="AR42" i="12"/>
  <c r="AS42" i="12" a="1"/>
  <c r="AS42" i="12"/>
  <c r="AT42" i="12" a="1"/>
  <c r="AT42" i="12"/>
  <c r="AU42" i="12" a="1"/>
  <c r="AU42" i="12" s="1"/>
  <c r="AW42" i="12" a="1"/>
  <c r="AW42" i="12" s="1"/>
  <c r="AX42" i="12" a="1"/>
  <c r="AX42" i="12" s="1"/>
  <c r="AY42" i="12" a="1"/>
  <c r="AY42" i="12"/>
  <c r="AZ42" i="12" a="1"/>
  <c r="AZ42" i="12"/>
  <c r="BA42" i="12" a="1"/>
  <c r="BA42" i="12" s="1"/>
  <c r="BB42" i="12" a="1"/>
  <c r="BB42" i="12" s="1"/>
  <c r="BC42" i="12" a="1"/>
  <c r="BC42" i="12"/>
  <c r="BD42" i="12" a="1"/>
  <c r="BD42" i="12"/>
  <c r="BE42" i="12" a="1"/>
  <c r="BE42" i="12" s="1"/>
  <c r="BF42" i="12"/>
  <c r="BG42" i="12" a="1"/>
  <c r="BG42" i="12"/>
  <c r="BH42" i="12" a="1"/>
  <c r="BH42" i="12" s="1"/>
  <c r="BI42" i="12" a="1"/>
  <c r="BI42" i="12"/>
  <c r="BJ42" i="12" a="1"/>
  <c r="BJ42" i="12"/>
  <c r="BK42" i="12" a="1"/>
  <c r="BK42" i="12" s="1"/>
  <c r="BL42" i="12" a="1"/>
  <c r="BL42" i="12" s="1"/>
  <c r="BM42" i="12" a="1"/>
  <c r="BM42" i="12"/>
  <c r="BN42" i="12" a="1"/>
  <c r="BN42" i="12"/>
  <c r="BO42" i="12" a="1"/>
  <c r="BO42" i="12" s="1"/>
  <c r="BP42" i="12"/>
  <c r="BQ42" i="12" a="1"/>
  <c r="BQ42" i="12"/>
  <c r="BR42" i="12" a="1"/>
  <c r="BR42" i="12" s="1"/>
  <c r="BS42" i="12" a="1"/>
  <c r="BS42" i="12" s="1"/>
  <c r="BT42" i="12" a="1"/>
  <c r="BT42" i="12"/>
  <c r="BU42" i="12" a="1"/>
  <c r="BU42" i="12"/>
  <c r="BV42" i="12" a="1"/>
  <c r="BV42" i="12" s="1"/>
  <c r="BW42" i="12" a="1"/>
  <c r="BW42" i="12" s="1"/>
  <c r="BX42" i="12" a="1"/>
  <c r="BX42" i="12"/>
  <c r="BY42" i="12" a="1"/>
  <c r="BY42" i="12"/>
  <c r="BZ42" i="12"/>
  <c r="CA42" i="12" a="1"/>
  <c r="CA42" i="12"/>
  <c r="CJ42" i="12" s="1"/>
  <c r="CB42" i="12" a="1"/>
  <c r="CB42" i="12" s="1"/>
  <c r="CC42" i="12" a="1"/>
  <c r="CC42" i="12" s="1"/>
  <c r="CD42" i="12" a="1"/>
  <c r="CD42" i="12"/>
  <c r="CE42" i="12" a="1"/>
  <c r="CE42" i="12"/>
  <c r="CF42" i="12" a="1"/>
  <c r="CF42" i="12" s="1"/>
  <c r="CG42" i="12" a="1"/>
  <c r="CG42" i="12" s="1"/>
  <c r="CH42" i="12" a="1"/>
  <c r="CH42" i="12"/>
  <c r="CI42" i="12" a="1"/>
  <c r="CI42" i="12"/>
  <c r="S43" i="12" a="1"/>
  <c r="S43" i="12"/>
  <c r="T43" i="12" a="1"/>
  <c r="T43" i="12"/>
  <c r="U43" i="12" a="1"/>
  <c r="U43" i="12" s="1"/>
  <c r="V43" i="12" a="1"/>
  <c r="V43" i="12" s="1"/>
  <c r="W43" i="12" a="1"/>
  <c r="W43" i="12"/>
  <c r="X43" i="12" a="1"/>
  <c r="X43" i="12"/>
  <c r="Y43" i="12" a="1"/>
  <c r="Y43" i="12" s="1"/>
  <c r="Z43" i="12" a="1"/>
  <c r="Z43" i="12" s="1"/>
  <c r="AA43" i="12" a="1"/>
  <c r="AA43" i="12"/>
  <c r="AB43" i="12"/>
  <c r="AC43" i="12" a="1"/>
  <c r="AC43" i="12"/>
  <c r="AL43" i="12" s="1"/>
  <c r="AD43" i="12" a="1"/>
  <c r="AD43" i="12"/>
  <c r="AE43" i="12" a="1"/>
  <c r="AE43" i="12"/>
  <c r="AF43" i="12" a="1"/>
  <c r="AF43" i="12" s="1"/>
  <c r="AG43" i="12" a="1"/>
  <c r="AG43" i="12"/>
  <c r="AH43" i="12" a="1"/>
  <c r="AH43" i="12"/>
  <c r="AI43" i="12" a="1"/>
  <c r="AI43" i="12" s="1"/>
  <c r="AJ43" i="12" a="1"/>
  <c r="AJ43" i="12" s="1"/>
  <c r="AK43" i="12" a="1"/>
  <c r="AK43" i="12"/>
  <c r="AM43" i="12" a="1"/>
  <c r="AM43" i="12" s="1"/>
  <c r="AV43" i="12" s="1"/>
  <c r="AN43" i="12" a="1"/>
  <c r="AN43" i="12"/>
  <c r="AO43" i="12" a="1"/>
  <c r="AO43" i="12"/>
  <c r="AP43" i="12" a="1"/>
  <c r="AP43" i="12" s="1"/>
  <c r="AQ43" i="12" a="1"/>
  <c r="AQ43" i="12" s="1"/>
  <c r="AR43" i="12" a="1"/>
  <c r="AR43" i="12"/>
  <c r="AS43" i="12" a="1"/>
  <c r="AS43" i="12"/>
  <c r="AT43" i="12" a="1"/>
  <c r="AT43" i="12" s="1"/>
  <c r="AU43" i="12" a="1"/>
  <c r="AU43" i="12" s="1"/>
  <c r="AW43" i="12" a="1"/>
  <c r="AW43" i="12"/>
  <c r="AX43" i="12" a="1"/>
  <c r="AX43" i="12"/>
  <c r="AY43" i="12" a="1"/>
  <c r="AY43" i="12"/>
  <c r="AZ43" i="12" a="1"/>
  <c r="AZ43" i="12"/>
  <c r="BA43" i="12" a="1"/>
  <c r="BA43" i="12" s="1"/>
  <c r="BB43" i="12" a="1"/>
  <c r="BB43" i="12"/>
  <c r="BC43" i="12" a="1"/>
  <c r="BC43" i="12"/>
  <c r="BD43" i="12" a="1"/>
  <c r="BD43" i="12" s="1"/>
  <c r="BE43" i="12" a="1"/>
  <c r="BE43" i="12" s="1"/>
  <c r="BF43" i="12"/>
  <c r="BG43" i="12" a="1"/>
  <c r="BG43" i="12" s="1"/>
  <c r="BP43" i="12" s="1"/>
  <c r="BH43" i="12" a="1"/>
  <c r="BH43" i="12" s="1"/>
  <c r="BI43" i="12" a="1"/>
  <c r="BI43" i="12"/>
  <c r="BJ43" i="12" a="1"/>
  <c r="BJ43" i="12"/>
  <c r="BK43" i="12" a="1"/>
  <c r="BK43" i="12" s="1"/>
  <c r="BL43" i="12" a="1"/>
  <c r="BL43" i="12" s="1"/>
  <c r="BM43" i="12" a="1"/>
  <c r="BM43" i="12"/>
  <c r="BN43" i="12" a="1"/>
  <c r="BN43" i="12"/>
  <c r="BO43" i="12" a="1"/>
  <c r="BO43" i="12" s="1"/>
  <c r="BQ43" i="12" a="1"/>
  <c r="BQ43" i="12"/>
  <c r="BR43" i="12" a="1"/>
  <c r="BR43" i="12" s="1"/>
  <c r="BS43" i="12" a="1"/>
  <c r="BS43" i="12"/>
  <c r="BT43" i="12" a="1"/>
  <c r="BT43" i="12"/>
  <c r="BU43" i="12" a="1"/>
  <c r="BU43" i="12" s="1"/>
  <c r="BV43" i="12" a="1"/>
  <c r="BV43" i="12" s="1"/>
  <c r="BW43" i="12" a="1"/>
  <c r="BW43" i="12"/>
  <c r="BX43" i="12" a="1"/>
  <c r="BX43" i="12"/>
  <c r="BY43" i="12" a="1"/>
  <c r="BY43" i="12" s="1"/>
  <c r="BZ43" i="12"/>
  <c r="CA43" i="12" a="1"/>
  <c r="CA43" i="12"/>
  <c r="CB43" i="12" a="1"/>
  <c r="CB43" i="12" s="1"/>
  <c r="CC43" i="12" a="1"/>
  <c r="CC43" i="12" s="1"/>
  <c r="CD43" i="12" a="1"/>
  <c r="CD43" i="12"/>
  <c r="CE43" i="12" a="1"/>
  <c r="CE43" i="12"/>
  <c r="CF43" i="12" a="1"/>
  <c r="CF43" i="12" s="1"/>
  <c r="CG43" i="12" a="1"/>
  <c r="CG43" i="12" s="1"/>
  <c r="CH43" i="12" a="1"/>
  <c r="CH43" i="12"/>
  <c r="CI43" i="12" a="1"/>
  <c r="CI43" i="12"/>
  <c r="CJ43" i="12"/>
  <c r="S44" i="12" a="1"/>
  <c r="S44" i="12"/>
  <c r="AB44" i="12" s="1"/>
  <c r="T44" i="12" a="1"/>
  <c r="T44" i="12" s="1"/>
  <c r="U44" i="12" a="1"/>
  <c r="U44" i="12"/>
  <c r="V44" i="12" a="1"/>
  <c r="V44" i="12"/>
  <c r="W44" i="12" a="1"/>
  <c r="W44" i="12"/>
  <c r="X44" i="12" a="1"/>
  <c r="X44" i="12" s="1"/>
  <c r="Y44" i="12" a="1"/>
  <c r="Y44" i="12" s="1"/>
  <c r="Z44" i="12" a="1"/>
  <c r="Z44" i="12"/>
  <c r="AA44" i="12" a="1"/>
  <c r="AA44" i="12"/>
  <c r="AC44" i="12" a="1"/>
  <c r="AC44" i="12"/>
  <c r="AD44" i="12" a="1"/>
  <c r="AD44" i="12"/>
  <c r="AE44" i="12" a="1"/>
  <c r="AE44" i="12" s="1"/>
  <c r="AF44" i="12" a="1"/>
  <c r="AF44" i="12" s="1"/>
  <c r="AG44" i="12" a="1"/>
  <c r="AG44" i="12"/>
  <c r="AH44" i="12" a="1"/>
  <c r="AH44" i="12"/>
  <c r="AI44" i="12" a="1"/>
  <c r="AI44" i="12" s="1"/>
  <c r="AJ44" i="12" a="1"/>
  <c r="AJ44" i="12" s="1"/>
  <c r="AK44" i="12" a="1"/>
  <c r="AK44" i="12"/>
  <c r="AL44" i="12"/>
  <c r="AM44" i="12" a="1"/>
  <c r="AM44" i="12"/>
  <c r="AV44" i="12" s="1"/>
  <c r="AN44" i="12" a="1"/>
  <c r="AN44" i="12"/>
  <c r="AO44" i="12" a="1"/>
  <c r="AO44" i="12"/>
  <c r="AP44" i="12" a="1"/>
  <c r="AP44" i="12"/>
  <c r="AQ44" i="12" a="1"/>
  <c r="AQ44" i="12"/>
  <c r="AR44" i="12" a="1"/>
  <c r="AR44" i="12"/>
  <c r="AS44" i="12" a="1"/>
  <c r="AS44" i="12" s="1"/>
  <c r="AT44" i="12" a="1"/>
  <c r="AT44" i="12"/>
  <c r="AU44" i="12" a="1"/>
  <c r="AU44" i="12"/>
  <c r="AW44" i="12" a="1"/>
  <c r="AW44" i="12" s="1"/>
  <c r="BF44" i="12" s="1"/>
  <c r="AX44" i="12" a="1"/>
  <c r="AX44" i="12"/>
  <c r="AY44" i="12" a="1"/>
  <c r="AY44" i="12"/>
  <c r="AZ44" i="12" a="1"/>
  <c r="AZ44" i="12" s="1"/>
  <c r="BA44" i="12" a="1"/>
  <c r="BA44" i="12" s="1"/>
  <c r="BB44" i="12" a="1"/>
  <c r="BB44" i="12"/>
  <c r="BC44" i="12" a="1"/>
  <c r="BC44" i="12"/>
  <c r="BD44" i="12" a="1"/>
  <c r="BD44" i="12" s="1"/>
  <c r="BE44" i="12" a="1"/>
  <c r="BE44" i="12" s="1"/>
  <c r="BG44" i="12" a="1"/>
  <c r="BG44" i="12"/>
  <c r="BH44" i="12" a="1"/>
  <c r="BH44" i="12"/>
  <c r="BI44" i="12" a="1"/>
  <c r="BI44" i="12"/>
  <c r="BJ44" i="12" a="1"/>
  <c r="BJ44" i="12"/>
  <c r="BK44" i="12" a="1"/>
  <c r="BK44" i="12"/>
  <c r="BL44" i="12" a="1"/>
  <c r="BL44" i="12"/>
  <c r="BM44" i="12" a="1"/>
  <c r="BM44" i="12"/>
  <c r="BN44" i="12" a="1"/>
  <c r="BN44" i="12" s="1"/>
  <c r="BO44" i="12" a="1"/>
  <c r="BO44" i="12" s="1"/>
  <c r="BP44" i="12"/>
  <c r="BQ44" i="12" a="1"/>
  <c r="BQ44" i="12" s="1"/>
  <c r="BZ44" i="12" s="1"/>
  <c r="BR44" i="12" a="1"/>
  <c r="BR44" i="12" s="1"/>
  <c r="BS44" i="12" a="1"/>
  <c r="BS44" i="12"/>
  <c r="BT44" i="12" a="1"/>
  <c r="BT44" i="12"/>
  <c r="BU44" i="12" a="1"/>
  <c r="BU44" i="12" s="1"/>
  <c r="BV44" i="12" a="1"/>
  <c r="BV44" i="12" s="1"/>
  <c r="BW44" i="12" a="1"/>
  <c r="BW44" i="12"/>
  <c r="BX44" i="12" a="1"/>
  <c r="BX44" i="12"/>
  <c r="BY44" i="12" a="1"/>
  <c r="BY44" i="12" s="1"/>
  <c r="CA44" i="12" a="1"/>
  <c r="CA44" i="12"/>
  <c r="CB44" i="12" a="1"/>
  <c r="CB44" i="12"/>
  <c r="CC44" i="12" a="1"/>
  <c r="CC44" i="12"/>
  <c r="CD44" i="12" a="1"/>
  <c r="CD44" i="12"/>
  <c r="CE44" i="12" a="1"/>
  <c r="CE44" i="12" s="1"/>
  <c r="CF44" i="12" a="1"/>
  <c r="CF44" i="12" s="1"/>
  <c r="CG44" i="12" a="1"/>
  <c r="CG44" i="12"/>
  <c r="CH44" i="12" a="1"/>
  <c r="CH44" i="12"/>
  <c r="CI44" i="12" a="1"/>
  <c r="CI44" i="12" s="1"/>
  <c r="CJ44" i="12"/>
  <c r="S45" i="12" a="1"/>
  <c r="S45" i="12"/>
  <c r="T45" i="12" a="1"/>
  <c r="T45" i="12" s="1"/>
  <c r="U45" i="12" a="1"/>
  <c r="U45" i="12" s="1"/>
  <c r="V45" i="12" a="1"/>
  <c r="V45" i="12"/>
  <c r="W45" i="12" a="1"/>
  <c r="W45" i="12"/>
  <c r="X45" i="12" a="1"/>
  <c r="X45" i="12" s="1"/>
  <c r="Y45" i="12" a="1"/>
  <c r="Y45" i="12" s="1"/>
  <c r="Z45" i="12" a="1"/>
  <c r="Z45" i="12"/>
  <c r="AA45" i="12" a="1"/>
  <c r="AA45" i="12"/>
  <c r="AB45" i="12"/>
  <c r="AC45" i="12" a="1"/>
  <c r="AC45" i="12"/>
  <c r="AL45" i="12" s="1"/>
  <c r="AD45" i="12" a="1"/>
  <c r="AD45" i="12" s="1"/>
  <c r="AE45" i="12" a="1"/>
  <c r="AE45" i="12"/>
  <c r="AF45" i="12" a="1"/>
  <c r="AF45" i="12"/>
  <c r="AG45" i="12" a="1"/>
  <c r="AG45" i="12"/>
  <c r="AH45" i="12" a="1"/>
  <c r="AH45" i="12" s="1"/>
  <c r="AI45" i="12" a="1"/>
  <c r="AI45" i="12" s="1"/>
  <c r="AJ45" i="12" a="1"/>
  <c r="AJ45" i="12"/>
  <c r="AK45" i="12" a="1"/>
  <c r="AK45" i="12"/>
  <c r="AM45" i="12" a="1"/>
  <c r="AM45" i="12"/>
  <c r="AN45" i="12" a="1"/>
  <c r="AN45" i="12"/>
  <c r="AO45" i="12" a="1"/>
  <c r="AO45" i="12" s="1"/>
  <c r="AP45" i="12" a="1"/>
  <c r="AP45" i="12" s="1"/>
  <c r="AQ45" i="12" a="1"/>
  <c r="AQ45" i="12"/>
  <c r="AR45" i="12" a="1"/>
  <c r="AR45" i="12"/>
  <c r="AS45" i="12" a="1"/>
  <c r="AS45" i="12" s="1"/>
  <c r="AT45" i="12" a="1"/>
  <c r="AT45" i="12" s="1"/>
  <c r="AU45" i="12" a="1"/>
  <c r="AU45" i="12"/>
  <c r="AV45" i="12"/>
  <c r="AW45" i="12" a="1"/>
  <c r="AW45" i="12"/>
  <c r="BF45" i="12" s="1"/>
  <c r="AX45" i="12" a="1"/>
  <c r="AX45" i="12"/>
  <c r="AY45" i="12" a="1"/>
  <c r="AY45" i="12" s="1"/>
  <c r="AZ45" i="12" a="1"/>
  <c r="AZ45" i="12"/>
  <c r="BA45" i="12" a="1"/>
  <c r="BA45" i="12"/>
  <c r="BB45" i="12" a="1"/>
  <c r="BB45" i="12"/>
  <c r="BC45" i="12" a="1"/>
  <c r="BC45" i="12" s="1"/>
  <c r="BD45" i="12" a="1"/>
  <c r="BD45" i="12"/>
  <c r="BE45" i="12" a="1"/>
  <c r="BE45" i="12"/>
  <c r="BG45" i="12" a="1"/>
  <c r="BG45" i="12" s="1"/>
  <c r="BP45" i="12" s="1"/>
  <c r="BH45" i="12" a="1"/>
  <c r="BH45" i="12"/>
  <c r="BI45" i="12" a="1"/>
  <c r="BI45" i="12"/>
  <c r="BJ45" i="12" a="1"/>
  <c r="BJ45" i="12" s="1"/>
  <c r="BK45" i="12" a="1"/>
  <c r="BK45" i="12" s="1"/>
  <c r="BL45" i="12" a="1"/>
  <c r="BL45" i="12"/>
  <c r="BM45" i="12" a="1"/>
  <c r="BM45" i="12"/>
  <c r="BN45" i="12" a="1"/>
  <c r="BN45" i="12" s="1"/>
  <c r="BO45" i="12" a="1"/>
  <c r="BO45" i="12" s="1"/>
  <c r="BQ45" i="12" a="1"/>
  <c r="BQ45" i="12"/>
  <c r="BR45" i="12" a="1"/>
  <c r="BR45" i="12"/>
  <c r="BS45" i="12" a="1"/>
  <c r="BS45" i="12"/>
  <c r="BT45" i="12" a="1"/>
  <c r="BT45" i="12"/>
  <c r="BU45" i="12" a="1"/>
  <c r="BU45" i="12"/>
  <c r="BV45" i="12" a="1"/>
  <c r="BV45" i="12"/>
  <c r="BW45" i="12" a="1"/>
  <c r="BW45" i="12"/>
  <c r="BX45" i="12" a="1"/>
  <c r="BX45" i="12" s="1"/>
  <c r="BY45" i="12" a="1"/>
  <c r="BY45" i="12" s="1"/>
  <c r="BZ45" i="12"/>
  <c r="CA45" i="12" a="1"/>
  <c r="CA45" i="12" s="1"/>
  <c r="CJ45" i="12" s="1"/>
  <c r="CB45" i="12" a="1"/>
  <c r="CB45" i="12" s="1"/>
  <c r="CC45" i="12" a="1"/>
  <c r="CC45" i="12"/>
  <c r="CD45" i="12" a="1"/>
  <c r="CD45" i="12"/>
  <c r="CE45" i="12" a="1"/>
  <c r="CE45" i="12" s="1"/>
  <c r="CF45" i="12" a="1"/>
  <c r="CF45" i="12" s="1"/>
  <c r="CG45" i="12" a="1"/>
  <c r="CG45" i="12"/>
  <c r="CH45" i="12" a="1"/>
  <c r="CH45" i="12"/>
  <c r="CI45" i="12" a="1"/>
  <c r="CI45" i="12" s="1"/>
  <c r="S46" i="12" a="1"/>
  <c r="S46" i="12"/>
  <c r="T46" i="12" a="1"/>
  <c r="T46" i="12"/>
  <c r="U46" i="12" a="1"/>
  <c r="U46" i="12"/>
  <c r="V46" i="12" a="1"/>
  <c r="V46" i="12"/>
  <c r="W46" i="12" a="1"/>
  <c r="W46" i="12" s="1"/>
  <c r="X46" i="12" a="1"/>
  <c r="X46" i="12" s="1"/>
  <c r="Y46" i="12" a="1"/>
  <c r="Y46" i="12"/>
  <c r="Z46" i="12" a="1"/>
  <c r="Z46" i="12"/>
  <c r="AA46" i="12" a="1"/>
  <c r="AA46" i="12" s="1"/>
  <c r="AB46" i="12"/>
  <c r="AC46" i="12" a="1"/>
  <c r="AC46" i="12"/>
  <c r="AD46" i="12" a="1"/>
  <c r="AD46" i="12" s="1"/>
  <c r="AE46" i="12" a="1"/>
  <c r="AE46" i="12" s="1"/>
  <c r="AF46" i="12" a="1"/>
  <c r="AF46" i="12"/>
  <c r="AG46" i="12" a="1"/>
  <c r="AG46" i="12"/>
  <c r="AH46" i="12" a="1"/>
  <c r="AH46" i="12" s="1"/>
  <c r="AI46" i="12" a="1"/>
  <c r="AI46" i="12" s="1"/>
  <c r="AJ46" i="12" a="1"/>
  <c r="AJ46" i="12"/>
  <c r="AK46" i="12" a="1"/>
  <c r="AK46" i="12"/>
  <c r="AL46" i="12"/>
  <c r="AM46" i="12" a="1"/>
  <c r="AM46" i="12"/>
  <c r="AV46" i="12" s="1"/>
  <c r="AN46" i="12" a="1"/>
  <c r="AN46" i="12" s="1"/>
  <c r="AO46" i="12" a="1"/>
  <c r="AO46" i="12"/>
  <c r="AP46" i="12" a="1"/>
  <c r="AP46" i="12"/>
  <c r="AQ46" i="12" a="1"/>
  <c r="AQ46" i="12"/>
  <c r="AR46" i="12" a="1"/>
  <c r="AR46" i="12" s="1"/>
  <c r="AS46" i="12" a="1"/>
  <c r="AS46" i="12"/>
  <c r="AT46" i="12" a="1"/>
  <c r="AT46" i="12"/>
  <c r="AU46" i="12" a="1"/>
  <c r="AU46" i="12"/>
  <c r="AW46" i="12" a="1"/>
  <c r="AW46" i="12"/>
  <c r="AX46" i="12" a="1"/>
  <c r="AX46" i="12"/>
  <c r="AY46" i="12" a="1"/>
  <c r="AY46" i="12" s="1"/>
  <c r="AZ46" i="12" a="1"/>
  <c r="AZ46" i="12" s="1"/>
  <c r="BA46" i="12" a="1"/>
  <c r="BA46" i="12"/>
  <c r="BB46" i="12" a="1"/>
  <c r="BB46" i="12"/>
  <c r="BC46" i="12" a="1"/>
  <c r="BC46" i="12" s="1"/>
  <c r="BD46" i="12" a="1"/>
  <c r="BD46" i="12" s="1"/>
  <c r="BE46" i="12" a="1"/>
  <c r="BE46" i="12"/>
  <c r="BF46" i="12"/>
  <c r="BG46" i="12" a="1"/>
  <c r="BG46" i="12"/>
  <c r="BP46" i="12" s="1"/>
  <c r="BH46" i="12" a="1"/>
  <c r="BH46" i="12"/>
  <c r="BI46" i="12" a="1"/>
  <c r="BI46" i="12" s="1"/>
  <c r="BJ46" i="12" a="1"/>
  <c r="BJ46" i="12"/>
  <c r="BK46" i="12" a="1"/>
  <c r="BK46" i="12"/>
  <c r="BL46" i="12" a="1"/>
  <c r="BL46" i="12"/>
  <c r="BM46" i="12" a="1"/>
  <c r="BM46" i="12" s="1"/>
  <c r="BN46" i="12" a="1"/>
  <c r="BN46" i="12"/>
  <c r="BO46" i="12" a="1"/>
  <c r="BO46" i="12"/>
  <c r="BQ46" i="12" a="1"/>
  <c r="BQ46" i="12" s="1"/>
  <c r="BZ46" i="12" s="1"/>
  <c r="BR46" i="12" a="1"/>
  <c r="BR46" i="12"/>
  <c r="BS46" i="12" a="1"/>
  <c r="BS46" i="12"/>
  <c r="BT46" i="12" a="1"/>
  <c r="BT46" i="12" s="1"/>
  <c r="BU46" i="12" a="1"/>
  <c r="BU46" i="12" s="1"/>
  <c r="BV46" i="12" a="1"/>
  <c r="BV46" i="12"/>
  <c r="BW46" i="12" a="1"/>
  <c r="BW46" i="12"/>
  <c r="BX46" i="12" a="1"/>
  <c r="BX46" i="12" s="1"/>
  <c r="BY46" i="12" a="1"/>
  <c r="BY46" i="12" s="1"/>
  <c r="CA46" i="12" a="1"/>
  <c r="CA46" i="12"/>
  <c r="CB46" i="12" a="1"/>
  <c r="CB46" i="12"/>
  <c r="CC46" i="12" a="1"/>
  <c r="CC46" i="12"/>
  <c r="CD46" i="12" a="1"/>
  <c r="CD46" i="12" s="1"/>
  <c r="CE46" i="12" a="1"/>
  <c r="CE46" i="12"/>
  <c r="CF46" i="12" a="1"/>
  <c r="CF46" i="12"/>
  <c r="CG46" i="12" a="1"/>
  <c r="CG46" i="12"/>
  <c r="CH46" i="12" a="1"/>
  <c r="CH46" i="12" s="1"/>
  <c r="CI46" i="12" a="1"/>
  <c r="CI46" i="12" s="1"/>
  <c r="CJ46" i="12"/>
  <c r="S47" i="12" a="1"/>
  <c r="S47" i="12" s="1"/>
  <c r="T47" i="12" a="1"/>
  <c r="T47" i="12" s="1"/>
  <c r="U47" i="12" a="1"/>
  <c r="U47" i="12"/>
  <c r="V47" i="12" a="1"/>
  <c r="V47" i="12"/>
  <c r="W47" i="12" a="1"/>
  <c r="W47" i="12" s="1"/>
  <c r="X47" i="12" a="1"/>
  <c r="X47" i="12" s="1"/>
  <c r="Y47" i="12" a="1"/>
  <c r="Y47" i="12"/>
  <c r="Z47" i="12" a="1"/>
  <c r="Z47" i="12"/>
  <c r="AA47" i="12" a="1"/>
  <c r="AA47" i="12" s="1"/>
  <c r="AB47" i="12"/>
  <c r="AC47" i="12" a="1"/>
  <c r="AC47" i="12" s="1"/>
  <c r="AL47" i="12" s="1"/>
  <c r="AD47" i="12" a="1"/>
  <c r="AD47" i="12"/>
  <c r="AE47" i="12" a="1"/>
  <c r="AE47" i="12"/>
  <c r="AF47" i="12" a="1"/>
  <c r="AF47" i="12"/>
  <c r="AG47" i="12" a="1"/>
  <c r="AG47" i="12" s="1"/>
  <c r="AH47" i="12" a="1"/>
  <c r="AH47" i="12" s="1"/>
  <c r="AI47" i="12" a="1"/>
  <c r="AI47" i="12"/>
  <c r="AJ47" i="12" a="1"/>
  <c r="AJ47" i="12"/>
  <c r="AK47" i="12" a="1"/>
  <c r="AK47" i="12" s="1"/>
  <c r="AM47" i="12" a="1"/>
  <c r="AM47" i="12"/>
  <c r="AN47" i="12" a="1"/>
  <c r="AN47" i="12" s="1"/>
  <c r="AO47" i="12" a="1"/>
  <c r="AO47" i="12" s="1"/>
  <c r="AP47" i="12" a="1"/>
  <c r="AP47" i="12"/>
  <c r="AQ47" i="12" a="1"/>
  <c r="AQ47" i="12"/>
  <c r="AR47" i="12" a="1"/>
  <c r="AR47" i="12" s="1"/>
  <c r="AS47" i="12" a="1"/>
  <c r="AS47" i="12" s="1"/>
  <c r="AT47" i="12" a="1"/>
  <c r="AT47" i="12"/>
  <c r="AU47" i="12" a="1"/>
  <c r="AU47" i="12"/>
  <c r="AV47" i="12"/>
  <c r="AW47" i="12" a="1"/>
  <c r="AW47" i="12"/>
  <c r="BF47" i="12" s="1"/>
  <c r="AX47" i="12" a="1"/>
  <c r="AX47" i="12" s="1"/>
  <c r="AY47" i="12" a="1"/>
  <c r="AY47" i="12"/>
  <c r="AZ47" i="12" a="1"/>
  <c r="AZ47" i="12"/>
  <c r="BA47" i="12" a="1"/>
  <c r="BA47" i="12"/>
  <c r="BB47" i="12" a="1"/>
  <c r="BB47" i="12" s="1"/>
  <c r="BC47" i="12" a="1"/>
  <c r="BC47" i="12"/>
  <c r="BD47" i="12" a="1"/>
  <c r="BD47" i="12"/>
  <c r="BE47" i="12" a="1"/>
  <c r="BE47" i="12"/>
  <c r="BG47" i="12" a="1"/>
  <c r="BG47" i="12"/>
  <c r="BH47" i="12" a="1"/>
  <c r="BH47" i="12"/>
  <c r="BI47" i="12" a="1"/>
  <c r="BI47" i="12" s="1"/>
  <c r="BJ47" i="12" a="1"/>
  <c r="BJ47" i="12" s="1"/>
  <c r="BK47" i="12" a="1"/>
  <c r="BK47" i="12"/>
  <c r="BL47" i="12" a="1"/>
  <c r="BL47" i="12"/>
  <c r="BM47" i="12" a="1"/>
  <c r="BM47" i="12" s="1"/>
  <c r="BN47" i="12" a="1"/>
  <c r="BN47" i="12" s="1"/>
  <c r="BO47" i="12" a="1"/>
  <c r="BO47" i="12"/>
  <c r="BP47" i="12"/>
  <c r="BQ47" i="12" a="1"/>
  <c r="BQ47" i="12"/>
  <c r="BZ47" i="12" s="1"/>
  <c r="BR47" i="12" a="1"/>
  <c r="BR47" i="12"/>
  <c r="BS47" i="12" a="1"/>
  <c r="BS47" i="12" s="1"/>
  <c r="BT47" i="12" a="1"/>
  <c r="BT47" i="12"/>
  <c r="BU47" i="12" a="1"/>
  <c r="BU47" i="12"/>
  <c r="BV47" i="12" a="1"/>
  <c r="BV47" i="12"/>
  <c r="BW47" i="12" a="1"/>
  <c r="BW47" i="12" s="1"/>
  <c r="BX47" i="12" a="1"/>
  <c r="BX47" i="12"/>
  <c r="BY47" i="12" a="1"/>
  <c r="BY47" i="12"/>
  <c r="CA47" i="12" a="1"/>
  <c r="CA47" i="12" s="1"/>
  <c r="CJ47" i="12" s="1"/>
  <c r="CB47" i="12" a="1"/>
  <c r="CB47" i="12"/>
  <c r="CC47" i="12" a="1"/>
  <c r="CC47" i="12"/>
  <c r="CD47" i="12" a="1"/>
  <c r="CD47" i="12" s="1"/>
  <c r="CE47" i="12" a="1"/>
  <c r="CE47" i="12" s="1"/>
  <c r="CF47" i="12" a="1"/>
  <c r="CF47" i="12"/>
  <c r="CG47" i="12" a="1"/>
  <c r="CG47" i="12"/>
  <c r="CH47" i="12" a="1"/>
  <c r="CH47" i="12" s="1"/>
  <c r="CI47" i="12" a="1"/>
  <c r="CI47" i="12" s="1"/>
  <c r="S48" i="12" a="1"/>
  <c r="S48" i="12"/>
  <c r="T48" i="12" a="1"/>
  <c r="T48" i="12"/>
  <c r="U48" i="12" a="1"/>
  <c r="U48" i="12"/>
  <c r="V48" i="12" a="1"/>
  <c r="V48" i="12"/>
  <c r="W48" i="12" a="1"/>
  <c r="W48" i="12"/>
  <c r="X48" i="12" a="1"/>
  <c r="X48" i="12"/>
  <c r="Y48" i="12" a="1"/>
  <c r="Y48" i="12"/>
  <c r="Z48" i="12" a="1"/>
  <c r="Z48" i="12" s="1"/>
  <c r="AA48" i="12" a="1"/>
  <c r="AA48" i="12"/>
  <c r="AB48" i="12"/>
  <c r="AC48" i="12" a="1"/>
  <c r="AC48" i="12" s="1"/>
  <c r="AD48" i="12" a="1"/>
  <c r="AD48" i="12" s="1"/>
  <c r="AE48" i="12" a="1"/>
  <c r="AE48" i="12"/>
  <c r="AF48" i="12" a="1"/>
  <c r="AF48" i="12"/>
  <c r="AG48" i="12" a="1"/>
  <c r="AG48" i="12" s="1"/>
  <c r="AH48" i="12" a="1"/>
  <c r="AH48" i="12" s="1"/>
  <c r="AI48" i="12" a="1"/>
  <c r="AI48" i="12"/>
  <c r="AJ48" i="12" a="1"/>
  <c r="AJ48" i="12"/>
  <c r="AK48" i="12" a="1"/>
  <c r="AK48" i="12" s="1"/>
  <c r="AL48" i="12"/>
  <c r="AM48" i="12" a="1"/>
  <c r="AM48" i="12"/>
  <c r="AN48" i="12" a="1"/>
  <c r="AN48" i="12"/>
  <c r="AO48" i="12" a="1"/>
  <c r="AO48" i="12"/>
  <c r="AP48" i="12" a="1"/>
  <c r="AP48" i="12"/>
  <c r="AQ48" i="12" a="1"/>
  <c r="AQ48" i="12" s="1"/>
  <c r="AR48" i="12" a="1"/>
  <c r="AR48" i="12" s="1"/>
  <c r="AS48" i="12" a="1"/>
  <c r="AS48" i="12"/>
  <c r="AT48" i="12" a="1"/>
  <c r="AT48" i="12"/>
  <c r="AU48" i="12" a="1"/>
  <c r="AU48" i="12" s="1"/>
  <c r="AV48" i="12"/>
  <c r="AW48" i="12" a="1"/>
  <c r="AW48" i="12"/>
  <c r="AX48" i="12" a="1"/>
  <c r="AX48" i="12" s="1"/>
  <c r="AY48" i="12" a="1"/>
  <c r="AY48" i="12" s="1"/>
  <c r="AZ48" i="12" a="1"/>
  <c r="AZ48" i="12"/>
  <c r="BA48" i="12" a="1"/>
  <c r="BA48" i="12"/>
  <c r="BB48" i="12" a="1"/>
  <c r="BB48" i="12" s="1"/>
  <c r="BC48" i="12" a="1"/>
  <c r="BC48" i="12" s="1"/>
  <c r="BD48" i="12" a="1"/>
  <c r="BD48" i="12"/>
  <c r="BE48" i="12" a="1"/>
  <c r="BE48" i="12"/>
  <c r="BF48" i="12"/>
  <c r="BG48" i="12" a="1"/>
  <c r="BG48" i="12"/>
  <c r="BP48" i="12" s="1"/>
  <c r="BH48" i="12" a="1"/>
  <c r="BH48" i="12" s="1"/>
  <c r="BI48" i="12" a="1"/>
  <c r="BI48" i="12"/>
  <c r="BJ48" i="12" a="1"/>
  <c r="BJ48" i="12"/>
  <c r="BK48" i="12" a="1"/>
  <c r="BK48" i="12"/>
  <c r="BL48" i="12" a="1"/>
  <c r="BL48" i="12" s="1"/>
  <c r="BM48" i="12" a="1"/>
  <c r="BM48" i="12"/>
  <c r="BN48" i="12" a="1"/>
  <c r="BN48" i="12"/>
  <c r="BO48" i="12" a="1"/>
  <c r="BO48" i="12"/>
  <c r="BQ48" i="12" a="1"/>
  <c r="BQ48" i="12"/>
  <c r="BR48" i="12" a="1"/>
  <c r="BR48" i="12"/>
  <c r="BS48" i="12" a="1"/>
  <c r="BS48" i="12" s="1"/>
  <c r="BT48" i="12" a="1"/>
  <c r="BT48" i="12" s="1"/>
  <c r="BU48" i="12" a="1"/>
  <c r="BU48" i="12"/>
  <c r="BV48" i="12" a="1"/>
  <c r="BV48" i="12"/>
  <c r="BW48" i="12" a="1"/>
  <c r="BW48" i="12" s="1"/>
  <c r="BX48" i="12" a="1"/>
  <c r="BX48" i="12" s="1"/>
  <c r="BY48" i="12" a="1"/>
  <c r="BY48" i="12"/>
  <c r="BZ48" i="12"/>
  <c r="CA48" i="12" a="1"/>
  <c r="CA48" i="12"/>
  <c r="CJ48" i="12" s="1"/>
  <c r="CB48" i="12" a="1"/>
  <c r="CB48" i="12"/>
  <c r="CC48" i="12" a="1"/>
  <c r="CC48" i="12"/>
  <c r="CD48" i="12" a="1"/>
  <c r="CD48" i="12"/>
  <c r="CE48" i="12" a="1"/>
  <c r="CE48" i="12"/>
  <c r="CF48" i="12" a="1"/>
  <c r="CF48" i="12"/>
  <c r="CG48" i="12" a="1"/>
  <c r="CG48" i="12" s="1"/>
  <c r="CH48" i="12" a="1"/>
  <c r="CH48" i="12"/>
  <c r="CI48" i="12" a="1"/>
  <c r="CI48" i="12"/>
  <c r="S49" i="12" a="1"/>
  <c r="S49" i="12" s="1"/>
  <c r="AB49" i="12" s="1"/>
  <c r="T49" i="12" a="1"/>
  <c r="T49" i="12"/>
  <c r="U49" i="12" a="1"/>
  <c r="U49" i="12"/>
  <c r="V49" i="12" a="1"/>
  <c r="V49" i="12" s="1"/>
  <c r="W49" i="12" a="1"/>
  <c r="W49" i="12" s="1"/>
  <c r="X49" i="12" a="1"/>
  <c r="X49" i="12"/>
  <c r="Y49" i="12" a="1"/>
  <c r="Y49" i="12"/>
  <c r="Z49" i="12" a="1"/>
  <c r="Z49" i="12" s="1"/>
  <c r="AA49" i="12" a="1"/>
  <c r="AA49" i="12" s="1"/>
  <c r="AC49" i="12" a="1"/>
  <c r="AC49" i="12"/>
  <c r="AD49" i="12" a="1"/>
  <c r="AD49" i="12"/>
  <c r="AE49" i="12" a="1"/>
  <c r="AE49" i="12"/>
  <c r="AF49" i="12" a="1"/>
  <c r="AF49" i="12"/>
  <c r="AG49" i="12" a="1"/>
  <c r="AG49" i="12"/>
  <c r="AH49" i="12" a="1"/>
  <c r="AH49" i="12"/>
  <c r="AI49" i="12" a="1"/>
  <c r="AI49" i="12"/>
  <c r="AJ49" i="12" a="1"/>
  <c r="AJ49" i="12" s="1"/>
  <c r="AK49" i="12" a="1"/>
  <c r="AK49" i="12"/>
  <c r="AL49" i="12"/>
  <c r="AM49" i="12" a="1"/>
  <c r="AM49" i="12" s="1"/>
  <c r="AV49" i="12" s="1"/>
  <c r="AN49" i="12" a="1"/>
  <c r="AN49" i="12" s="1"/>
  <c r="AO49" i="12" a="1"/>
  <c r="AO49" i="12"/>
  <c r="AP49" i="12" a="1"/>
  <c r="AP49" i="12"/>
  <c r="AQ49" i="12" a="1"/>
  <c r="AQ49" i="12" s="1"/>
  <c r="AR49" i="12" a="1"/>
  <c r="AR49" i="12" s="1"/>
  <c r="AS49" i="12" a="1"/>
  <c r="AS49" i="12"/>
  <c r="AT49" i="12" a="1"/>
  <c r="AT49" i="12"/>
  <c r="AU49" i="12" a="1"/>
  <c r="AU49" i="12" s="1"/>
  <c r="AW49" i="12" a="1"/>
  <c r="AW49" i="12"/>
  <c r="AX49" i="12" a="1"/>
  <c r="AX49" i="12"/>
  <c r="AY49" i="12" a="1"/>
  <c r="AY49" i="12"/>
  <c r="AZ49" i="12" a="1"/>
  <c r="AZ49" i="12"/>
  <c r="BA49" i="12" a="1"/>
  <c r="BA49" i="12" s="1"/>
  <c r="BB49" i="12" a="1"/>
  <c r="BB49" i="12"/>
  <c r="BC49" i="12" a="1"/>
  <c r="BC49" i="12"/>
  <c r="BD49" i="12" a="1"/>
  <c r="BD49" i="12"/>
  <c r="BE49" i="12" a="1"/>
  <c r="BE49" i="12" s="1"/>
  <c r="BF49" i="12"/>
  <c r="BG49" i="12" a="1"/>
  <c r="BG49" i="12"/>
  <c r="BH49" i="12" a="1"/>
  <c r="BH49" i="12" s="1"/>
  <c r="BI49" i="12" a="1"/>
  <c r="BI49" i="12" s="1"/>
  <c r="BJ49" i="12" a="1"/>
  <c r="BJ49" i="12"/>
  <c r="BK49" i="12" a="1"/>
  <c r="BK49" i="12"/>
  <c r="BL49" i="12" a="1"/>
  <c r="BL49" i="12" s="1"/>
  <c r="BM49" i="12" a="1"/>
  <c r="BM49" i="12" s="1"/>
  <c r="BN49" i="12" a="1"/>
  <c r="BN49" i="12"/>
  <c r="BO49" i="12" a="1"/>
  <c r="BO49" i="12"/>
  <c r="BP49" i="12"/>
  <c r="BQ49" i="12" a="1"/>
  <c r="BQ49" i="12"/>
  <c r="BZ49" i="12" s="1"/>
  <c r="BR49" i="12" a="1"/>
  <c r="BR49" i="12"/>
  <c r="BS49" i="12" a="1"/>
  <c r="BS49" i="12"/>
  <c r="BT49" i="12" a="1"/>
  <c r="BT49" i="12"/>
  <c r="BU49" i="12" a="1"/>
  <c r="BU49" i="12"/>
  <c r="BV49" i="12" a="1"/>
  <c r="BV49" i="12" s="1"/>
  <c r="BW49" i="12" a="1"/>
  <c r="BW49" i="12"/>
  <c r="BX49" i="12" a="1"/>
  <c r="BX49" i="12"/>
  <c r="BY49" i="12" a="1"/>
  <c r="BY49" i="12"/>
  <c r="CA49" i="12" a="1"/>
  <c r="CA49" i="12"/>
  <c r="CB49" i="12" a="1"/>
  <c r="CB49" i="12"/>
  <c r="CC49" i="12" a="1"/>
  <c r="CC49" i="12" s="1"/>
  <c r="CD49" i="12" a="1"/>
  <c r="CD49" i="12" s="1"/>
  <c r="CE49" i="12" a="1"/>
  <c r="CE49" i="12"/>
  <c r="CF49" i="12" a="1"/>
  <c r="CF49" i="12"/>
  <c r="CG49" i="12" a="1"/>
  <c r="CG49" i="12" s="1"/>
  <c r="CH49" i="12" a="1"/>
  <c r="CH49" i="12" s="1"/>
  <c r="CI49" i="12" a="1"/>
  <c r="CI49" i="12"/>
  <c r="CJ49" i="12"/>
  <c r="S50" i="12" a="1"/>
  <c r="S50" i="12"/>
  <c r="AB50" i="12" s="1"/>
  <c r="T50" i="12" a="1"/>
  <c r="T50" i="12"/>
  <c r="U50" i="12" a="1"/>
  <c r="U50" i="12"/>
  <c r="V50" i="12" a="1"/>
  <c r="V50" i="12"/>
  <c r="W50" i="12" a="1"/>
  <c r="W50" i="12"/>
  <c r="X50" i="12" a="1"/>
  <c r="X50" i="12"/>
  <c r="Y50" i="12" a="1"/>
  <c r="Y50" i="12"/>
  <c r="Z50" i="12" a="1"/>
  <c r="Z50" i="12"/>
  <c r="AA50" i="12" a="1"/>
  <c r="AA50" i="12"/>
  <c r="AC50" i="12" a="1"/>
  <c r="AC50" i="12" s="1"/>
  <c r="AL50" i="12" s="1"/>
  <c r="AD50" i="12" a="1"/>
  <c r="AD50" i="12"/>
  <c r="AE50" i="12" a="1"/>
  <c r="AE50" i="12"/>
  <c r="AF50" i="12" a="1"/>
  <c r="AF50" i="12" s="1"/>
  <c r="AG50" i="12" a="1"/>
  <c r="AG50" i="12" s="1"/>
  <c r="AH50" i="12" a="1"/>
  <c r="AH50" i="12"/>
  <c r="AI50" i="12" a="1"/>
  <c r="AI50" i="12"/>
  <c r="AJ50" i="12" a="1"/>
  <c r="AJ50" i="12" s="1"/>
  <c r="AK50" i="12" a="1"/>
  <c r="AK50" i="12" s="1"/>
  <c r="AM50" i="12" a="1"/>
  <c r="AM50" i="12"/>
  <c r="AN50" i="12" a="1"/>
  <c r="AN50" i="12"/>
  <c r="AO50" i="12" a="1"/>
  <c r="AO50" i="12"/>
  <c r="AP50" i="12" a="1"/>
  <c r="AP50" i="12"/>
  <c r="AQ50" i="12" a="1"/>
  <c r="AQ50" i="12"/>
  <c r="AR50" i="12" a="1"/>
  <c r="AR50" i="12"/>
  <c r="AS50" i="12" a="1"/>
  <c r="AS50" i="12"/>
  <c r="AT50" i="12" a="1"/>
  <c r="AT50" i="12"/>
  <c r="AU50" i="12" a="1"/>
  <c r="AU50" i="12"/>
  <c r="AV50" i="12"/>
  <c r="AW50" i="12" a="1"/>
  <c r="AW50" i="12" s="1"/>
  <c r="BF50" i="12" s="1"/>
  <c r="AX50" i="12" a="1"/>
  <c r="AX50" i="12" s="1"/>
  <c r="AY50" i="12" a="1"/>
  <c r="AY50" i="12"/>
  <c r="AZ50" i="12" a="1"/>
  <c r="AZ50" i="12"/>
  <c r="BA50" i="12" a="1"/>
  <c r="BA50" i="12" s="1"/>
  <c r="BB50" i="12" a="1"/>
  <c r="BB50" i="12" s="1"/>
  <c r="BC50" i="12" a="1"/>
  <c r="BC50" i="12"/>
  <c r="BD50" i="12" a="1"/>
  <c r="BD50" i="12"/>
  <c r="BE50" i="12" a="1"/>
  <c r="BE50" i="12" s="1"/>
  <c r="BG50" i="12" a="1"/>
  <c r="BG50" i="12"/>
  <c r="BH50" i="12" a="1"/>
  <c r="BH50" i="12"/>
  <c r="BI50" i="12" a="1"/>
  <c r="BI50" i="12"/>
  <c r="BJ50" i="12" a="1"/>
  <c r="BJ50" i="12"/>
  <c r="BK50" i="12" a="1"/>
  <c r="BK50" i="12" s="1"/>
  <c r="BL50" i="12" a="1"/>
  <c r="BL50" i="12"/>
  <c r="BM50" i="12" a="1"/>
  <c r="BM50" i="12"/>
  <c r="BN50" i="12" a="1"/>
  <c r="BN50" i="12"/>
  <c r="BO50" i="12" a="1"/>
  <c r="BO50" i="12" s="1"/>
  <c r="BP50" i="12"/>
  <c r="BQ50" i="12" a="1"/>
  <c r="BQ50" i="12"/>
  <c r="BR50" i="12" a="1"/>
  <c r="BR50" i="12" s="1"/>
  <c r="BS50" i="12" a="1"/>
  <c r="BS50" i="12" s="1"/>
  <c r="BT50" i="12" a="1"/>
  <c r="BT50" i="12"/>
  <c r="BU50" i="12" a="1"/>
  <c r="BU50" i="12"/>
  <c r="BV50" i="12" a="1"/>
  <c r="BV50" i="12" s="1"/>
  <c r="BW50" i="12" a="1"/>
  <c r="BW50" i="12" s="1"/>
  <c r="BX50" i="12" a="1"/>
  <c r="BX50" i="12"/>
  <c r="BY50" i="12" a="1"/>
  <c r="BY50" i="12"/>
  <c r="BZ50" i="12"/>
  <c r="CA50" i="12" a="1"/>
  <c r="CA50" i="12"/>
  <c r="CJ50" i="12" s="1"/>
  <c r="CB50" i="12" a="1"/>
  <c r="CB50" i="12"/>
  <c r="CC50" i="12" a="1"/>
  <c r="CC50" i="12"/>
  <c r="CD50" i="12" a="1"/>
  <c r="CD50" i="12"/>
  <c r="CE50" i="12" a="1"/>
  <c r="CE50" i="12"/>
  <c r="CF50" i="12" a="1"/>
  <c r="CF50" i="12" s="1"/>
  <c r="CG50" i="12" a="1"/>
  <c r="CG50" i="12"/>
  <c r="CH50" i="12" a="1"/>
  <c r="CH50" i="12"/>
  <c r="CI50" i="12" a="1"/>
  <c r="CI50" i="12"/>
  <c r="S51" i="12" a="1"/>
  <c r="S51" i="12"/>
  <c r="T51" i="12" a="1"/>
  <c r="T51" i="12"/>
  <c r="U51" i="12" a="1"/>
  <c r="U51" i="12"/>
  <c r="V51" i="12" a="1"/>
  <c r="V51" i="12" s="1"/>
  <c r="W51" i="12" a="1"/>
  <c r="W51" i="12"/>
  <c r="X51" i="12" a="1"/>
  <c r="X51" i="12"/>
  <c r="Y51" i="12" a="1"/>
  <c r="Y51" i="12" s="1"/>
  <c r="Z51" i="12" a="1"/>
  <c r="Z51" i="12" s="1"/>
  <c r="AA51" i="12" a="1"/>
  <c r="AA51" i="12"/>
  <c r="AB51" i="12"/>
  <c r="AC51" i="12" a="1"/>
  <c r="AC51" i="12"/>
  <c r="AD51" i="12" a="1"/>
  <c r="AD51" i="12" s="1"/>
  <c r="AE51" i="12" a="1"/>
  <c r="AE51" i="12"/>
  <c r="AF51" i="12" a="1"/>
  <c r="AF51" i="12"/>
  <c r="AG51" i="12" a="1"/>
  <c r="AG51" i="12"/>
  <c r="AH51" i="12" a="1"/>
  <c r="AH51" i="12" s="1"/>
  <c r="AI51" i="12" a="1"/>
  <c r="AI51" i="12" s="1"/>
  <c r="AJ51" i="12" a="1"/>
  <c r="AJ51" i="12"/>
  <c r="AK51" i="12" a="1"/>
  <c r="AK51" i="12"/>
  <c r="AL51" i="12"/>
  <c r="AM51" i="12" a="1"/>
  <c r="AM51" i="12" s="1"/>
  <c r="AV51" i="12" s="1"/>
  <c r="AN51" i="12" a="1"/>
  <c r="AN51" i="12"/>
  <c r="AO51" i="12" a="1"/>
  <c r="AO51" i="12"/>
  <c r="AP51" i="12" a="1"/>
  <c r="AP51" i="12" s="1"/>
  <c r="AQ51" i="12" a="1"/>
  <c r="AQ51" i="12" s="1"/>
  <c r="AR51" i="12" a="1"/>
  <c r="AR51" i="12"/>
  <c r="AS51" i="12" a="1"/>
  <c r="AS51" i="12"/>
  <c r="AT51" i="12" a="1"/>
  <c r="AT51" i="12"/>
  <c r="AU51" i="12" a="1"/>
  <c r="AU51" i="12" s="1"/>
  <c r="AW51" i="12" a="1"/>
  <c r="AW51" i="12"/>
  <c r="AX51" i="12" a="1"/>
  <c r="AX51" i="12"/>
  <c r="AY51" i="12" a="1"/>
  <c r="AY51" i="12"/>
  <c r="AZ51" i="12" a="1"/>
  <c r="AZ51" i="12"/>
  <c r="BA51" i="12" a="1"/>
  <c r="BA51" i="12"/>
  <c r="BB51" i="12" a="1"/>
  <c r="BB51" i="12"/>
  <c r="BC51" i="12" a="1"/>
  <c r="BC51" i="12"/>
  <c r="BD51" i="12" a="1"/>
  <c r="BD51" i="12" s="1"/>
  <c r="BE51" i="12" a="1"/>
  <c r="BE51" i="12"/>
  <c r="BF51" i="12"/>
  <c r="BG51" i="12" a="1"/>
  <c r="BG51" i="12"/>
  <c r="BP51" i="12" s="1"/>
  <c r="BH51" i="12" a="1"/>
  <c r="BH51" i="12" s="1"/>
  <c r="BI51" i="12" a="1"/>
  <c r="BI51" i="12"/>
  <c r="BJ51" i="12" a="1"/>
  <c r="BJ51" i="12"/>
  <c r="BK51" i="12" a="1"/>
  <c r="BK51" i="12" s="1"/>
  <c r="BL51" i="12" a="1"/>
  <c r="BL51" i="12" s="1"/>
  <c r="BM51" i="12" a="1"/>
  <c r="BM51" i="12"/>
  <c r="BN51" i="12" a="1"/>
  <c r="BN51" i="12"/>
  <c r="BO51" i="12" a="1"/>
  <c r="BO51" i="12" s="1"/>
  <c r="BQ51" i="12" a="1"/>
  <c r="BQ51" i="12"/>
  <c r="BR51" i="12" a="1"/>
  <c r="BR51" i="12"/>
  <c r="BS51" i="12" a="1"/>
  <c r="BS51" i="12"/>
  <c r="BT51" i="12" a="1"/>
  <c r="BT51" i="12" s="1"/>
  <c r="BU51" i="12" a="1"/>
  <c r="BU51" i="12" s="1"/>
  <c r="BV51" i="12" a="1"/>
  <c r="BV51" i="12"/>
  <c r="BW51" i="12" a="1"/>
  <c r="BW51" i="12"/>
  <c r="BX51" i="12" a="1"/>
  <c r="BX51" i="12"/>
  <c r="BY51" i="12" a="1"/>
  <c r="BY51" i="12" s="1"/>
  <c r="BZ51" i="12"/>
  <c r="CA51" i="12" a="1"/>
  <c r="CA51" i="12"/>
  <c r="CB51" i="12" a="1"/>
  <c r="CB51" i="12" s="1"/>
  <c r="CC51" i="12" a="1"/>
  <c r="CC51" i="12" s="1"/>
  <c r="CD51" i="12" a="1"/>
  <c r="CD51" i="12"/>
  <c r="CE51" i="12" a="1"/>
  <c r="CE51" i="12"/>
  <c r="CF51" i="12" a="1"/>
  <c r="CF51" i="12"/>
  <c r="CG51" i="12" a="1"/>
  <c r="CG51" i="12" s="1"/>
  <c r="CH51" i="12" a="1"/>
  <c r="CH51" i="12"/>
  <c r="CI51" i="12" a="1"/>
  <c r="CI51" i="12"/>
  <c r="CJ51" i="12"/>
  <c r="S52" i="12" a="1"/>
  <c r="S52" i="12"/>
  <c r="AB52" i="12" s="1"/>
  <c r="T52" i="12" a="1"/>
  <c r="T52" i="12" s="1"/>
  <c r="U52" i="12" a="1"/>
  <c r="U52" i="12"/>
  <c r="V52" i="12" a="1"/>
  <c r="V52" i="12"/>
  <c r="W52" i="12" a="1"/>
  <c r="W52" i="12"/>
  <c r="X52" i="12" a="1"/>
  <c r="X52" i="12" s="1"/>
  <c r="Y52" i="12" a="1"/>
  <c r="Y52" i="12"/>
  <c r="Z52" i="12" a="1"/>
  <c r="Z52" i="12"/>
  <c r="AA52" i="12" a="1"/>
  <c r="AA52" i="12" s="1"/>
  <c r="AC52" i="12" a="1"/>
  <c r="AC52" i="12"/>
  <c r="AD52" i="12" a="1"/>
  <c r="AD52" i="12"/>
  <c r="AE52" i="12" a="1"/>
  <c r="AE52" i="12" s="1"/>
  <c r="AF52" i="12" a="1"/>
  <c r="AF52" i="12" s="1"/>
  <c r="AG52" i="12" a="1"/>
  <c r="AG52" i="12"/>
  <c r="AH52" i="12" a="1"/>
  <c r="AH52" i="12"/>
  <c r="AI52" i="12" a="1"/>
  <c r="AI52" i="12"/>
  <c r="AJ52" i="12" a="1"/>
  <c r="AJ52" i="12" s="1"/>
  <c r="AK52" i="12" a="1"/>
  <c r="AK52" i="12"/>
  <c r="AL52" i="12"/>
  <c r="AM52" i="12" a="1"/>
  <c r="AM52" i="12"/>
  <c r="AN52" i="12" a="1"/>
  <c r="AN52" i="12"/>
  <c r="AO52" i="12" a="1"/>
  <c r="AO52" i="12"/>
  <c r="AP52" i="12" a="1"/>
  <c r="AP52" i="12"/>
  <c r="AQ52" i="12" a="1"/>
  <c r="AQ52" i="12"/>
  <c r="AR52" i="12" a="1"/>
  <c r="AR52" i="12"/>
  <c r="AS52" i="12" a="1"/>
  <c r="AS52" i="12" s="1"/>
  <c r="AT52" i="12" a="1"/>
  <c r="AT52" i="12"/>
  <c r="AU52" i="12" a="1"/>
  <c r="AU52" i="12"/>
  <c r="AV52" i="12"/>
  <c r="AW52" i="12" a="1"/>
  <c r="AW52" i="12" s="1"/>
  <c r="BF52" i="12" s="1"/>
  <c r="AX52" i="12" a="1"/>
  <c r="AX52" i="12"/>
  <c r="AY52" i="12" a="1"/>
  <c r="AY52" i="12"/>
  <c r="AZ52" i="12" a="1"/>
  <c r="AZ52" i="12"/>
  <c r="BA52" i="12" a="1"/>
  <c r="BA52" i="12" s="1"/>
  <c r="BB52" i="12" a="1"/>
  <c r="BB52" i="12"/>
  <c r="BC52" i="12" a="1"/>
  <c r="BC52" i="12"/>
  <c r="BD52" i="12" a="1"/>
  <c r="BD52" i="12"/>
  <c r="BE52" i="12" a="1"/>
  <c r="BE52" i="12" s="1"/>
  <c r="BG52" i="12" a="1"/>
  <c r="BG52" i="12"/>
  <c r="BH52" i="12" a="1"/>
  <c r="BH52" i="12"/>
  <c r="BI52" i="12" a="1"/>
  <c r="BI52" i="12" s="1"/>
  <c r="BJ52" i="12" a="1"/>
  <c r="BJ52" i="12"/>
  <c r="BK52" i="12" a="1"/>
  <c r="BK52" i="12"/>
  <c r="BL52" i="12" a="1"/>
  <c r="BL52" i="12"/>
  <c r="BM52" i="12" a="1"/>
  <c r="BM52" i="12" s="1"/>
  <c r="BN52" i="12" a="1"/>
  <c r="BN52" i="12" s="1"/>
  <c r="BO52" i="12" a="1"/>
  <c r="BO52" i="12"/>
  <c r="BP52" i="12"/>
  <c r="BQ52" i="12" a="1"/>
  <c r="BQ52" i="12" s="1"/>
  <c r="BZ52" i="12" s="1"/>
  <c r="BR52" i="12" a="1"/>
  <c r="BR52" i="12" s="1"/>
  <c r="BS52" i="12" a="1"/>
  <c r="BS52" i="12"/>
  <c r="BT52" i="12" a="1"/>
  <c r="BT52" i="12"/>
  <c r="BU52" i="12" a="1"/>
  <c r="BU52" i="12" s="1"/>
  <c r="BV52" i="12" a="1"/>
  <c r="BV52" i="12" s="1"/>
  <c r="BW52" i="12" a="1"/>
  <c r="BW52" i="12"/>
  <c r="BX52" i="12" a="1"/>
  <c r="BX52" i="12"/>
  <c r="BY52" i="12" a="1"/>
  <c r="BY52" i="12"/>
  <c r="CA52" i="12" a="1"/>
  <c r="CA52" i="12"/>
  <c r="CB52" i="12" a="1"/>
  <c r="CB52" i="12"/>
  <c r="CC52" i="12" a="1"/>
  <c r="CC52" i="12"/>
  <c r="CD52" i="12" a="1"/>
  <c r="CD52" i="12" s="1"/>
  <c r="CE52" i="12" a="1"/>
  <c r="CE52" i="12" s="1"/>
  <c r="CF52" i="12" a="1"/>
  <c r="CF52" i="12"/>
  <c r="CG52" i="12" a="1"/>
  <c r="CG52" i="12"/>
  <c r="CH52" i="12" a="1"/>
  <c r="CH52" i="12"/>
  <c r="CI52" i="12" a="1"/>
  <c r="CI52" i="12" s="1"/>
  <c r="CJ52" i="12"/>
  <c r="S53" i="12" a="1"/>
  <c r="S53" i="12"/>
  <c r="T53" i="12" a="1"/>
  <c r="T53" i="12"/>
  <c r="U53" i="12" a="1"/>
  <c r="U53" i="12" s="1"/>
  <c r="V53" i="12" a="1"/>
  <c r="V53" i="12"/>
  <c r="W53" i="12" a="1"/>
  <c r="W53" i="12"/>
  <c r="X53" i="12" a="1"/>
  <c r="X53" i="12"/>
  <c r="Y53" i="12" a="1"/>
  <c r="Y53" i="12" s="1"/>
  <c r="Z53" i="12" a="1"/>
  <c r="Z53" i="12"/>
  <c r="AA53" i="12" a="1"/>
  <c r="AA53" i="12"/>
  <c r="AB53" i="12"/>
  <c r="AC53" i="12" a="1"/>
  <c r="AC53" i="12"/>
  <c r="AL53" i="12" s="1"/>
  <c r="AD53" i="12" a="1"/>
  <c r="AD53" i="12" s="1"/>
  <c r="AE53" i="12" a="1"/>
  <c r="AE53" i="12"/>
  <c r="AF53" i="12" a="1"/>
  <c r="AF53" i="12"/>
  <c r="AG53" i="12" a="1"/>
  <c r="AG53" i="12" s="1"/>
  <c r="AH53" i="12" a="1"/>
  <c r="AH53" i="12" s="1"/>
  <c r="AI53" i="12" a="1"/>
  <c r="AI53" i="12"/>
  <c r="AJ53" i="12" a="1"/>
  <c r="AJ53" i="12"/>
  <c r="AK53" i="12" a="1"/>
  <c r="AK53" i="12"/>
  <c r="AM53" i="12" a="1"/>
  <c r="AM53" i="12"/>
  <c r="AN53" i="12" a="1"/>
  <c r="AN53" i="12"/>
  <c r="AO53" i="12" a="1"/>
  <c r="AO53" i="12"/>
  <c r="AP53" i="12" a="1"/>
  <c r="AP53" i="12" s="1"/>
  <c r="AQ53" i="12" a="1"/>
  <c r="AQ53" i="12"/>
  <c r="AR53" i="12" a="1"/>
  <c r="AR53" i="12"/>
  <c r="AS53" i="12" a="1"/>
  <c r="AS53" i="12"/>
  <c r="AT53" i="12" a="1"/>
  <c r="AT53" i="12" s="1"/>
  <c r="AU53" i="12" a="1"/>
  <c r="AU53" i="12"/>
  <c r="AV53" i="12"/>
  <c r="AW53" i="12" a="1"/>
  <c r="AW53" i="12"/>
  <c r="BF53" i="12" s="1"/>
  <c r="AX53" i="12" a="1"/>
  <c r="AX53" i="12"/>
  <c r="AY53" i="12" a="1"/>
  <c r="AY53" i="12" s="1"/>
  <c r="AZ53" i="12" a="1"/>
  <c r="AZ53" i="12"/>
  <c r="BA53" i="12" a="1"/>
  <c r="BA53" i="12"/>
  <c r="BB53" i="12" a="1"/>
  <c r="BB53" i="12"/>
  <c r="BC53" i="12" a="1"/>
  <c r="BC53" i="12" s="1"/>
  <c r="BD53" i="12" a="1"/>
  <c r="BD53" i="12"/>
  <c r="BE53" i="12" a="1"/>
  <c r="BE53" i="12"/>
  <c r="BG53" i="12" a="1"/>
  <c r="BG53" i="12" s="1"/>
  <c r="BP53" i="12" s="1"/>
  <c r="BH53" i="12" a="1"/>
  <c r="BH53" i="12"/>
  <c r="BI53" i="12" a="1"/>
  <c r="BI53" i="12"/>
  <c r="BJ53" i="12" a="1"/>
  <c r="BJ53" i="12" s="1"/>
  <c r="BK53" i="12" a="1"/>
  <c r="BK53" i="12" s="1"/>
  <c r="BL53" i="12" a="1"/>
  <c r="BL53" i="12"/>
  <c r="BM53" i="12" a="1"/>
  <c r="BM53" i="12"/>
  <c r="BN53" i="12" a="1"/>
  <c r="BN53" i="12"/>
  <c r="BO53" i="12" a="1"/>
  <c r="BO53" i="12" s="1"/>
  <c r="BQ53" i="12" a="1"/>
  <c r="BQ53" i="12"/>
  <c r="BR53" i="12" a="1"/>
  <c r="BR53" i="12"/>
  <c r="BS53" i="12" a="1"/>
  <c r="BS53" i="12" s="1"/>
  <c r="BT53" i="12" a="1"/>
  <c r="BT53" i="12" s="1"/>
  <c r="BU53" i="12" a="1"/>
  <c r="BU53" i="12"/>
  <c r="BV53" i="12" a="1"/>
  <c r="BV53" i="12"/>
  <c r="BW53" i="12" a="1"/>
  <c r="BW53" i="12" s="1"/>
  <c r="BX53" i="12" a="1"/>
  <c r="BX53" i="12" s="1"/>
  <c r="BY53" i="12" a="1"/>
  <c r="BY53" i="12"/>
  <c r="BZ53" i="12"/>
  <c r="CA53" i="12" a="1"/>
  <c r="CA53" i="12"/>
  <c r="CJ53" i="12" s="1"/>
  <c r="CB53" i="12" a="1"/>
  <c r="CB53" i="12" s="1"/>
  <c r="CC53" i="12" a="1"/>
  <c r="CC53" i="12"/>
  <c r="CD53" i="12" a="1"/>
  <c r="CD53" i="12"/>
  <c r="CE53" i="12" a="1"/>
  <c r="CE53" i="12"/>
  <c r="CF53" i="12" a="1"/>
  <c r="CF53" i="12" s="1"/>
  <c r="CG53" i="12" a="1"/>
  <c r="CG53" i="12"/>
  <c r="CH53" i="12" a="1"/>
  <c r="CH53" i="12"/>
  <c r="CI53" i="12" a="1"/>
  <c r="CI53" i="12"/>
  <c r="S54" i="12" a="1"/>
  <c r="S54" i="12"/>
  <c r="T54" i="12" a="1"/>
  <c r="T54" i="12"/>
  <c r="U54" i="12" a="1"/>
  <c r="U54" i="12"/>
  <c r="V54" i="12" a="1"/>
  <c r="V54" i="12"/>
  <c r="W54" i="12" a="1"/>
  <c r="W54" i="12" s="1"/>
  <c r="X54" i="12" a="1"/>
  <c r="X54" i="12"/>
  <c r="Y54" i="12" a="1"/>
  <c r="Y54" i="12"/>
  <c r="Z54" i="12" a="1"/>
  <c r="Z54" i="12"/>
  <c r="AA54" i="12" a="1"/>
  <c r="AA54" i="12" s="1"/>
  <c r="AB54" i="12"/>
  <c r="AC54" i="12" a="1"/>
  <c r="AC54" i="12"/>
  <c r="AD54" i="12" a="1"/>
  <c r="AD54" i="12"/>
  <c r="AE54" i="12" a="1"/>
  <c r="AE54" i="12" s="1"/>
  <c r="AF54" i="12" a="1"/>
  <c r="AF54" i="12"/>
  <c r="AG54" i="12" a="1"/>
  <c r="AG54" i="12"/>
  <c r="AH54" i="12" a="1"/>
  <c r="AH54" i="12" s="1"/>
  <c r="AI54" i="12" a="1"/>
  <c r="AI54" i="12" s="1"/>
  <c r="AJ54" i="12" a="1"/>
  <c r="AJ54" i="12"/>
  <c r="AK54" i="12" a="1"/>
  <c r="AK54" i="12"/>
  <c r="AL54" i="12"/>
  <c r="AM54" i="12" a="1"/>
  <c r="AM54" i="12" s="1"/>
  <c r="AV54" i="12" s="1"/>
  <c r="AN54" i="12" a="1"/>
  <c r="AN54" i="12" s="1"/>
  <c r="AO54" i="12" a="1"/>
  <c r="AO54" i="12"/>
  <c r="AP54" i="12" a="1"/>
  <c r="AP54" i="12"/>
  <c r="AQ54" i="12" a="1"/>
  <c r="AQ54" i="12"/>
  <c r="AR54" i="12" a="1"/>
  <c r="AR54" i="12" s="1"/>
  <c r="AS54" i="12" a="1"/>
  <c r="AS54" i="12"/>
  <c r="AT54" i="12" a="1"/>
  <c r="AT54" i="12"/>
  <c r="AU54" i="12" a="1"/>
  <c r="AU54" i="12"/>
  <c r="AW54" i="12" a="1"/>
  <c r="AW54" i="12"/>
  <c r="AX54" i="12" a="1"/>
  <c r="AX54" i="12"/>
  <c r="AY54" i="12" a="1"/>
  <c r="AY54" i="12"/>
  <c r="AZ54" i="12" a="1"/>
  <c r="AZ54" i="12" s="1"/>
  <c r="BA54" i="12" a="1"/>
  <c r="BA54" i="12"/>
  <c r="BB54" i="12" a="1"/>
  <c r="BB54" i="12"/>
  <c r="BC54" i="12" a="1"/>
  <c r="BC54" i="12"/>
  <c r="BD54" i="12" a="1"/>
  <c r="BD54" i="12" s="1"/>
  <c r="BE54" i="12" a="1"/>
  <c r="BE54" i="12"/>
  <c r="BF54" i="12"/>
  <c r="BG54" i="12" a="1"/>
  <c r="BG54" i="12"/>
  <c r="BH54" i="12" a="1"/>
  <c r="BH54" i="12"/>
  <c r="BI54" i="12" a="1"/>
  <c r="BI54" i="12"/>
  <c r="BJ54" i="12" a="1"/>
  <c r="BJ54" i="12"/>
  <c r="BK54" i="12" a="1"/>
  <c r="BK54" i="12"/>
  <c r="BL54" i="12" a="1"/>
  <c r="BL54" i="12"/>
  <c r="BM54" i="12" a="1"/>
  <c r="BM54" i="12" s="1"/>
  <c r="BN54" i="12" a="1"/>
  <c r="BN54" i="12"/>
  <c r="BO54" i="12" a="1"/>
  <c r="BO54" i="12"/>
  <c r="BP54" i="12"/>
  <c r="BQ54" i="12" a="1"/>
  <c r="BQ54" i="12" s="1"/>
  <c r="BZ54" i="12" s="1"/>
  <c r="BR54" i="12" a="1"/>
  <c r="BR54" i="12"/>
  <c r="BS54" i="12" a="1"/>
  <c r="BS54" i="12"/>
  <c r="BT54" i="12" a="1"/>
  <c r="BT54" i="12" s="1"/>
  <c r="BU54" i="12" a="1"/>
  <c r="BU54" i="12" s="1"/>
  <c r="BV54" i="12" a="1"/>
  <c r="BV54" i="12"/>
  <c r="BW54" i="12" a="1"/>
  <c r="BW54" i="12"/>
  <c r="BX54" i="12" a="1"/>
  <c r="BX54" i="12" s="1"/>
  <c r="BY54" i="12" a="1"/>
  <c r="BY54" i="12" s="1"/>
  <c r="CA54" i="12" a="1"/>
  <c r="CA54" i="12"/>
  <c r="CB54" i="12" a="1"/>
  <c r="CB54" i="12"/>
  <c r="CC54" i="12" a="1"/>
  <c r="CC54" i="12"/>
  <c r="CD54" i="12" a="1"/>
  <c r="CD54" i="12"/>
  <c r="CE54" i="12" a="1"/>
  <c r="CE54" i="12"/>
  <c r="CF54" i="12" a="1"/>
  <c r="CF54" i="12"/>
  <c r="CG54" i="12" a="1"/>
  <c r="CG54" i="12"/>
  <c r="CH54" i="12" a="1"/>
  <c r="CH54" i="12" s="1"/>
  <c r="CI54" i="12" a="1"/>
  <c r="CI54" i="12"/>
  <c r="CJ54" i="12"/>
  <c r="S55" i="12" a="1"/>
  <c r="S55" i="12"/>
  <c r="AB55" i="12" s="1"/>
  <c r="T55" i="12" a="1"/>
  <c r="T55" i="12" s="1"/>
  <c r="U55" i="12" a="1"/>
  <c r="U55" i="12"/>
  <c r="V55" i="12" a="1"/>
  <c r="V55" i="12"/>
  <c r="W55" i="12" a="1"/>
  <c r="W55" i="12" s="1"/>
  <c r="X55" i="12" a="1"/>
  <c r="X55" i="12" s="1"/>
  <c r="Y55" i="12" a="1"/>
  <c r="Y55" i="12"/>
  <c r="Z55" i="12" a="1"/>
  <c r="Z55" i="12"/>
  <c r="AA55" i="12" a="1"/>
  <c r="AA55" i="12" s="1"/>
  <c r="AC55" i="12" a="1"/>
  <c r="AC55" i="12"/>
  <c r="AD55" i="12" a="1"/>
  <c r="AD55" i="12"/>
  <c r="AE55" i="12" a="1"/>
  <c r="AE55" i="12"/>
  <c r="AF55" i="12" a="1"/>
  <c r="AF55" i="12" s="1"/>
  <c r="AG55" i="12" a="1"/>
  <c r="AG55" i="12" s="1"/>
  <c r="AH55" i="12" a="1"/>
  <c r="AH55" i="12"/>
  <c r="AI55" i="12" a="1"/>
  <c r="AI55" i="12"/>
  <c r="AJ55" i="12" a="1"/>
  <c r="AJ55" i="12" s="1"/>
  <c r="AK55" i="12" a="1"/>
  <c r="AK55" i="12" s="1"/>
  <c r="AL55" i="12"/>
  <c r="AM55" i="12" a="1"/>
  <c r="AM55" i="12"/>
  <c r="AN55" i="12" a="1"/>
  <c r="AN55" i="12" s="1"/>
  <c r="AO55" i="12" a="1"/>
  <c r="AO55" i="12" s="1"/>
  <c r="AP55" i="12" a="1"/>
  <c r="AP55" i="12"/>
  <c r="AQ55" i="12" a="1"/>
  <c r="AQ55" i="12"/>
  <c r="AR55" i="12" a="1"/>
  <c r="AR55" i="12" s="1"/>
  <c r="AS55" i="12" a="1"/>
  <c r="AS55" i="12" s="1"/>
  <c r="AT55" i="12" a="1"/>
  <c r="AT55" i="12"/>
  <c r="AU55" i="12" a="1"/>
  <c r="AU55" i="12"/>
  <c r="AV55" i="12"/>
  <c r="AW55" i="12" a="1"/>
  <c r="AW55" i="12" s="1"/>
  <c r="BF55" i="12" s="1"/>
  <c r="AX55" i="12" a="1"/>
  <c r="AX55" i="12" s="1"/>
  <c r="AY55" i="12" a="1"/>
  <c r="AY55" i="12"/>
  <c r="AZ55" i="12" a="1"/>
  <c r="AZ55" i="12"/>
  <c r="BA55" i="12" a="1"/>
  <c r="BA55" i="12"/>
  <c r="BB55" i="12" a="1"/>
  <c r="BB55" i="12" s="1"/>
  <c r="BC55" i="12" a="1"/>
  <c r="BC55" i="12"/>
  <c r="BD55" i="12" a="1"/>
  <c r="BD55" i="12"/>
  <c r="BE55" i="12" a="1"/>
  <c r="BE55" i="12"/>
  <c r="BG55" i="12" a="1"/>
  <c r="BG55" i="12"/>
  <c r="BH55" i="12" a="1"/>
  <c r="BH55" i="12"/>
  <c r="BI55" i="12" a="1"/>
  <c r="BI55" i="12" s="1"/>
  <c r="BJ55" i="12" a="1"/>
  <c r="BJ55" i="12" s="1"/>
  <c r="BK55" i="12" a="1"/>
  <c r="BK55" i="12"/>
  <c r="BL55" i="12" a="1"/>
  <c r="BL55" i="12"/>
  <c r="BM55" i="12" a="1"/>
  <c r="BM55" i="12" s="1"/>
  <c r="BN55" i="12" a="1"/>
  <c r="BN55" i="12" s="1"/>
  <c r="BO55" i="12" a="1"/>
  <c r="BO55" i="12"/>
  <c r="BP55" i="12"/>
  <c r="BQ55" i="12" a="1"/>
  <c r="BQ55" i="12"/>
  <c r="BR55" i="12" a="1"/>
  <c r="BR55" i="12" s="1"/>
  <c r="BS55" i="12" a="1"/>
  <c r="BS55" i="12"/>
  <c r="BT55" i="12" a="1"/>
  <c r="BT55" i="12"/>
  <c r="BU55" i="12" a="1"/>
  <c r="BU55" i="12" s="1"/>
  <c r="BV55" i="12" a="1"/>
  <c r="BV55" i="12" s="1"/>
  <c r="BW55" i="12" a="1"/>
  <c r="BW55" i="12" s="1"/>
  <c r="BX55" i="12" a="1"/>
  <c r="BX55" i="12"/>
  <c r="BY55" i="12" a="1"/>
  <c r="BY55" i="12" s="1"/>
  <c r="BZ55" i="12"/>
  <c r="CA55" i="12" a="1"/>
  <c r="CA55" i="12" s="1"/>
  <c r="CJ55" i="12" s="1"/>
  <c r="CB55" i="12" a="1"/>
  <c r="CB55" i="12"/>
  <c r="CC55" i="12" a="1"/>
  <c r="CC55" i="12"/>
  <c r="CD55" i="12" a="1"/>
  <c r="CD55" i="12" s="1"/>
  <c r="CE55" i="12" a="1"/>
  <c r="CE55" i="12" s="1"/>
  <c r="CF55" i="12" a="1"/>
  <c r="CF55" i="12"/>
  <c r="CG55" i="12" a="1"/>
  <c r="CG55" i="12"/>
  <c r="CH55" i="12" a="1"/>
  <c r="CH55" i="12"/>
  <c r="CI55" i="12" a="1"/>
  <c r="CI55" i="12" s="1"/>
  <c r="S56" i="12" a="1"/>
  <c r="S56" i="12"/>
  <c r="T56" i="12" a="1"/>
  <c r="T56" i="12" s="1"/>
  <c r="U56" i="12" a="1"/>
  <c r="U56" i="12"/>
  <c r="V56" i="12" a="1"/>
  <c r="V56" i="12"/>
  <c r="W56" i="12" a="1"/>
  <c r="W56" i="12"/>
  <c r="X56" i="12" a="1"/>
  <c r="X56" i="12" s="1"/>
  <c r="Y56" i="12" a="1"/>
  <c r="Y56" i="12"/>
  <c r="Z56" i="12" a="1"/>
  <c r="Z56" i="12"/>
  <c r="AA56" i="12" a="1"/>
  <c r="AA56" i="12"/>
  <c r="AB56" i="12"/>
  <c r="AC56" i="12" a="1"/>
  <c r="AC56" i="12"/>
  <c r="AL56" i="12" s="1"/>
  <c r="AD56" i="12" a="1"/>
  <c r="AD56" i="12" s="1"/>
  <c r="AE56" i="12" a="1"/>
  <c r="AE56" i="12"/>
  <c r="AF56" i="12" a="1"/>
  <c r="AF56" i="12"/>
  <c r="AG56" i="12" a="1"/>
  <c r="AG56" i="12" s="1"/>
  <c r="AH56" i="12" a="1"/>
  <c r="AH56" i="12" s="1"/>
  <c r="AI56" i="12" a="1"/>
  <c r="AI56" i="12"/>
  <c r="AJ56" i="12" a="1"/>
  <c r="AJ56" i="12"/>
  <c r="AK56" i="12" a="1"/>
  <c r="AK56" i="12" s="1"/>
  <c r="AM56" i="12" a="1"/>
  <c r="AM56" i="12"/>
  <c r="AN56" i="12" a="1"/>
  <c r="AN56" i="12"/>
  <c r="AO56" i="12" a="1"/>
  <c r="AO56" i="12"/>
  <c r="AP56" i="12" a="1"/>
  <c r="AP56" i="12" s="1"/>
  <c r="AQ56" i="12" a="1"/>
  <c r="AQ56" i="12" s="1"/>
  <c r="AR56" i="12" a="1"/>
  <c r="AR56" i="12"/>
  <c r="AS56" i="12" a="1"/>
  <c r="AS56" i="12" s="1"/>
  <c r="AT56" i="12" a="1"/>
  <c r="AT56" i="12" s="1"/>
  <c r="AU56" i="12" a="1"/>
  <c r="AU56" i="12" s="1"/>
  <c r="AV56" i="12"/>
  <c r="AW56" i="12" a="1"/>
  <c r="AW56" i="12"/>
  <c r="BF56" i="12" s="1"/>
  <c r="AX56" i="12" a="1"/>
  <c r="AX56" i="12" s="1"/>
  <c r="AY56" i="12" a="1"/>
  <c r="AY56" i="12" s="1"/>
  <c r="AZ56" i="12" a="1"/>
  <c r="AZ56" i="12"/>
  <c r="BA56" i="12" a="1"/>
  <c r="BA56" i="12"/>
  <c r="BB56" i="12" a="1"/>
  <c r="BB56" i="12" s="1"/>
  <c r="BC56" i="12" a="1"/>
  <c r="BC56" i="12" s="1"/>
  <c r="BD56" i="12" a="1"/>
  <c r="BD56" i="12"/>
  <c r="BE56" i="12" a="1"/>
  <c r="BE56" i="12"/>
  <c r="BG56" i="12" a="1"/>
  <c r="BG56" i="12"/>
  <c r="BP56" i="12" s="1"/>
  <c r="BH56" i="12" a="1"/>
  <c r="BH56" i="12" s="1"/>
  <c r="BI56" i="12" a="1"/>
  <c r="BI56" i="12"/>
  <c r="BJ56" i="12" a="1"/>
  <c r="BJ56" i="12"/>
  <c r="BK56" i="12" a="1"/>
  <c r="BK56" i="12"/>
  <c r="BL56" i="12" a="1"/>
  <c r="BL56" i="12" s="1"/>
  <c r="BM56" i="12" a="1"/>
  <c r="BM56" i="12"/>
  <c r="BN56" i="12" a="1"/>
  <c r="BN56" i="12" s="1"/>
  <c r="BO56" i="12" a="1"/>
  <c r="BO56" i="12"/>
  <c r="BQ56" i="12" a="1"/>
  <c r="BQ56" i="12"/>
  <c r="BR56" i="12" a="1"/>
  <c r="BR56" i="12"/>
  <c r="BS56" i="12" a="1"/>
  <c r="BS56" i="12" s="1"/>
  <c r="BT56" i="12" a="1"/>
  <c r="BT56" i="12" s="1"/>
  <c r="BU56" i="12" a="1"/>
  <c r="BU56" i="12"/>
  <c r="BV56" i="12" a="1"/>
  <c r="BV56" i="12"/>
  <c r="BW56" i="12" a="1"/>
  <c r="BW56" i="12" s="1"/>
  <c r="BX56" i="12" a="1"/>
  <c r="BX56" i="12" s="1"/>
  <c r="BY56" i="12" a="1"/>
  <c r="BY56" i="12" s="1"/>
  <c r="BZ56" i="12"/>
  <c r="CA56" i="12" a="1"/>
  <c r="CA56" i="12" s="1"/>
  <c r="CJ56" i="12" s="1"/>
  <c r="CB56" i="12" a="1"/>
  <c r="CB56" i="12"/>
  <c r="CC56" i="12" a="1"/>
  <c r="CC56" i="12"/>
  <c r="CD56" i="12" a="1"/>
  <c r="CD56" i="12"/>
  <c r="CE56" i="12" a="1"/>
  <c r="CE56" i="12" s="1"/>
  <c r="CF56" i="12" a="1"/>
  <c r="CF56" i="12"/>
  <c r="CG56" i="12" a="1"/>
  <c r="CG56" i="12" s="1"/>
  <c r="CH56" i="12" a="1"/>
  <c r="CH56" i="12"/>
  <c r="CI56" i="12" a="1"/>
  <c r="CI56" i="12"/>
  <c r="S57" i="12" a="1"/>
  <c r="S57" i="12" s="1"/>
  <c r="AB57" i="12" s="1"/>
  <c r="T57" i="12" a="1"/>
  <c r="T57" i="12"/>
  <c r="U57" i="12" a="1"/>
  <c r="U57" i="12"/>
  <c r="V57" i="12" a="1"/>
  <c r="V57" i="12"/>
  <c r="W57" i="12" a="1"/>
  <c r="W57" i="12" s="1"/>
  <c r="X57" i="12" a="1"/>
  <c r="X57" i="12"/>
  <c r="Y57" i="12" a="1"/>
  <c r="Y57" i="12" s="1"/>
  <c r="Z57" i="12" a="1"/>
  <c r="Z57" i="12"/>
  <c r="AA57" i="12" a="1"/>
  <c r="AA57" i="12" s="1"/>
  <c r="AC57" i="12" a="1"/>
  <c r="AC57" i="12"/>
  <c r="AD57" i="12" a="1"/>
  <c r="AD57" i="12" s="1"/>
  <c r="AE57" i="12" a="1"/>
  <c r="AE57" i="12"/>
  <c r="AF57" i="12" a="1"/>
  <c r="AF57" i="12"/>
  <c r="AG57" i="12" a="1"/>
  <c r="AG57" i="12" s="1"/>
  <c r="AH57" i="12" a="1"/>
  <c r="AH57" i="12" s="1"/>
  <c r="AI57" i="12" a="1"/>
  <c r="AI57" i="12"/>
  <c r="AJ57" i="12" a="1"/>
  <c r="AJ57" i="12" s="1"/>
  <c r="AK57" i="12" a="1"/>
  <c r="AK57" i="12" s="1"/>
  <c r="AL57" i="12"/>
  <c r="AM57" i="12" a="1"/>
  <c r="AM57" i="12" s="1"/>
  <c r="AV57" i="12" s="1"/>
  <c r="AN57" i="12" a="1"/>
  <c r="AN57" i="12" s="1"/>
  <c r="AO57" i="12" a="1"/>
  <c r="AO57" i="12"/>
  <c r="AP57" i="12" a="1"/>
  <c r="AP57" i="12"/>
  <c r="AQ57" i="12" a="1"/>
  <c r="AQ57" i="12"/>
  <c r="AR57" i="12" a="1"/>
  <c r="AR57" i="12" s="1"/>
  <c r="AS57" i="12" a="1"/>
  <c r="AS57" i="12"/>
  <c r="AT57" i="12" a="1"/>
  <c r="AT57" i="12" s="1"/>
  <c r="AU57" i="12" a="1"/>
  <c r="AU57" i="12"/>
  <c r="AW57" i="12" a="1"/>
  <c r="AW57" i="12"/>
  <c r="AX57" i="12" a="1"/>
  <c r="AX57" i="12"/>
  <c r="AY57" i="12" a="1"/>
  <c r="AY57" i="12" s="1"/>
  <c r="AZ57" i="12" a="1"/>
  <c r="AZ57" i="12" s="1"/>
  <c r="BA57" i="12" a="1"/>
  <c r="BA57" i="12"/>
  <c r="BB57" i="12" a="1"/>
  <c r="BB57" i="12"/>
  <c r="BC57" i="12" a="1"/>
  <c r="BC57" i="12" s="1"/>
  <c r="BD57" i="12" a="1"/>
  <c r="BD57" i="12" s="1"/>
  <c r="BE57" i="12" a="1"/>
  <c r="BE57" i="12"/>
  <c r="BF57" i="12"/>
  <c r="BG57" i="12" a="1"/>
  <c r="BG57" i="12" s="1"/>
  <c r="BP57" i="12" s="1"/>
  <c r="BH57" i="12" a="1"/>
  <c r="BH57" i="12"/>
  <c r="BI57" i="12" a="1"/>
  <c r="BI57" i="12" s="1"/>
  <c r="BJ57" i="12" a="1"/>
  <c r="BJ57" i="12"/>
  <c r="BK57" i="12" a="1"/>
  <c r="BK57" i="12" s="1"/>
  <c r="BL57" i="12" a="1"/>
  <c r="BL57" i="12"/>
  <c r="BM57" i="12" a="1"/>
  <c r="BM57" i="12" s="1"/>
  <c r="BN57" i="12" a="1"/>
  <c r="BN57" i="12"/>
  <c r="BO57" i="12" a="1"/>
  <c r="BO57" i="12"/>
  <c r="BQ57" i="12" a="1"/>
  <c r="BQ57" i="12" s="1"/>
  <c r="BZ57" i="12" s="1"/>
  <c r="BR57" i="12" a="1"/>
  <c r="BR57" i="12"/>
  <c r="BS57" i="12" a="1"/>
  <c r="BS57" i="12"/>
  <c r="BT57" i="12" a="1"/>
  <c r="BT57" i="12" s="1"/>
  <c r="BU57" i="12" a="1"/>
  <c r="BU57" i="12" s="1"/>
  <c r="BV57" i="12" a="1"/>
  <c r="BV57" i="12"/>
  <c r="BW57" i="12" a="1"/>
  <c r="BW57" i="12"/>
  <c r="BX57" i="12" a="1"/>
  <c r="BX57" i="12" s="1"/>
  <c r="BY57" i="12" a="1"/>
  <c r="BY57" i="12" s="1"/>
  <c r="CA57" i="12" a="1"/>
  <c r="CA57" i="12"/>
  <c r="CB57" i="12" a="1"/>
  <c r="CB57" i="12" s="1"/>
  <c r="CC57" i="12" a="1"/>
  <c r="CC57" i="12"/>
  <c r="CD57" i="12" a="1"/>
  <c r="CD57" i="12" s="1"/>
  <c r="CE57" i="12" a="1"/>
  <c r="CE57" i="12"/>
  <c r="CF57" i="12" a="1"/>
  <c r="CF57" i="12"/>
  <c r="CG57" i="12" a="1"/>
  <c r="CG57" i="12"/>
  <c r="CH57" i="12" a="1"/>
  <c r="CH57" i="12" s="1"/>
  <c r="CI57" i="12" a="1"/>
  <c r="CI57" i="12"/>
  <c r="CJ57" i="12"/>
  <c r="S58" i="12" a="1"/>
  <c r="S58" i="12" s="1"/>
  <c r="AB58" i="12" s="1"/>
  <c r="T58" i="12" a="1"/>
  <c r="T58" i="12" s="1"/>
  <c r="U58" i="12" a="1"/>
  <c r="U58" i="12"/>
  <c r="V58" i="12" a="1"/>
  <c r="V58" i="12"/>
  <c r="W58" i="12" a="1"/>
  <c r="W58" i="12" s="1"/>
  <c r="X58" i="12" a="1"/>
  <c r="X58" i="12" s="1"/>
  <c r="Y58" i="12" a="1"/>
  <c r="Y58" i="12"/>
  <c r="Z58" i="12" a="1"/>
  <c r="Z58" i="12"/>
  <c r="AA58" i="12" a="1"/>
  <c r="AA58" i="12" s="1"/>
  <c r="AC58" i="12" a="1"/>
  <c r="AC58" i="12" s="1"/>
  <c r="AL58" i="12" s="1"/>
  <c r="AD58" i="12" a="1"/>
  <c r="AD58" i="12"/>
  <c r="AE58" i="12" a="1"/>
  <c r="AE58" i="12"/>
  <c r="AF58" i="12" a="1"/>
  <c r="AF58" i="12"/>
  <c r="AG58" i="12" a="1"/>
  <c r="AG58" i="12" s="1"/>
  <c r="AH58" i="12" a="1"/>
  <c r="AH58" i="12"/>
  <c r="AI58" i="12" a="1"/>
  <c r="AI58" i="12" s="1"/>
  <c r="AJ58" i="12" a="1"/>
  <c r="AJ58" i="12"/>
  <c r="AK58" i="12" a="1"/>
  <c r="AK58" i="12" s="1"/>
  <c r="AM58" i="12" a="1"/>
  <c r="AM58" i="12"/>
  <c r="AV58" i="12" s="1"/>
  <c r="AN58" i="12" a="1"/>
  <c r="AN58" i="12" s="1"/>
  <c r="AO58" i="12" a="1"/>
  <c r="AO58" i="12" s="1"/>
  <c r="AP58" i="12" a="1"/>
  <c r="AP58" i="12"/>
  <c r="AQ58" i="12" a="1"/>
  <c r="AQ58" i="12"/>
  <c r="AR58" i="12" a="1"/>
  <c r="AR58" i="12" s="1"/>
  <c r="AS58" i="12" a="1"/>
  <c r="AS58" i="12" s="1"/>
  <c r="AT58" i="12" a="1"/>
  <c r="AT58" i="12"/>
  <c r="AU58" i="12" a="1"/>
  <c r="AU58" i="12"/>
  <c r="AW58" i="12" a="1"/>
  <c r="AW58" i="12"/>
  <c r="BF58" i="12" s="1"/>
  <c r="AX58" i="12" a="1"/>
  <c r="AX58" i="12" s="1"/>
  <c r="AY58" i="12" a="1"/>
  <c r="AY58" i="12"/>
  <c r="AZ58" i="12" a="1"/>
  <c r="AZ58" i="12"/>
  <c r="BA58" i="12" a="1"/>
  <c r="BA58" i="12"/>
  <c r="BB58" i="12" a="1"/>
  <c r="BB58" i="12" s="1"/>
  <c r="BC58" i="12" a="1"/>
  <c r="BC58" i="12"/>
  <c r="BD58" i="12" a="1"/>
  <c r="BD58" i="12" s="1"/>
  <c r="BE58" i="12" a="1"/>
  <c r="BE58" i="12"/>
  <c r="BG58" i="12" a="1"/>
  <c r="BG58" i="12"/>
  <c r="BH58" i="12" a="1"/>
  <c r="BH58" i="12"/>
  <c r="BI58" i="12" a="1"/>
  <c r="BI58" i="12" s="1"/>
  <c r="BJ58" i="12" a="1"/>
  <c r="BJ58" i="12" s="1"/>
  <c r="BK58" i="12" a="1"/>
  <c r="BK58" i="12"/>
  <c r="BL58" i="12" a="1"/>
  <c r="BL58" i="12"/>
  <c r="BM58" i="12" a="1"/>
  <c r="BM58" i="12" s="1"/>
  <c r="BN58" i="12" a="1"/>
  <c r="BN58" i="12" s="1"/>
  <c r="BO58" i="12" a="1"/>
  <c r="BO58" i="12"/>
  <c r="BP58" i="12"/>
  <c r="BQ58" i="12" a="1"/>
  <c r="BQ58" i="12" s="1"/>
  <c r="BZ58" i="12" s="1"/>
  <c r="BR58" i="12" a="1"/>
  <c r="BR58" i="12"/>
  <c r="BS58" i="12" a="1"/>
  <c r="BS58" i="12" s="1"/>
  <c r="BT58" i="12" a="1"/>
  <c r="BT58" i="12"/>
  <c r="BU58" i="12" a="1"/>
  <c r="BU58" i="12" s="1"/>
  <c r="BV58" i="12" a="1"/>
  <c r="BV58" i="12"/>
  <c r="BW58" i="12" a="1"/>
  <c r="BW58" i="12" s="1"/>
  <c r="BX58" i="12" a="1"/>
  <c r="BX58" i="12"/>
  <c r="BY58" i="12" a="1"/>
  <c r="BY58" i="12"/>
  <c r="CA58" i="12" a="1"/>
  <c r="CA58" i="12" s="1"/>
  <c r="CJ58" i="12" s="1"/>
  <c r="CB58" i="12" a="1"/>
  <c r="CB58" i="12"/>
  <c r="CC58" i="12" a="1"/>
  <c r="CC58" i="12"/>
  <c r="CD58" i="12" a="1"/>
  <c r="CD58" i="12" s="1"/>
  <c r="CE58" i="12" a="1"/>
  <c r="CE58" i="12" s="1"/>
  <c r="CF58" i="12" a="1"/>
  <c r="CF58" i="12"/>
  <c r="CG58" i="12" a="1"/>
  <c r="CG58" i="12"/>
  <c r="CH58" i="12" a="1"/>
  <c r="CH58" i="12" s="1"/>
  <c r="CI58" i="12" a="1"/>
  <c r="CI58" i="12" s="1"/>
  <c r="S59" i="12" a="1"/>
  <c r="S59" i="12"/>
  <c r="T59" i="12" a="1"/>
  <c r="T59" i="12" s="1"/>
  <c r="U59" i="12" a="1"/>
  <c r="U59" i="12"/>
  <c r="V59" i="12" a="1"/>
  <c r="V59" i="12"/>
  <c r="W59" i="12" a="1"/>
  <c r="W59" i="12"/>
  <c r="X59" i="12" a="1"/>
  <c r="X59" i="12" s="1"/>
  <c r="Y59" i="12" a="1"/>
  <c r="Y59" i="12"/>
  <c r="Z59" i="12" a="1"/>
  <c r="Z59" i="12" s="1"/>
  <c r="AA59" i="12" a="1"/>
  <c r="AA59" i="12"/>
  <c r="AB59" i="12"/>
  <c r="AC59" i="12" a="1"/>
  <c r="AC59" i="12" s="1"/>
  <c r="AL59" i="12" s="1"/>
  <c r="AD59" i="12" a="1"/>
  <c r="AD59" i="12" s="1"/>
  <c r="AE59" i="12" a="1"/>
  <c r="AE59" i="12"/>
  <c r="AF59" i="12" a="1"/>
  <c r="AF59" i="12"/>
  <c r="AG59" i="12" a="1"/>
  <c r="AG59" i="12" s="1"/>
  <c r="AH59" i="12" a="1"/>
  <c r="AH59" i="12" s="1"/>
  <c r="AI59" i="12" a="1"/>
  <c r="AI59" i="12"/>
  <c r="AJ59" i="12" a="1"/>
  <c r="AJ59" i="12"/>
  <c r="AK59" i="12" a="1"/>
  <c r="AK59" i="12" s="1"/>
  <c r="AM59" i="12" a="1"/>
  <c r="AM59" i="12"/>
  <c r="AN59" i="12" a="1"/>
  <c r="AN59" i="12"/>
  <c r="AO59" i="12" a="1"/>
  <c r="AO59" i="12" s="1"/>
  <c r="AP59" i="12" a="1"/>
  <c r="AP59" i="12"/>
  <c r="AQ59" i="12" a="1"/>
  <c r="AQ59" i="12" s="1"/>
  <c r="AR59" i="12" a="1"/>
  <c r="AR59" i="12"/>
  <c r="AS59" i="12" a="1"/>
  <c r="AS59" i="12" s="1"/>
  <c r="AT59" i="12" a="1"/>
  <c r="AT59" i="12"/>
  <c r="AU59" i="12" a="1"/>
  <c r="AU59" i="12" s="1"/>
  <c r="AV59" i="12"/>
  <c r="AW59" i="12" a="1"/>
  <c r="AW59" i="12"/>
  <c r="AX59" i="12" a="1"/>
  <c r="AX59" i="12" s="1"/>
  <c r="AY59" i="12" a="1"/>
  <c r="AY59" i="12" s="1"/>
  <c r="AZ59" i="12" a="1"/>
  <c r="AZ59" i="12"/>
  <c r="BA59" i="12" a="1"/>
  <c r="BA59" i="12"/>
  <c r="BB59" i="12" a="1"/>
  <c r="BB59" i="12" s="1"/>
  <c r="BC59" i="12" a="1"/>
  <c r="BC59" i="12" s="1"/>
  <c r="BD59" i="12" a="1"/>
  <c r="BD59" i="12"/>
  <c r="BE59" i="12" a="1"/>
  <c r="BE59" i="12"/>
  <c r="BF59" i="12"/>
  <c r="BG59" i="12" a="1"/>
  <c r="BG59" i="12"/>
  <c r="BP59" i="12" s="1"/>
  <c r="BH59" i="12" a="1"/>
  <c r="BH59" i="12" s="1"/>
  <c r="BI59" i="12" a="1"/>
  <c r="BI59" i="12"/>
  <c r="BJ59" i="12" a="1"/>
  <c r="BJ59" i="12"/>
  <c r="BK59" i="12" a="1"/>
  <c r="BK59" i="12"/>
  <c r="BL59" i="12" a="1"/>
  <c r="BL59" i="12" s="1"/>
  <c r="BM59" i="12" a="1"/>
  <c r="BM59" i="12"/>
  <c r="BN59" i="12" a="1"/>
  <c r="BN59" i="12" s="1"/>
  <c r="BO59" i="12" a="1"/>
  <c r="BO59" i="12"/>
  <c r="BQ59" i="12" a="1"/>
  <c r="BQ59" i="12"/>
  <c r="BR59" i="12" a="1"/>
  <c r="BR59" i="12"/>
  <c r="BS59" i="12" a="1"/>
  <c r="BS59" i="12" s="1"/>
  <c r="BT59" i="12" a="1"/>
  <c r="BT59" i="12" s="1"/>
  <c r="BU59" i="12" a="1"/>
  <c r="BU59" i="12"/>
  <c r="BV59" i="12" a="1"/>
  <c r="BV59" i="12"/>
  <c r="BW59" i="12" a="1"/>
  <c r="BW59" i="12" s="1"/>
  <c r="BX59" i="12" a="1"/>
  <c r="BX59" i="12" s="1"/>
  <c r="BY59" i="12" a="1"/>
  <c r="BY59" i="12"/>
  <c r="BZ59" i="12"/>
  <c r="CA59" i="12" a="1"/>
  <c r="CA59" i="12" s="1"/>
  <c r="CJ59" i="12" s="1"/>
  <c r="CB59" i="12" a="1"/>
  <c r="CB59" i="12"/>
  <c r="CC59" i="12" a="1"/>
  <c r="CC59" i="12"/>
  <c r="CD59" i="12" a="1"/>
  <c r="CD59" i="12"/>
  <c r="CE59" i="12" a="1"/>
  <c r="CE59" i="12" s="1"/>
  <c r="CF59" i="12" a="1"/>
  <c r="CF59" i="12"/>
  <c r="CG59" i="12" a="1"/>
  <c r="CG59" i="12"/>
  <c r="CH59" i="12" a="1"/>
  <c r="CH59" i="12"/>
  <c r="CI59" i="12" a="1"/>
  <c r="CI59" i="12" s="1"/>
  <c r="S60" i="12" a="1"/>
  <c r="S60" i="12" s="1"/>
  <c r="AB60" i="12" s="1"/>
  <c r="T60" i="12" a="1"/>
  <c r="T60" i="12"/>
  <c r="U60" i="12" a="1"/>
  <c r="U60" i="12"/>
  <c r="V60" i="12" a="1"/>
  <c r="V60" i="12" s="1"/>
  <c r="W60" i="12" a="1"/>
  <c r="W60" i="12" s="1"/>
  <c r="X60" i="12" a="1"/>
  <c r="X60" i="12"/>
  <c r="Y60" i="12" a="1"/>
  <c r="Y60" i="12"/>
  <c r="Z60" i="12" a="1"/>
  <c r="Z60" i="12" s="1"/>
  <c r="AA60" i="12" a="1"/>
  <c r="AA60" i="12" s="1"/>
  <c r="AC60" i="12" a="1"/>
  <c r="AC60" i="12"/>
  <c r="AD60" i="12" a="1"/>
  <c r="AD60" i="12"/>
  <c r="AE60" i="12" a="1"/>
  <c r="AE60" i="12"/>
  <c r="AF60" i="12" a="1"/>
  <c r="AF60" i="12"/>
  <c r="AG60" i="12" a="1"/>
  <c r="AG60" i="12"/>
  <c r="AH60" i="12" a="1"/>
  <c r="AH60" i="12"/>
  <c r="AI60" i="12" a="1"/>
  <c r="AI60" i="12"/>
  <c r="AJ60" i="12" a="1"/>
  <c r="AJ60" i="12"/>
  <c r="AK60" i="12" a="1"/>
  <c r="AK60" i="12"/>
  <c r="AL60" i="12"/>
  <c r="AM60" i="12" a="1"/>
  <c r="AM60" i="12" s="1"/>
  <c r="AV60" i="12" s="1"/>
  <c r="AN60" i="12" a="1"/>
  <c r="AN60" i="12" s="1"/>
  <c r="AO60" i="12" a="1"/>
  <c r="AO60" i="12"/>
  <c r="AP60" i="12" a="1"/>
  <c r="AP60" i="12"/>
  <c r="AQ60" i="12" a="1"/>
  <c r="AQ60" i="12" s="1"/>
  <c r="AR60" i="12" a="1"/>
  <c r="AR60" i="12" s="1"/>
  <c r="AS60" i="12" a="1"/>
  <c r="AS60" i="12"/>
  <c r="AT60" i="12" a="1"/>
  <c r="AT60" i="12"/>
  <c r="AU60" i="12" a="1"/>
  <c r="AU60" i="12" s="1"/>
  <c r="AW60" i="12" a="1"/>
  <c r="AW60" i="12"/>
  <c r="AX60" i="12" a="1"/>
  <c r="AX60" i="12"/>
  <c r="AY60" i="12" a="1"/>
  <c r="AY60" i="12"/>
  <c r="AZ60" i="12" a="1"/>
  <c r="AZ60" i="12"/>
  <c r="BA60" i="12" a="1"/>
  <c r="BA60" i="12"/>
  <c r="BB60" i="12" a="1"/>
  <c r="BB60" i="12"/>
  <c r="BC60" i="12" a="1"/>
  <c r="BC60" i="12"/>
  <c r="BD60" i="12" a="1"/>
  <c r="BD60" i="12"/>
  <c r="BE60" i="12" a="1"/>
  <c r="BE60" i="12" s="1"/>
  <c r="BF60" i="12"/>
  <c r="BG60" i="12" a="1"/>
  <c r="BG60" i="12"/>
  <c r="BP60" i="12" s="1"/>
  <c r="BH60" i="12" a="1"/>
  <c r="BH60" i="12" s="1"/>
  <c r="BI60" i="12" a="1"/>
  <c r="BI60" i="12" s="1"/>
  <c r="BJ60" i="12" a="1"/>
  <c r="BJ60" i="12"/>
  <c r="BK60" i="12" a="1"/>
  <c r="BK60" i="12"/>
  <c r="BL60" i="12" a="1"/>
  <c r="BL60" i="12" s="1"/>
  <c r="BM60" i="12" a="1"/>
  <c r="BM60" i="12" s="1"/>
  <c r="BN60" i="12" a="1"/>
  <c r="BN60" i="12"/>
  <c r="BO60" i="12" a="1"/>
  <c r="BO60" i="12"/>
  <c r="BQ60" i="12" a="1"/>
  <c r="BQ60" i="12"/>
  <c r="BZ60" i="12" s="1"/>
  <c r="BR60" i="12" a="1"/>
  <c r="BR60" i="12" s="1"/>
  <c r="BS60" i="12" a="1"/>
  <c r="BS60" i="12"/>
  <c r="BT60" i="12" a="1"/>
  <c r="BT60" i="12" s="1"/>
  <c r="BU60" i="12" a="1"/>
  <c r="BU60" i="12"/>
  <c r="BV60" i="12" a="1"/>
  <c r="BV60" i="12" s="1"/>
  <c r="BW60" i="12" a="1"/>
  <c r="BW60" i="12"/>
  <c r="BX60" i="12" a="1"/>
  <c r="BX60" i="12" s="1"/>
  <c r="BY60" i="12" a="1"/>
  <c r="BY60" i="12"/>
  <c r="CA60" i="12" a="1"/>
  <c r="CA60" i="12"/>
  <c r="CB60" i="12" a="1"/>
  <c r="CB60" i="12"/>
  <c r="CC60" i="12" a="1"/>
  <c r="CC60" i="12" s="1"/>
  <c r="CD60" i="12" a="1"/>
  <c r="CD60" i="12" s="1"/>
  <c r="CE60" i="12" a="1"/>
  <c r="CE60" i="12"/>
  <c r="CF60" i="12" a="1"/>
  <c r="CF60" i="12"/>
  <c r="CG60" i="12" a="1"/>
  <c r="CG60" i="12" s="1"/>
  <c r="CH60" i="12" a="1"/>
  <c r="CH60" i="12" s="1"/>
  <c r="CI60" i="12" a="1"/>
  <c r="CI60" i="12"/>
  <c r="CJ60" i="12"/>
  <c r="S61" i="12" a="1"/>
  <c r="S61" i="12"/>
  <c r="AB61" i="12" s="1"/>
  <c r="T61" i="12" a="1"/>
  <c r="T61" i="12"/>
  <c r="U61" i="12" a="1"/>
  <c r="U61" i="12"/>
  <c r="V61" i="12" a="1"/>
  <c r="V61" i="12"/>
  <c r="W61" i="12" a="1"/>
  <c r="W61" i="12"/>
  <c r="X61" i="12" a="1"/>
  <c r="X61" i="12"/>
  <c r="Y61" i="12" a="1"/>
  <c r="Y61" i="12"/>
  <c r="Z61" i="12" a="1"/>
  <c r="Z61" i="12"/>
  <c r="AA61" i="12" a="1"/>
  <c r="AA61" i="12"/>
  <c r="AC61" i="12" a="1"/>
  <c r="AC61" i="12" s="1"/>
  <c r="AL61" i="12" s="1"/>
  <c r="AD61" i="12" a="1"/>
  <c r="AD61" i="12"/>
  <c r="AE61" i="12" a="1"/>
  <c r="AE61" i="12"/>
  <c r="AF61" i="12" a="1"/>
  <c r="AF61" i="12" s="1"/>
  <c r="AG61" i="12" a="1"/>
  <c r="AG61" i="12" s="1"/>
  <c r="AH61" i="12" a="1"/>
  <c r="AH61" i="12" s="1"/>
  <c r="AI61" i="12" a="1"/>
  <c r="AI61" i="12"/>
  <c r="AJ61" i="12" a="1"/>
  <c r="AJ61" i="12" s="1"/>
  <c r="AK61" i="12" a="1"/>
  <c r="AK61" i="12" s="1"/>
  <c r="AM61" i="12" a="1"/>
  <c r="AM61" i="12"/>
  <c r="AN61" i="12" a="1"/>
  <c r="AN61" i="12"/>
  <c r="AO61" i="12" a="1"/>
  <c r="AO61" i="12"/>
  <c r="AP61" i="12" a="1"/>
  <c r="AP61" i="12"/>
  <c r="AQ61" i="12" a="1"/>
  <c r="AQ61" i="12"/>
  <c r="AR61" i="12" a="1"/>
  <c r="AR61" i="12"/>
  <c r="AS61" i="12" a="1"/>
  <c r="AS61" i="12"/>
  <c r="AT61" i="12" a="1"/>
  <c r="AT61" i="12"/>
  <c r="AU61" i="12" a="1"/>
  <c r="AU61" i="12"/>
  <c r="AV61" i="12"/>
  <c r="AW61" i="12" a="1"/>
  <c r="AW61" i="12" s="1"/>
  <c r="BF61" i="12" s="1"/>
  <c r="AX61" i="12" a="1"/>
  <c r="AX61" i="12" s="1"/>
  <c r="AY61" i="12" a="1"/>
  <c r="AY61" i="12"/>
  <c r="AZ61" i="12" a="1"/>
  <c r="AZ61" i="12"/>
  <c r="BA61" i="12" a="1"/>
  <c r="BA61" i="12" s="1"/>
  <c r="BB61" i="12" a="1"/>
  <c r="BB61" i="12" s="1"/>
  <c r="BC61" i="12" a="1"/>
  <c r="BC61" i="12"/>
  <c r="BD61" i="12" a="1"/>
  <c r="BD61" i="12"/>
  <c r="BE61" i="12" a="1"/>
  <c r="BE61" i="12" s="1"/>
  <c r="BG61" i="12" a="1"/>
  <c r="BG61" i="12"/>
  <c r="BH61" i="12" a="1"/>
  <c r="BH61" i="12"/>
  <c r="BI61" i="12" a="1"/>
  <c r="BI61" i="12"/>
  <c r="BJ61" i="12" a="1"/>
  <c r="BJ61" i="12"/>
  <c r="BK61" i="12" a="1"/>
  <c r="BK61" i="12"/>
  <c r="BL61" i="12" a="1"/>
  <c r="BL61" i="12"/>
  <c r="BM61" i="12" a="1"/>
  <c r="BM61" i="12"/>
  <c r="BN61" i="12" a="1"/>
  <c r="BN61" i="12"/>
  <c r="BO61" i="12" a="1"/>
  <c r="BO61" i="12" s="1"/>
  <c r="BP61" i="12"/>
  <c r="BQ61" i="12" a="1"/>
  <c r="BQ61" i="12"/>
  <c r="BZ61" i="12" s="1"/>
  <c r="BR61" i="12" a="1"/>
  <c r="BR61" i="12" s="1"/>
  <c r="BS61" i="12" a="1"/>
  <c r="BS61" i="12" s="1"/>
  <c r="BT61" i="12" a="1"/>
  <c r="BT61" i="12"/>
  <c r="BU61" i="12" a="1"/>
  <c r="BU61" i="12"/>
  <c r="BV61" i="12" a="1"/>
  <c r="BV61" i="12" s="1"/>
  <c r="BW61" i="12" a="1"/>
  <c r="BW61" i="12" s="1"/>
  <c r="BX61" i="12" a="1"/>
  <c r="BX61" i="12"/>
  <c r="BY61" i="12" a="1"/>
  <c r="BY61" i="12"/>
  <c r="CA61" i="12" a="1"/>
  <c r="CA61" i="12"/>
  <c r="CJ61" i="12" s="1"/>
  <c r="CB61" i="12" a="1"/>
  <c r="CB61" i="12"/>
  <c r="CC61" i="12" a="1"/>
  <c r="CC61" i="12"/>
  <c r="CD61" i="12" a="1"/>
  <c r="CD61" i="12" s="1"/>
  <c r="CE61" i="12" a="1"/>
  <c r="CE61" i="12"/>
  <c r="CF61" i="12" a="1"/>
  <c r="CF61" i="12" s="1"/>
  <c r="CG61" i="12" a="1"/>
  <c r="CG61" i="12"/>
  <c r="CH61" i="12" a="1"/>
  <c r="CH61" i="12"/>
  <c r="CI61" i="12" a="1"/>
  <c r="CI61" i="12"/>
  <c r="S62" i="12" a="1"/>
  <c r="S62" i="12"/>
  <c r="T62" i="12" a="1"/>
  <c r="T62" i="12"/>
  <c r="U62" i="12" a="1"/>
  <c r="U62" i="12" s="1"/>
  <c r="V62" i="12" a="1"/>
  <c r="V62" i="12" s="1"/>
  <c r="W62" i="12" a="1"/>
  <c r="W62" i="12"/>
  <c r="X62" i="12" a="1"/>
  <c r="X62" i="12"/>
  <c r="Y62" i="12" a="1"/>
  <c r="Y62" i="12" s="1"/>
  <c r="Z62" i="12" a="1"/>
  <c r="Z62" i="12" s="1"/>
  <c r="AA62" i="12" a="1"/>
  <c r="AA62" i="12" s="1"/>
  <c r="AB62" i="12"/>
  <c r="AC62" i="12" a="1"/>
  <c r="AC62" i="12" s="1"/>
  <c r="AL62" i="12" s="1"/>
  <c r="AD62" i="12" a="1"/>
  <c r="AD62" i="12"/>
  <c r="AE62" i="12" a="1"/>
  <c r="AE62" i="12"/>
  <c r="AF62" i="12" a="1"/>
  <c r="AF62" i="12"/>
  <c r="AG62" i="12" a="1"/>
  <c r="AG62" i="12" s="1"/>
  <c r="AH62" i="12" a="1"/>
  <c r="AH62" i="12"/>
  <c r="AI62" i="12" a="1"/>
  <c r="AI62" i="12" s="1"/>
  <c r="AJ62" i="12" a="1"/>
  <c r="AJ62" i="12"/>
  <c r="AK62" i="12" a="1"/>
  <c r="AK62" i="12" s="1"/>
  <c r="AM62" i="12" a="1"/>
  <c r="AM62" i="12" s="1"/>
  <c r="AV62" i="12" s="1"/>
  <c r="AN62" i="12" a="1"/>
  <c r="AN62" i="12"/>
  <c r="AO62" i="12" a="1"/>
  <c r="AO62" i="12"/>
  <c r="AP62" i="12" a="1"/>
  <c r="AP62" i="12" s="1"/>
  <c r="AQ62" i="12" a="1"/>
  <c r="AQ62" i="12" s="1"/>
  <c r="AR62" i="12" a="1"/>
  <c r="AR62" i="12" s="1"/>
  <c r="AS62" i="12" a="1"/>
  <c r="AS62" i="12"/>
  <c r="AT62" i="12" a="1"/>
  <c r="AT62" i="12" s="1"/>
  <c r="AU62" i="12" a="1"/>
  <c r="AU62" i="12" s="1"/>
  <c r="AW62" i="12" a="1"/>
  <c r="AW62" i="12"/>
  <c r="AX62" i="12" a="1"/>
  <c r="AX62" i="12" s="1"/>
  <c r="AY62" i="12" a="1"/>
  <c r="AY62" i="12"/>
  <c r="AZ62" i="12" a="1"/>
  <c r="AZ62" i="12"/>
  <c r="BA62" i="12" a="1"/>
  <c r="BA62" i="12"/>
  <c r="BB62" i="12" a="1"/>
  <c r="BB62" i="12" s="1"/>
  <c r="BC62" i="12" a="1"/>
  <c r="BC62" i="12"/>
  <c r="BD62" i="12" a="1"/>
  <c r="BD62" i="12"/>
  <c r="BE62" i="12" a="1"/>
  <c r="BE62" i="12"/>
  <c r="BF62" i="12"/>
  <c r="BG62" i="12" a="1"/>
  <c r="BG62" i="12" s="1"/>
  <c r="BP62" i="12" s="1"/>
  <c r="BH62" i="12" a="1"/>
  <c r="BH62" i="12" s="1"/>
  <c r="BI62" i="12" a="1"/>
  <c r="BI62" i="12"/>
  <c r="BJ62" i="12" a="1"/>
  <c r="BJ62" i="12"/>
  <c r="BK62" i="12" a="1"/>
  <c r="BK62" i="12" s="1"/>
  <c r="BL62" i="12" a="1"/>
  <c r="BL62" i="12" s="1"/>
  <c r="BM62" i="12" a="1"/>
  <c r="BM62" i="12" s="1"/>
  <c r="BN62" i="12" a="1"/>
  <c r="BN62" i="12"/>
  <c r="BO62" i="12" a="1"/>
  <c r="BO62" i="12" s="1"/>
  <c r="BQ62" i="12" a="1"/>
  <c r="BQ62" i="12"/>
  <c r="BR62" i="12" a="1"/>
  <c r="BR62" i="12"/>
  <c r="BS62" i="12" a="1"/>
  <c r="BS62" i="12" s="1"/>
  <c r="BT62" i="12" a="1"/>
  <c r="BT62" i="12"/>
  <c r="BU62" i="12" a="1"/>
  <c r="BU62" i="12"/>
  <c r="BV62" i="12" a="1"/>
  <c r="BV62" i="12"/>
  <c r="BW62" i="12" a="1"/>
  <c r="BW62" i="12" s="1"/>
  <c r="BX62" i="12" a="1"/>
  <c r="BX62" i="12"/>
  <c r="BY62" i="12" a="1"/>
  <c r="BY62" i="12" s="1"/>
  <c r="BZ62" i="12"/>
  <c r="CA62" i="12" a="1"/>
  <c r="CA62" i="12"/>
  <c r="CJ62" i="12" s="1"/>
  <c r="CB62" i="12" a="1"/>
  <c r="CB62" i="12" s="1"/>
  <c r="CC62" i="12" a="1"/>
  <c r="CC62" i="12" s="1"/>
  <c r="CD62" i="12" a="1"/>
  <c r="CD62" i="12"/>
  <c r="CE62" i="12" a="1"/>
  <c r="CE62" i="12"/>
  <c r="CF62" i="12" a="1"/>
  <c r="CF62" i="12" s="1"/>
  <c r="CG62" i="12" a="1"/>
  <c r="CG62" i="12" s="1"/>
  <c r="CH62" i="12" a="1"/>
  <c r="CH62" i="12"/>
  <c r="CI62" i="12" a="1"/>
  <c r="CI62" i="12"/>
  <c r="S63" i="12" a="1"/>
  <c r="S63" i="12"/>
  <c r="AB63" i="12" s="1"/>
  <c r="T63" i="12" a="1"/>
  <c r="T63" i="12"/>
  <c r="U63" i="12" a="1"/>
  <c r="U63" i="12"/>
  <c r="V63" i="12" a="1"/>
  <c r="V63" i="12" s="1"/>
  <c r="W63" i="12" a="1"/>
  <c r="W63" i="12"/>
  <c r="X63" i="12" a="1"/>
  <c r="X63" i="12" s="1"/>
  <c r="Y63" i="12" a="1"/>
  <c r="Y63" i="12"/>
  <c r="Z63" i="12" a="1"/>
  <c r="Z63" i="12"/>
  <c r="AA63" i="12" a="1"/>
  <c r="AA63" i="12"/>
  <c r="AC63" i="12" a="1"/>
  <c r="AC63" i="12"/>
  <c r="AD63" i="12" a="1"/>
  <c r="AD63" i="12"/>
  <c r="AE63" i="12" a="1"/>
  <c r="AE63" i="12" s="1"/>
  <c r="AF63" i="12" a="1"/>
  <c r="AF63" i="12" s="1"/>
  <c r="AG63" i="12" a="1"/>
  <c r="AG63" i="12" s="1"/>
  <c r="AH63" i="12" a="1"/>
  <c r="AH63" i="12"/>
  <c r="AI63" i="12" a="1"/>
  <c r="AI63" i="12" s="1"/>
  <c r="AJ63" i="12" a="1"/>
  <c r="AJ63" i="12" s="1"/>
  <c r="AK63" i="12" a="1"/>
  <c r="AK63" i="12" s="1"/>
  <c r="AL63" i="12"/>
  <c r="AM63" i="12" a="1"/>
  <c r="AM63" i="12" s="1"/>
  <c r="AV63" i="12" s="1"/>
  <c r="AN63" i="12" a="1"/>
  <c r="AN63" i="12"/>
  <c r="AO63" i="12" a="1"/>
  <c r="AO63" i="12"/>
  <c r="AP63" i="12" a="1"/>
  <c r="AP63" i="12"/>
  <c r="AQ63" i="12" a="1"/>
  <c r="AQ63" i="12" s="1"/>
  <c r="AR63" i="12" a="1"/>
  <c r="AR63" i="12"/>
  <c r="AS63" i="12" a="1"/>
  <c r="AS63" i="12"/>
  <c r="AT63" i="12" a="1"/>
  <c r="AT63" i="12"/>
  <c r="AU63" i="12" a="1"/>
  <c r="AU63" i="12" s="1"/>
  <c r="AW63" i="12" a="1"/>
  <c r="AW63" i="12" s="1"/>
  <c r="BF63" i="12" s="1"/>
  <c r="AX63" i="12" a="1"/>
  <c r="AX63" i="12" s="1"/>
  <c r="AY63" i="12" a="1"/>
  <c r="AY63" i="12"/>
  <c r="AZ63" i="12" a="1"/>
  <c r="AZ63" i="12" s="1"/>
  <c r="BA63" i="12" a="1"/>
  <c r="BA63" i="12" s="1"/>
  <c r="BB63" i="12" a="1"/>
  <c r="BB63" i="12" s="1"/>
  <c r="BC63" i="12" a="1"/>
  <c r="BC63" i="12"/>
  <c r="BD63" i="12" a="1"/>
  <c r="BD63" i="12" s="1"/>
  <c r="BE63" i="12" a="1"/>
  <c r="BE63" i="12" s="1"/>
  <c r="BG63" i="12" a="1"/>
  <c r="BG63" i="12"/>
  <c r="BH63" i="12" a="1"/>
  <c r="BH63" i="12"/>
  <c r="BI63" i="12" a="1"/>
  <c r="BI63" i="12"/>
  <c r="BJ63" i="12" a="1"/>
  <c r="BJ63" i="12"/>
  <c r="BK63" i="12" a="1"/>
  <c r="BK63" i="12"/>
  <c r="BL63" i="12" a="1"/>
  <c r="BL63" i="12"/>
  <c r="BM63" i="12" a="1"/>
  <c r="BM63" i="12"/>
  <c r="BN63" i="12" a="1"/>
  <c r="BN63" i="12"/>
  <c r="BO63" i="12" a="1"/>
  <c r="BO63" i="12"/>
  <c r="BP63" i="12"/>
  <c r="BQ63" i="12" a="1"/>
  <c r="BQ63" i="12" s="1"/>
  <c r="BZ63" i="12" s="1"/>
  <c r="BR63" i="12" a="1"/>
  <c r="BR63" i="12" s="1"/>
  <c r="BS63" i="12" a="1"/>
  <c r="BS63" i="12"/>
  <c r="BT63" i="12" a="1"/>
  <c r="BT63" i="12"/>
  <c r="BU63" i="12" a="1"/>
  <c r="BU63" i="12" s="1"/>
  <c r="BV63" i="12" a="1"/>
  <c r="BV63" i="12" s="1"/>
  <c r="BW63" i="12" a="1"/>
  <c r="BW63" i="12" s="1"/>
  <c r="BX63" i="12" a="1"/>
  <c r="BX63" i="12"/>
  <c r="BY63" i="12" a="1"/>
  <c r="BY63" i="12" s="1"/>
  <c r="CA63" i="12" a="1"/>
  <c r="CA63" i="12"/>
  <c r="CB63" i="12" a="1"/>
  <c r="CB63" i="12"/>
  <c r="CC63" i="12" a="1"/>
  <c r="CC63" i="12" s="1"/>
  <c r="CD63" i="12" a="1"/>
  <c r="CD63" i="12"/>
  <c r="CE63" i="12" a="1"/>
  <c r="CE63" i="12"/>
  <c r="CF63" i="12" a="1"/>
  <c r="CF63" i="12"/>
  <c r="CG63" i="12" a="1"/>
  <c r="CG63" i="12" s="1"/>
  <c r="CH63" i="12" a="1"/>
  <c r="CH63" i="12"/>
  <c r="CI63" i="12" a="1"/>
  <c r="CI63" i="12" s="1"/>
  <c r="CJ63" i="12"/>
  <c r="S64" i="12" a="1"/>
  <c r="S64" i="12"/>
  <c r="T64" i="12" a="1"/>
  <c r="T64" i="12" s="1"/>
  <c r="U64" i="12" a="1"/>
  <c r="U64" i="12" s="1"/>
  <c r="V64" i="12" a="1"/>
  <c r="V64" i="12"/>
  <c r="W64" i="12" a="1"/>
  <c r="W64" i="12"/>
  <c r="X64" i="12" a="1"/>
  <c r="X64" i="12" s="1"/>
  <c r="Y64" i="12" a="1"/>
  <c r="Y64" i="12" s="1"/>
  <c r="Z64" i="12" a="1"/>
  <c r="Z64" i="12"/>
  <c r="AA64" i="12" a="1"/>
  <c r="AA64" i="12"/>
  <c r="AB64" i="12"/>
  <c r="AC64" i="12" a="1"/>
  <c r="AC64" i="12"/>
  <c r="AL64" i="12" s="1"/>
  <c r="AD64" i="12" a="1"/>
  <c r="AD64" i="12" s="1"/>
  <c r="AE64" i="12" a="1"/>
  <c r="AE64" i="12"/>
  <c r="AF64" i="12" a="1"/>
  <c r="AF64" i="12" s="1"/>
  <c r="AG64" i="12" a="1"/>
  <c r="AG64" i="12"/>
  <c r="AH64" i="12" a="1"/>
  <c r="AH64" i="12" s="1"/>
  <c r="AI64" i="12" a="1"/>
  <c r="AI64" i="12"/>
  <c r="AJ64" i="12" a="1"/>
  <c r="AJ64" i="12"/>
  <c r="AK64" i="12" a="1"/>
  <c r="AK64" i="12"/>
  <c r="AM64" i="12" a="1"/>
  <c r="AM64" i="12"/>
  <c r="AN64" i="12" a="1"/>
  <c r="AN64" i="12"/>
  <c r="AO64" i="12" a="1"/>
  <c r="AO64" i="12" s="1"/>
  <c r="AP64" i="12" a="1"/>
  <c r="AP64" i="12" s="1"/>
  <c r="AQ64" i="12" a="1"/>
  <c r="AQ64" i="12"/>
  <c r="AR64" i="12" a="1"/>
  <c r="AR64" i="12"/>
  <c r="AS64" i="12" a="1"/>
  <c r="AS64" i="12" s="1"/>
  <c r="AT64" i="12" a="1"/>
  <c r="AT64" i="12" s="1"/>
  <c r="AU64" i="12" a="1"/>
  <c r="AU64" i="12" s="1"/>
  <c r="AV64" i="12"/>
  <c r="AW64" i="12" a="1"/>
  <c r="AW64" i="12"/>
  <c r="BF64" i="12" s="1"/>
  <c r="AX64" i="12" a="1"/>
  <c r="AX64" i="12"/>
  <c r="AY64" i="12" a="1"/>
  <c r="AY64" i="12"/>
  <c r="AZ64" i="12" a="1"/>
  <c r="AZ64" i="12"/>
  <c r="BA64" i="12" a="1"/>
  <c r="BA64" i="12"/>
  <c r="BB64" i="12" a="1"/>
  <c r="BB64" i="12"/>
  <c r="BC64" i="12" a="1"/>
  <c r="BC64" i="12" s="1"/>
  <c r="BD64" i="12" a="1"/>
  <c r="BD64" i="12"/>
  <c r="BE64" i="12" a="1"/>
  <c r="BE64" i="12" s="1"/>
  <c r="BG64" i="12" a="1"/>
  <c r="BG64" i="12" s="1"/>
  <c r="BP64" i="12" s="1"/>
  <c r="BH64" i="12" a="1"/>
  <c r="BH64" i="12" s="1"/>
  <c r="BI64" i="12" a="1"/>
  <c r="BI64" i="12"/>
  <c r="BJ64" i="12" a="1"/>
  <c r="BJ64" i="12" s="1"/>
  <c r="BK64" i="12" a="1"/>
  <c r="BK64" i="12" s="1"/>
  <c r="BL64" i="12" a="1"/>
  <c r="BL64" i="12" s="1"/>
  <c r="BM64" i="12" a="1"/>
  <c r="BM64" i="12"/>
  <c r="BN64" i="12" a="1"/>
  <c r="BN64" i="12" s="1"/>
  <c r="BO64" i="12" a="1"/>
  <c r="BO64" i="12" s="1"/>
  <c r="BQ64" i="12" a="1"/>
  <c r="BQ64" i="12"/>
  <c r="BR64" i="12" a="1"/>
  <c r="BR64" i="12"/>
  <c r="BS64" i="12" a="1"/>
  <c r="BS64" i="12"/>
  <c r="BT64" i="12" a="1"/>
  <c r="BT64" i="12"/>
  <c r="BU64" i="12" a="1"/>
  <c r="BU64" i="12"/>
  <c r="BV64" i="12" a="1"/>
  <c r="BV64" i="12"/>
  <c r="BW64" i="12" a="1"/>
  <c r="BW64" i="12"/>
  <c r="BX64" i="12" a="1"/>
  <c r="BX64" i="12" s="1"/>
  <c r="BY64" i="12" a="1"/>
  <c r="BY64" i="12"/>
  <c r="BZ64" i="12"/>
  <c r="CA64" i="12" a="1"/>
  <c r="CA64" i="12" s="1"/>
  <c r="CJ64" i="12" s="1"/>
  <c r="CB64" i="12" a="1"/>
  <c r="CB64" i="12" s="1"/>
  <c r="CC64" i="12" a="1"/>
  <c r="CC64" i="12"/>
  <c r="CD64" i="12" a="1"/>
  <c r="CD64" i="12"/>
  <c r="CE64" i="12" a="1"/>
  <c r="CE64" i="12" s="1"/>
  <c r="CF64" i="12" a="1"/>
  <c r="CF64" i="12" s="1"/>
  <c r="CG64" i="12" a="1"/>
  <c r="CG64" i="12" s="1"/>
  <c r="CH64" i="12" a="1"/>
  <c r="CH64" i="12"/>
  <c r="CI64" i="12" a="1"/>
  <c r="CI64" i="12" s="1"/>
  <c r="S65" i="12" a="1"/>
  <c r="S65" i="12"/>
  <c r="T65" i="12" a="1"/>
  <c r="T65" i="12"/>
  <c r="U65" i="12" a="1"/>
  <c r="U65" i="12"/>
  <c r="V65" i="12" a="1"/>
  <c r="V65" i="12"/>
  <c r="W65" i="12" a="1"/>
  <c r="W65" i="12" s="1"/>
  <c r="X65" i="12" a="1"/>
  <c r="X65" i="12"/>
  <c r="Y65" i="12" a="1"/>
  <c r="Y65" i="12" s="1"/>
  <c r="Z65" i="12" a="1"/>
  <c r="Z65" i="12"/>
  <c r="AA65" i="12" a="1"/>
  <c r="AA65" i="12" s="1"/>
  <c r="AB65" i="12"/>
  <c r="AC65" i="12" a="1"/>
  <c r="AC65" i="12"/>
  <c r="AD65" i="12" a="1"/>
  <c r="AD65" i="12" s="1"/>
  <c r="AE65" i="12" a="1"/>
  <c r="AE65" i="12" s="1"/>
  <c r="AF65" i="12" a="1"/>
  <c r="AF65" i="12"/>
  <c r="AG65" i="12" a="1"/>
  <c r="AG65" i="12"/>
  <c r="AH65" i="12" a="1"/>
  <c r="AH65" i="12" s="1"/>
  <c r="AI65" i="12" a="1"/>
  <c r="AI65" i="12" s="1"/>
  <c r="AJ65" i="12" a="1"/>
  <c r="AJ65" i="12" s="1"/>
  <c r="AK65" i="12" a="1"/>
  <c r="AK65" i="12"/>
  <c r="AL65" i="12"/>
  <c r="AM65" i="12" a="1"/>
  <c r="AM65" i="12"/>
  <c r="AV65" i="12" s="1"/>
  <c r="AN65" i="12" a="1"/>
  <c r="AN65" i="12" s="1"/>
  <c r="AO65" i="12" a="1"/>
  <c r="AO65" i="12"/>
  <c r="AP65" i="12" a="1"/>
  <c r="AP65" i="12"/>
  <c r="AQ65" i="12" a="1"/>
  <c r="AQ65" i="12"/>
  <c r="AR65" i="12" a="1"/>
  <c r="AR65" i="12" s="1"/>
  <c r="AS65" i="12" a="1"/>
  <c r="AS65" i="12"/>
  <c r="AT65" i="12" a="1"/>
  <c r="AT65" i="12" s="1"/>
  <c r="AU65" i="12" a="1"/>
  <c r="AU65" i="12"/>
  <c r="AW65" i="12" a="1"/>
  <c r="AW65" i="12"/>
  <c r="AX65" i="12" a="1"/>
  <c r="AX65" i="12"/>
  <c r="AY65" i="12" a="1"/>
  <c r="AY65" i="12" s="1"/>
  <c r="AZ65" i="12" a="1"/>
  <c r="AZ65" i="12" s="1"/>
  <c r="BA65" i="12" a="1"/>
  <c r="BA65" i="12" s="1"/>
  <c r="BB65" i="12" a="1"/>
  <c r="BB65" i="12"/>
  <c r="BC65" i="12" a="1"/>
  <c r="BC65" i="12" s="1"/>
  <c r="BD65" i="12" a="1"/>
  <c r="BD65" i="12" s="1"/>
  <c r="BE65" i="12" a="1"/>
  <c r="BE65" i="12" s="1"/>
  <c r="BF65" i="12"/>
  <c r="BG65" i="12" a="1"/>
  <c r="BG65" i="12"/>
  <c r="BP65" i="12" s="1"/>
  <c r="BH65" i="12" a="1"/>
  <c r="BH65" i="12"/>
  <c r="BI65" i="12" a="1"/>
  <c r="BI65" i="12"/>
  <c r="BJ65" i="12" a="1"/>
  <c r="BJ65" i="12"/>
  <c r="BK65" i="12" a="1"/>
  <c r="BK65" i="12"/>
  <c r="BL65" i="12" a="1"/>
  <c r="BL65" i="12"/>
  <c r="BM65" i="12" a="1"/>
  <c r="BM65" i="12" s="1"/>
  <c r="BN65" i="12" a="1"/>
  <c r="BN65" i="12"/>
  <c r="BO65" i="12" a="1"/>
  <c r="BO65" i="12" s="1"/>
  <c r="BQ65" i="12" a="1"/>
  <c r="BQ65" i="12" s="1"/>
  <c r="BZ65" i="12" s="1"/>
  <c r="BR65" i="12" a="1"/>
  <c r="BR65" i="12" s="1"/>
  <c r="BS65" i="12" a="1"/>
  <c r="BS65" i="12"/>
  <c r="BT65" i="12" a="1"/>
  <c r="BT65" i="12" s="1"/>
  <c r="BU65" i="12" a="1"/>
  <c r="BU65" i="12" s="1"/>
  <c r="BV65" i="12" a="1"/>
  <c r="BV65" i="12" s="1"/>
  <c r="BW65" i="12" a="1"/>
  <c r="BW65" i="12"/>
  <c r="BX65" i="12" a="1"/>
  <c r="BX65" i="12" s="1"/>
  <c r="BY65" i="12" a="1"/>
  <c r="BY65" i="12" s="1"/>
  <c r="CA65" i="12" a="1"/>
  <c r="CA65" i="12"/>
  <c r="CB65" i="12" a="1"/>
  <c r="CB65" i="12"/>
  <c r="CC65" i="12" a="1"/>
  <c r="CC65" i="12"/>
  <c r="CD65" i="12" a="1"/>
  <c r="CD65" i="12"/>
  <c r="CE65" i="12" a="1"/>
  <c r="CE65" i="12"/>
  <c r="CF65" i="12" a="1"/>
  <c r="CF65" i="12"/>
  <c r="CG65" i="12" a="1"/>
  <c r="CG65" i="12"/>
  <c r="CH65" i="12" a="1"/>
  <c r="CH65" i="12" s="1"/>
  <c r="CI65" i="12" a="1"/>
  <c r="CI65" i="12"/>
  <c r="CJ65" i="12"/>
  <c r="S66" i="12" a="1"/>
  <c r="S66" i="12" s="1"/>
  <c r="AB66" i="12" s="1"/>
  <c r="T66" i="12" a="1"/>
  <c r="T66" i="12" s="1"/>
  <c r="U66" i="12" a="1"/>
  <c r="U66" i="12"/>
  <c r="V66" i="12" a="1"/>
  <c r="V66" i="12"/>
  <c r="W66" i="12" a="1"/>
  <c r="W66" i="12" s="1"/>
  <c r="X66" i="12" a="1"/>
  <c r="X66" i="12" s="1"/>
  <c r="Y66" i="12" a="1"/>
  <c r="Y66" i="12"/>
  <c r="Z66" i="12" a="1"/>
  <c r="Z66" i="12"/>
  <c r="AA66" i="12" a="1"/>
  <c r="AA66" i="12" s="1"/>
  <c r="AC66" i="12" a="1"/>
  <c r="AC66" i="12" s="1"/>
  <c r="AL66" i="12" s="1"/>
  <c r="AD66" i="12" a="1"/>
  <c r="AD66" i="12"/>
  <c r="AE66" i="12" a="1"/>
  <c r="AE66" i="12"/>
  <c r="AF66" i="12" a="1"/>
  <c r="AF66" i="12"/>
  <c r="AG66" i="12" a="1"/>
  <c r="AG66" i="12" s="1"/>
  <c r="AH66" i="12" a="1"/>
  <c r="AH66" i="12"/>
  <c r="AI66" i="12" a="1"/>
  <c r="AI66" i="12"/>
  <c r="AJ66" i="12" a="1"/>
  <c r="AJ66" i="12"/>
  <c r="AK66" i="12" a="1"/>
  <c r="AK66" i="12" s="1"/>
  <c r="AM66" i="12" a="1"/>
  <c r="AM66" i="12"/>
  <c r="AV66" i="12" s="1"/>
  <c r="AN66" i="12" a="1"/>
  <c r="AN66" i="12" s="1"/>
  <c r="AO66" i="12" a="1"/>
  <c r="AO66" i="12" s="1"/>
  <c r="AP66" i="12" a="1"/>
  <c r="AP66" i="12"/>
  <c r="AQ66" i="12" a="1"/>
  <c r="AQ66" i="12"/>
  <c r="AR66" i="12" a="1"/>
  <c r="AR66" i="12" s="1"/>
  <c r="AS66" i="12" a="1"/>
  <c r="AS66" i="12" s="1"/>
  <c r="AT66" i="12" a="1"/>
  <c r="AT66" i="12"/>
  <c r="AU66" i="12" a="1"/>
  <c r="AU66" i="12"/>
  <c r="AW66" i="12" a="1"/>
  <c r="AW66" i="12"/>
  <c r="BF66" i="12" s="1"/>
  <c r="AX66" i="12" a="1"/>
  <c r="AX66" i="12" s="1"/>
  <c r="AY66" i="12" a="1"/>
  <c r="AY66" i="12"/>
  <c r="AZ66" i="12" a="1"/>
  <c r="AZ66" i="12"/>
  <c r="BA66" i="12" a="1"/>
  <c r="BA66" i="12"/>
  <c r="BB66" i="12" a="1"/>
  <c r="BB66" i="12" s="1"/>
  <c r="BC66" i="12" a="1"/>
  <c r="BC66" i="12"/>
  <c r="BD66" i="12" a="1"/>
  <c r="BD66" i="12"/>
  <c r="BE66" i="12" a="1"/>
  <c r="BE66" i="12"/>
  <c r="BG66" i="12" a="1"/>
  <c r="BG66" i="12"/>
  <c r="BH66" i="12" a="1"/>
  <c r="BH66" i="12"/>
  <c r="BI66" i="12" a="1"/>
  <c r="BI66" i="12" s="1"/>
  <c r="BJ66" i="12" a="1"/>
  <c r="BJ66" i="12" s="1"/>
  <c r="BK66" i="12" a="1"/>
  <c r="BK66" i="12" s="1"/>
  <c r="BL66" i="12" a="1"/>
  <c r="BL66" i="12"/>
  <c r="BM66" i="12" a="1"/>
  <c r="BM66" i="12" s="1"/>
  <c r="BN66" i="12" a="1"/>
  <c r="BN66" i="12" s="1"/>
  <c r="BO66" i="12" a="1"/>
  <c r="BO66" i="12" s="1"/>
  <c r="BP66" i="12"/>
  <c r="BQ66" i="12" a="1"/>
  <c r="BQ66" i="12"/>
  <c r="BZ66" i="12" s="1"/>
  <c r="BR66" i="12" a="1"/>
  <c r="BR66" i="12"/>
  <c r="BS66" i="12" a="1"/>
  <c r="BS66" i="12"/>
  <c r="BT66" i="12" a="1"/>
  <c r="BT66" i="12"/>
  <c r="BU66" i="12" a="1"/>
  <c r="BU66" i="12"/>
  <c r="BV66" i="12" a="1"/>
  <c r="BV66" i="12"/>
  <c r="BW66" i="12" a="1"/>
  <c r="BW66" i="12" s="1"/>
  <c r="BX66" i="12" a="1"/>
  <c r="BX66" i="12"/>
  <c r="BY66" i="12" a="1"/>
  <c r="BY66" i="12"/>
  <c r="CA66" i="12" a="1"/>
  <c r="CA66" i="12" s="1"/>
  <c r="CJ66" i="12" s="1"/>
  <c r="CB66" i="12" a="1"/>
  <c r="CB66" i="12" s="1"/>
  <c r="CC66" i="12" a="1"/>
  <c r="CC66" i="12"/>
  <c r="CD66" i="12" a="1"/>
  <c r="CD66" i="12" s="1"/>
  <c r="CE66" i="12" a="1"/>
  <c r="CE66" i="12" s="1"/>
  <c r="CF66" i="12" a="1"/>
  <c r="CF66" i="12" s="1"/>
  <c r="CG66" i="12" a="1"/>
  <c r="CG66" i="12"/>
  <c r="CH66" i="12" a="1"/>
  <c r="CH66" i="12" s="1"/>
  <c r="CI66" i="12" a="1"/>
  <c r="CI66" i="12" s="1"/>
  <c r="S67" i="12" a="1"/>
  <c r="S67" i="12"/>
  <c r="T67" i="12" a="1"/>
  <c r="T67" i="12" s="1"/>
  <c r="U67" i="12" a="1"/>
  <c r="U67" i="12"/>
  <c r="V67" i="12" a="1"/>
  <c r="V67" i="12"/>
  <c r="W67" i="12" a="1"/>
  <c r="W67" i="12"/>
  <c r="X67" i="12" a="1"/>
  <c r="X67" i="12" s="1"/>
  <c r="Y67" i="12" a="1"/>
  <c r="Y67" i="12"/>
  <c r="Z67" i="12" a="1"/>
  <c r="Z67" i="12" s="1"/>
  <c r="AA67" i="12" a="1"/>
  <c r="AA67" i="12"/>
  <c r="AB67" i="12"/>
  <c r="AC67" i="12" a="1"/>
  <c r="AC67" i="12" s="1"/>
  <c r="AL67" i="12" s="1"/>
  <c r="AD67" i="12" a="1"/>
  <c r="AD67" i="12" s="1"/>
  <c r="AE67" i="12" a="1"/>
  <c r="AE67" i="12"/>
  <c r="AF67" i="12" a="1"/>
  <c r="AF67" i="12"/>
  <c r="AG67" i="12" a="1"/>
  <c r="AG67" i="12" s="1"/>
  <c r="AH67" i="12" a="1"/>
  <c r="AH67" i="12" s="1"/>
  <c r="AI67" i="12" a="1"/>
  <c r="AI67" i="12" s="1"/>
  <c r="AJ67" i="12" a="1"/>
  <c r="AJ67" i="12"/>
  <c r="AK67" i="12" a="1"/>
  <c r="AK67" i="12" s="1"/>
  <c r="AM67" i="12" a="1"/>
  <c r="AM67" i="12"/>
  <c r="AN67" i="12" a="1"/>
  <c r="AN67" i="12"/>
  <c r="AO67" i="12" a="1"/>
  <c r="AO67" i="12" s="1"/>
  <c r="AP67" i="12" a="1"/>
  <c r="AP67" i="12"/>
  <c r="AQ67" i="12" a="1"/>
  <c r="AQ67" i="12" s="1"/>
  <c r="AR67" i="12" a="1"/>
  <c r="AR67" i="12"/>
  <c r="AS67" i="12" a="1"/>
  <c r="AS67" i="12" s="1"/>
  <c r="AT67" i="12" a="1"/>
  <c r="AT67" i="12"/>
  <c r="AU67" i="12" a="1"/>
  <c r="AU67" i="12" s="1"/>
  <c r="AV67" i="12"/>
  <c r="AW67" i="12" a="1"/>
  <c r="AW67" i="12"/>
  <c r="AX67" i="12" a="1"/>
  <c r="AX67" i="12" s="1"/>
  <c r="AY67" i="12" a="1"/>
  <c r="AY67" i="12" s="1"/>
  <c r="AZ67" i="12" a="1"/>
  <c r="AZ67" i="12"/>
  <c r="BA67" i="12" a="1"/>
  <c r="BA67" i="12"/>
  <c r="BB67" i="12" a="1"/>
  <c r="BB67" i="12" s="1"/>
  <c r="BC67" i="12" a="1"/>
  <c r="BC67" i="12" s="1"/>
  <c r="BD67" i="12" a="1"/>
  <c r="BD67" i="12" s="1"/>
  <c r="BE67" i="12" a="1"/>
  <c r="BE67" i="12"/>
  <c r="BF67" i="12"/>
  <c r="BG67" i="12" a="1"/>
  <c r="BG67" i="12"/>
  <c r="BP67" i="12" s="1"/>
  <c r="BH67" i="12" a="1"/>
  <c r="BH67" i="12" s="1"/>
  <c r="BI67" i="12" a="1"/>
  <c r="BI67" i="12"/>
  <c r="BJ67" i="12" a="1"/>
  <c r="BJ67" i="12" s="1"/>
  <c r="BK67" i="12" a="1"/>
  <c r="BK67" i="12"/>
  <c r="BL67" i="12" a="1"/>
  <c r="BL67" i="12" s="1"/>
  <c r="BM67" i="12" a="1"/>
  <c r="BM67" i="12"/>
  <c r="BN67" i="12" a="1"/>
  <c r="BN67" i="12" s="1"/>
  <c r="BO67" i="12" a="1"/>
  <c r="BO67" i="12"/>
  <c r="BQ67" i="12" a="1"/>
  <c r="BQ67" i="12"/>
  <c r="BR67" i="12" a="1"/>
  <c r="BR67" i="12"/>
  <c r="BS67" i="12" a="1"/>
  <c r="BS67" i="12" s="1"/>
  <c r="BT67" i="12" a="1"/>
  <c r="BT67" i="12" s="1"/>
  <c r="BU67" i="12" a="1"/>
  <c r="BU67" i="12" s="1"/>
  <c r="BV67" i="12" a="1"/>
  <c r="BV67" i="12"/>
  <c r="BW67" i="12" a="1"/>
  <c r="BW67" i="12" s="1"/>
  <c r="BX67" i="12" a="1"/>
  <c r="BX67" i="12" s="1"/>
  <c r="BY67" i="12" a="1"/>
  <c r="BY67" i="12" s="1"/>
  <c r="BZ67" i="12"/>
  <c r="CA67" i="12" a="1"/>
  <c r="CA67" i="12" s="1"/>
  <c r="CJ67" i="12" s="1"/>
  <c r="CB67" i="12" a="1"/>
  <c r="CB67" i="12"/>
  <c r="CC67" i="12" a="1"/>
  <c r="CC67" i="12"/>
  <c r="CD67" i="12" a="1"/>
  <c r="CD67" i="12"/>
  <c r="CE67" i="12" a="1"/>
  <c r="CE67" i="12" s="1"/>
  <c r="CF67" i="12" a="1"/>
  <c r="CF67" i="12"/>
  <c r="CG67" i="12" a="1"/>
  <c r="CG67" i="12" s="1"/>
  <c r="CH67" i="12" a="1"/>
  <c r="CH67" i="12"/>
  <c r="CI67" i="12" a="1"/>
  <c r="CI67" i="12" s="1"/>
  <c r="S68" i="12" a="1"/>
  <c r="S68" i="12" s="1"/>
  <c r="AB68" i="12" s="1"/>
  <c r="T68" i="12" a="1"/>
  <c r="T68" i="12" s="1"/>
  <c r="U68" i="12" a="1"/>
  <c r="U68" i="12"/>
  <c r="V68" i="12" a="1"/>
  <c r="V68" i="12" s="1"/>
  <c r="W68" i="12" a="1"/>
  <c r="W68" i="12" s="1"/>
  <c r="X68" i="12" a="1"/>
  <c r="X68" i="12" s="1"/>
  <c r="Y68" i="12" a="1"/>
  <c r="Y68" i="12"/>
  <c r="Z68" i="12" a="1"/>
  <c r="Z68" i="12" s="1"/>
  <c r="AA68" i="12" a="1"/>
  <c r="AA68" i="12" s="1"/>
  <c r="AC68" i="12" a="1"/>
  <c r="AC68" i="12"/>
  <c r="AD68" i="12" a="1"/>
  <c r="AD68" i="12"/>
  <c r="AE68" i="12" a="1"/>
  <c r="AE68" i="12"/>
  <c r="AF68" i="12" a="1"/>
  <c r="AF68" i="12"/>
  <c r="AG68" i="12" a="1"/>
  <c r="AG68" i="12"/>
  <c r="AH68" i="12" a="1"/>
  <c r="AH68" i="12"/>
  <c r="AI68" i="12" a="1"/>
  <c r="AI68" i="12"/>
  <c r="AJ68" i="12" a="1"/>
  <c r="AJ68" i="12" s="1"/>
  <c r="AK68" i="12" a="1"/>
  <c r="AK68" i="12"/>
  <c r="AL68" i="12"/>
  <c r="AM68" i="12" a="1"/>
  <c r="AM68" i="12" s="1"/>
  <c r="AV68" i="12" s="1"/>
  <c r="AN68" i="12" a="1"/>
  <c r="AN68" i="12" s="1"/>
  <c r="AO68" i="12" a="1"/>
  <c r="AO68" i="12"/>
  <c r="AP68" i="12" a="1"/>
  <c r="AP68" i="12"/>
  <c r="AQ68" i="12" a="1"/>
  <c r="AQ68" i="12" s="1"/>
  <c r="AR68" i="12" a="1"/>
  <c r="AR68" i="12" s="1"/>
  <c r="AS68" i="12" a="1"/>
  <c r="AS68" i="12" s="1"/>
  <c r="AT68" i="12" a="1"/>
  <c r="AT68" i="12"/>
  <c r="AU68" i="12" a="1"/>
  <c r="AU68" i="12" s="1"/>
  <c r="AW68" i="12" a="1"/>
  <c r="AW68" i="12" s="1"/>
  <c r="BF68" i="12" s="1"/>
  <c r="AX68" i="12" a="1"/>
  <c r="AX68" i="12"/>
  <c r="AY68" i="12" a="1"/>
  <c r="AY68" i="12"/>
  <c r="AZ68" i="12" a="1"/>
  <c r="AZ68" i="12"/>
  <c r="BA68" i="12" a="1"/>
  <c r="BA68" i="12" s="1"/>
  <c r="BB68" i="12" a="1"/>
  <c r="BB68" i="12"/>
  <c r="BC68" i="12" a="1"/>
  <c r="BC68" i="12" s="1"/>
  <c r="BD68" i="12" a="1"/>
  <c r="BD68" i="12"/>
  <c r="BE68" i="12" a="1"/>
  <c r="BE68" i="12" s="1"/>
  <c r="BG68" i="12" a="1"/>
  <c r="BG68" i="12"/>
  <c r="BH68" i="12" a="1"/>
  <c r="BH68" i="12" s="1"/>
  <c r="BI68" i="12" a="1"/>
  <c r="BI68" i="12" s="1"/>
  <c r="BJ68" i="12" a="1"/>
  <c r="BJ68" i="12"/>
  <c r="BK68" i="12" a="1"/>
  <c r="BK68" i="12"/>
  <c r="BL68" i="12" a="1"/>
  <c r="BL68" i="12" s="1"/>
  <c r="BM68" i="12" a="1"/>
  <c r="BM68" i="12" s="1"/>
  <c r="BN68" i="12" a="1"/>
  <c r="BN68" i="12" s="1"/>
  <c r="BO68" i="12" a="1"/>
  <c r="BO68" i="12"/>
  <c r="BP68" i="12"/>
  <c r="BQ68" i="12" a="1"/>
  <c r="BQ68" i="12"/>
  <c r="BZ68" i="12" s="1"/>
  <c r="BR68" i="12" a="1"/>
  <c r="BR68" i="12" s="1"/>
  <c r="BS68" i="12" a="1"/>
  <c r="BS68" i="12"/>
  <c r="BT68" i="12" a="1"/>
  <c r="BT68" i="12" s="1"/>
  <c r="BU68" i="12" a="1"/>
  <c r="BU68" i="12"/>
  <c r="BV68" i="12" a="1"/>
  <c r="BV68" i="12" s="1"/>
  <c r="BW68" i="12" a="1"/>
  <c r="BW68" i="12"/>
  <c r="BX68" i="12" a="1"/>
  <c r="BX68" i="12"/>
  <c r="BY68" i="12" a="1"/>
  <c r="BY68" i="12"/>
  <c r="CA68" i="12" a="1"/>
  <c r="CA68" i="12"/>
  <c r="CB68" i="12" a="1"/>
  <c r="CB68" i="12"/>
  <c r="CC68" i="12" a="1"/>
  <c r="CC68" i="12" s="1"/>
  <c r="CD68" i="12" a="1"/>
  <c r="CD68" i="12" s="1"/>
  <c r="CE68" i="12" a="1"/>
  <c r="CE68" i="12" s="1"/>
  <c r="CF68" i="12" a="1"/>
  <c r="CF68" i="12"/>
  <c r="CG68" i="12" a="1"/>
  <c r="CG68" i="12" s="1"/>
  <c r="CH68" i="12" a="1"/>
  <c r="CH68" i="12" s="1"/>
  <c r="CI68" i="12" a="1"/>
  <c r="CI68" i="12" s="1"/>
  <c r="CJ68" i="12"/>
  <c r="S69" i="12" a="1"/>
  <c r="S69" i="12" s="1"/>
  <c r="AB69" i="12" s="1"/>
  <c r="T69" i="12" a="1"/>
  <c r="T69" i="12"/>
  <c r="U69" i="12" a="1"/>
  <c r="U69" i="12"/>
  <c r="V69" i="12" a="1"/>
  <c r="V69" i="12"/>
  <c r="W69" i="12" a="1"/>
  <c r="W69" i="12" s="1"/>
  <c r="X69" i="12" a="1"/>
  <c r="X69" i="12"/>
  <c r="Y69" i="12" a="1"/>
  <c r="Y69" i="12" s="1"/>
  <c r="Z69" i="12" a="1"/>
  <c r="Z69" i="12"/>
  <c r="AA69" i="12" a="1"/>
  <c r="AA69" i="12"/>
  <c r="AC69" i="12" a="1"/>
  <c r="AC69" i="12" s="1"/>
  <c r="AL69" i="12" s="1"/>
  <c r="AD69" i="12" a="1"/>
  <c r="AD69" i="12" s="1"/>
  <c r="AE69" i="12" a="1"/>
  <c r="AE69" i="12"/>
  <c r="AF69" i="12" a="1"/>
  <c r="AF69" i="12" s="1"/>
  <c r="AG69" i="12" a="1"/>
  <c r="AG69" i="12" s="1"/>
  <c r="AH69" i="12" a="1"/>
  <c r="AH69" i="12" s="1"/>
  <c r="AI69" i="12" a="1"/>
  <c r="AI69" i="12"/>
  <c r="AJ69" i="12" a="1"/>
  <c r="AJ69" i="12" s="1"/>
  <c r="AK69" i="12" a="1"/>
  <c r="AK69" i="12" s="1"/>
  <c r="AM69" i="12" a="1"/>
  <c r="AM69" i="12"/>
  <c r="AN69" i="12" a="1"/>
  <c r="AN69" i="12" s="1"/>
  <c r="AO69" i="12" a="1"/>
  <c r="AO69" i="12"/>
  <c r="AP69" i="12" a="1"/>
  <c r="AP69" i="12"/>
  <c r="AQ69" i="12" a="1"/>
  <c r="AQ69" i="12"/>
  <c r="AR69" i="12" a="1"/>
  <c r="AR69" i="12" s="1"/>
  <c r="AS69" i="12" a="1"/>
  <c r="AS69" i="12"/>
  <c r="AT69" i="12" a="1"/>
  <c r="AT69" i="12" s="1"/>
  <c r="AU69" i="12" a="1"/>
  <c r="AU69" i="12"/>
  <c r="AV69" i="12"/>
  <c r="AW69" i="12" a="1"/>
  <c r="AW69" i="12" s="1"/>
  <c r="BF69" i="12" s="1"/>
  <c r="AX69" i="12" a="1"/>
  <c r="AX69" i="12" s="1"/>
  <c r="AY69" i="12" a="1"/>
  <c r="AY69" i="12" s="1"/>
  <c r="AZ69" i="12" a="1"/>
  <c r="AZ69" i="12"/>
  <c r="BA69" i="12" a="1"/>
  <c r="BA69" i="12" s="1"/>
  <c r="BB69" i="12" a="1"/>
  <c r="BB69" i="12" s="1"/>
  <c r="BC69" i="12" a="1"/>
  <c r="BC69" i="12" s="1"/>
  <c r="BD69" i="12" a="1"/>
  <c r="BD69" i="12" s="1"/>
  <c r="BE69" i="12" a="1"/>
  <c r="BE69" i="12" s="1"/>
  <c r="BG69" i="12" a="1"/>
  <c r="BG69" i="12"/>
  <c r="BH69" i="12" a="1"/>
  <c r="BH69" i="12"/>
  <c r="BI69" i="12" a="1"/>
  <c r="BI69" i="12" s="1"/>
  <c r="BJ69" i="12" a="1"/>
  <c r="BJ69" i="12"/>
  <c r="BK69" i="12" a="1"/>
  <c r="BK69" i="12" s="1"/>
  <c r="BL69" i="12" a="1"/>
  <c r="BL69" i="12"/>
  <c r="BM69" i="12" a="1"/>
  <c r="BM69" i="12"/>
  <c r="BN69" i="12" a="1"/>
  <c r="BN69" i="12"/>
  <c r="BO69" i="12" a="1"/>
  <c r="BO69" i="12" s="1"/>
  <c r="BP69" i="12"/>
  <c r="BQ69" i="12" a="1"/>
  <c r="BQ69" i="12" s="1"/>
  <c r="BR69" i="12" a="1"/>
  <c r="BR69" i="12" s="1"/>
  <c r="BS69" i="12" a="1"/>
  <c r="BS69" i="12" s="1"/>
  <c r="BT69" i="12" a="1"/>
  <c r="BT69" i="12"/>
  <c r="BU69" i="12" a="1"/>
  <c r="BU69" i="12"/>
  <c r="BV69" i="12" a="1"/>
  <c r="BV69" i="12" s="1"/>
  <c r="BW69" i="12" a="1"/>
  <c r="BW69" i="12" s="1"/>
  <c r="BX69" i="12" a="1"/>
  <c r="BX69" i="12" s="1"/>
  <c r="BY69" i="12" a="1"/>
  <c r="BY69" i="12" s="1"/>
  <c r="BZ69" i="12"/>
  <c r="CA69" i="12" a="1"/>
  <c r="CA69" i="12"/>
  <c r="CB69" i="12" a="1"/>
  <c r="CB69" i="12" s="1"/>
  <c r="CC69" i="12" a="1"/>
  <c r="CC69" i="12"/>
  <c r="CD69" i="12" a="1"/>
  <c r="CD69" i="12" s="1"/>
  <c r="CE69" i="12" a="1"/>
  <c r="CE69" i="12"/>
  <c r="CF69" i="12" a="1"/>
  <c r="CF69" i="12" s="1"/>
  <c r="CG69" i="12" a="1"/>
  <c r="CG69" i="12"/>
  <c r="CH69" i="12" a="1"/>
  <c r="CH69" i="12" s="1"/>
  <c r="CI69" i="12" a="1"/>
  <c r="CI69" i="12" s="1"/>
  <c r="CJ69" i="12"/>
  <c r="S70" i="12" a="1"/>
  <c r="S70" i="12" s="1"/>
  <c r="AB70" i="12" s="1"/>
  <c r="T70" i="12" a="1"/>
  <c r="T70" i="12"/>
  <c r="U70" i="12" a="1"/>
  <c r="U70" i="12"/>
  <c r="V70" i="12" a="1"/>
  <c r="V70" i="12"/>
  <c r="W70" i="12" a="1"/>
  <c r="W70" i="12" s="1"/>
  <c r="X70" i="12" a="1"/>
  <c r="X70" i="12"/>
  <c r="Y70" i="12" a="1"/>
  <c r="Y70" i="12"/>
  <c r="Z70" i="12" a="1"/>
  <c r="Z70" i="12"/>
  <c r="AA70" i="12" a="1"/>
  <c r="AA70" i="12" s="1"/>
  <c r="AC70" i="12" a="1"/>
  <c r="AC70" i="12" s="1"/>
  <c r="AL70" i="12" s="1"/>
  <c r="AD70" i="12" a="1"/>
  <c r="AD70" i="12" s="1"/>
  <c r="AE70" i="12" a="1"/>
  <c r="AE70" i="12" s="1"/>
  <c r="AF70" i="12" a="1"/>
  <c r="AF70" i="12"/>
  <c r="AG70" i="12" a="1"/>
  <c r="AG70" i="12" s="1"/>
  <c r="AH70" i="12" a="1"/>
  <c r="AH70" i="12" s="1"/>
  <c r="AI70" i="12" a="1"/>
  <c r="AI70" i="12" s="1"/>
  <c r="AJ70" i="12" a="1"/>
  <c r="AJ70" i="12"/>
  <c r="AK70" i="12" a="1"/>
  <c r="AK70" i="12" s="1"/>
  <c r="AM70" i="12" a="1"/>
  <c r="AM70" i="12"/>
  <c r="AV70" i="12" s="1"/>
  <c r="AN70" i="12" a="1"/>
  <c r="AN70" i="12" s="1"/>
  <c r="AO70" i="12" a="1"/>
  <c r="AO70" i="12"/>
  <c r="AP70" i="12" a="1"/>
  <c r="AP70" i="12"/>
  <c r="AQ70" i="12" a="1"/>
  <c r="AQ70" i="12"/>
  <c r="AR70" i="12" a="1"/>
  <c r="AR70" i="12" s="1"/>
  <c r="AS70" i="12" a="1"/>
  <c r="AS70" i="12"/>
  <c r="AT70" i="12" a="1"/>
  <c r="AT70" i="12"/>
  <c r="AU70" i="12" a="1"/>
  <c r="AU70" i="12"/>
  <c r="AW70" i="12" a="1"/>
  <c r="AW70" i="12"/>
  <c r="AX70" i="12" a="1"/>
  <c r="AX70" i="12" s="1"/>
  <c r="AY70" i="12" a="1"/>
  <c r="AY70" i="12" s="1"/>
  <c r="AZ70" i="12" a="1"/>
  <c r="AZ70" i="12" s="1"/>
  <c r="BA70" i="12" a="1"/>
  <c r="BA70" i="12"/>
  <c r="BB70" i="12" a="1"/>
  <c r="BB70" i="12" s="1"/>
  <c r="BC70" i="12" a="1"/>
  <c r="BC70" i="12" s="1"/>
  <c r="BD70" i="12" a="1"/>
  <c r="BD70" i="12" s="1"/>
  <c r="BE70" i="12" a="1"/>
  <c r="BE70" i="12"/>
  <c r="BF70" i="12"/>
  <c r="BG70" i="12" a="1"/>
  <c r="BG70" i="12"/>
  <c r="BP70" i="12" s="1"/>
  <c r="BH70" i="12" a="1"/>
  <c r="BH70" i="12"/>
  <c r="BI70" i="12" a="1"/>
  <c r="BI70" i="12" s="1"/>
  <c r="BJ70" i="12" a="1"/>
  <c r="BJ70" i="12"/>
  <c r="BK70" i="12" a="1"/>
  <c r="BK70" i="12"/>
  <c r="BL70" i="12" a="1"/>
  <c r="BL70" i="12"/>
  <c r="BM70" i="12" a="1"/>
  <c r="BM70" i="12" s="1"/>
  <c r="BN70" i="12" a="1"/>
  <c r="BN70" i="12"/>
  <c r="BO70" i="12" a="1"/>
  <c r="BO70" i="12"/>
  <c r="BQ70" i="12" a="1"/>
  <c r="BQ70" i="12" s="1"/>
  <c r="BZ70" i="12" s="1"/>
  <c r="BR70" i="12" a="1"/>
  <c r="BR70" i="12"/>
  <c r="BS70" i="12" a="1"/>
  <c r="BS70" i="12" s="1"/>
  <c r="BT70" i="12" a="1"/>
  <c r="BT70" i="12" s="1"/>
  <c r="BU70" i="12" a="1"/>
  <c r="BU70" i="12" s="1"/>
  <c r="BV70" i="12" a="1"/>
  <c r="BV70" i="12"/>
  <c r="BW70" i="12" a="1"/>
  <c r="BW70" i="12" s="1"/>
  <c r="BX70" i="12" a="1"/>
  <c r="BX70" i="12" s="1"/>
  <c r="BY70" i="12" a="1"/>
  <c r="BY70" i="12" s="1"/>
  <c r="CA70" i="12" a="1"/>
  <c r="CA70" i="12"/>
  <c r="CJ70" i="12" s="1"/>
  <c r="CB70" i="12" a="1"/>
  <c r="CB70" i="12"/>
  <c r="CC70" i="12" a="1"/>
  <c r="CC70" i="12"/>
  <c r="CD70" i="12" a="1"/>
  <c r="CD70" i="12" s="1"/>
  <c r="CE70" i="12" a="1"/>
  <c r="CE70" i="12"/>
  <c r="CF70" i="12" a="1"/>
  <c r="CF70" i="12"/>
  <c r="CG70" i="12" a="1"/>
  <c r="CG70" i="12"/>
  <c r="CH70" i="12" a="1"/>
  <c r="CH70" i="12" s="1"/>
  <c r="CI70" i="12" a="1"/>
  <c r="CI70" i="12"/>
  <c r="S71" i="12" a="1"/>
  <c r="S71" i="12" s="1"/>
  <c r="AB71" i="12" s="1"/>
  <c r="T71" i="12" a="1"/>
  <c r="T71" i="12" s="1"/>
  <c r="U71" i="12" a="1"/>
  <c r="U71" i="12"/>
  <c r="V71" i="12" a="1"/>
  <c r="V71" i="12" s="1"/>
  <c r="W71" i="12" a="1"/>
  <c r="W71" i="12" s="1"/>
  <c r="X71" i="12" a="1"/>
  <c r="X71" i="12" s="1"/>
  <c r="Y71" i="12" a="1"/>
  <c r="Y71" i="12"/>
  <c r="Z71" i="12" a="1"/>
  <c r="Z71" i="12" s="1"/>
  <c r="AA71" i="12" a="1"/>
  <c r="AA71" i="12" s="1"/>
  <c r="AC71" i="12" a="1"/>
  <c r="AC71" i="12" s="1"/>
  <c r="AL71" i="12" s="1"/>
  <c r="AD71" i="12" a="1"/>
  <c r="AD71" i="12"/>
  <c r="AE71" i="12" a="1"/>
  <c r="AE71" i="12"/>
  <c r="AF71" i="12" a="1"/>
  <c r="AF71" i="12"/>
  <c r="AG71" i="12" a="1"/>
  <c r="AG71" i="12" s="1"/>
  <c r="AH71" i="12" a="1"/>
  <c r="AH71" i="12"/>
  <c r="AI71" i="12" a="1"/>
  <c r="AI71" i="12"/>
  <c r="AJ71" i="12" a="1"/>
  <c r="AJ71" i="12"/>
  <c r="AK71" i="12" a="1"/>
  <c r="AK71" i="12" s="1"/>
  <c r="AM71" i="12" a="1"/>
  <c r="AM71" i="12" s="1"/>
  <c r="AN71" i="12" a="1"/>
  <c r="AN71" i="12" s="1"/>
  <c r="AO71" i="12" a="1"/>
  <c r="AO71" i="12" s="1"/>
  <c r="AP71" i="12" a="1"/>
  <c r="AP71" i="12"/>
  <c r="AQ71" i="12" a="1"/>
  <c r="AQ71" i="12" s="1"/>
  <c r="AR71" i="12" a="1"/>
  <c r="AR71" i="12" s="1"/>
  <c r="AS71" i="12" a="1"/>
  <c r="AS71" i="12" s="1"/>
  <c r="AT71" i="12" a="1"/>
  <c r="AT71" i="12"/>
  <c r="AU71" i="12" a="1"/>
  <c r="AU71" i="12" s="1"/>
  <c r="AV71" i="12"/>
  <c r="AW71" i="12" a="1"/>
  <c r="AW71" i="12"/>
  <c r="BF71" i="12" s="1"/>
  <c r="AX71" i="12" a="1"/>
  <c r="AX71" i="12" s="1"/>
  <c r="AY71" i="12" a="1"/>
  <c r="AY71" i="12"/>
  <c r="AZ71" i="12" a="1"/>
  <c r="AZ71" i="12"/>
  <c r="BA71" i="12" a="1"/>
  <c r="BA71" i="12"/>
  <c r="BB71" i="12" a="1"/>
  <c r="BB71" i="12" s="1"/>
  <c r="BC71" i="12" a="1"/>
  <c r="BC71" i="12"/>
  <c r="BD71" i="12" a="1"/>
  <c r="BD71" i="12"/>
  <c r="BE71" i="12" a="1"/>
  <c r="BE71" i="12"/>
  <c r="BG71" i="12" a="1"/>
  <c r="BG71" i="12"/>
  <c r="BH71" i="12" a="1"/>
  <c r="BH71" i="12" s="1"/>
  <c r="BI71" i="12" a="1"/>
  <c r="BI71" i="12" s="1"/>
  <c r="BJ71" i="12" a="1"/>
  <c r="BJ71" i="12" s="1"/>
  <c r="BK71" i="12" a="1"/>
  <c r="BK71" i="12"/>
  <c r="BL71" i="12" a="1"/>
  <c r="BL71" i="12" s="1"/>
  <c r="BM71" i="12" a="1"/>
  <c r="BM71" i="12" s="1"/>
  <c r="BN71" i="12" a="1"/>
  <c r="BN71" i="12" s="1"/>
  <c r="BO71" i="12" a="1"/>
  <c r="BO71" i="12"/>
  <c r="BP71" i="12"/>
  <c r="BQ71" i="12" a="1"/>
  <c r="BQ71" i="12"/>
  <c r="BZ71" i="12" s="1"/>
  <c r="BR71" i="12" a="1"/>
  <c r="BR71" i="12"/>
  <c r="BS71" i="12" a="1"/>
  <c r="BS71" i="12" s="1"/>
  <c r="BT71" i="12" a="1"/>
  <c r="BT71" i="12"/>
  <c r="BU71" i="12" a="1"/>
  <c r="BU71" i="12"/>
  <c r="BV71" i="12" a="1"/>
  <c r="BV71" i="12"/>
  <c r="BW71" i="12" a="1"/>
  <c r="BW71" i="12" s="1"/>
  <c r="BX71" i="12" a="1"/>
  <c r="BX71" i="12"/>
  <c r="BY71" i="12" a="1"/>
  <c r="BY71" i="12"/>
  <c r="CA71" i="12" a="1"/>
  <c r="CA71" i="12" s="1"/>
  <c r="CJ71" i="12" s="1"/>
  <c r="CB71" i="12" a="1"/>
  <c r="CB71" i="12"/>
  <c r="CC71" i="12" a="1"/>
  <c r="CC71" i="12" s="1"/>
  <c r="CD71" i="12" a="1"/>
  <c r="CD71" i="12" s="1"/>
  <c r="CE71" i="12" a="1"/>
  <c r="CE71" i="12" s="1"/>
  <c r="CF71" i="12" a="1"/>
  <c r="CF71" i="12"/>
  <c r="CG71" i="12" a="1"/>
  <c r="CG71" i="12" s="1"/>
  <c r="CH71" i="12" a="1"/>
  <c r="CH71" i="12" s="1"/>
  <c r="CI71" i="12" a="1"/>
  <c r="CI71" i="12" s="1"/>
  <c r="S72" i="12" a="1"/>
  <c r="S72" i="12"/>
  <c r="AB72" i="12" s="1"/>
  <c r="T72" i="12" a="1"/>
  <c r="T72" i="12"/>
  <c r="U72" i="12" a="1"/>
  <c r="U72" i="12"/>
  <c r="V72" i="12" a="1"/>
  <c r="V72" i="12" s="1"/>
  <c r="W72" i="12" a="1"/>
  <c r="W72" i="12"/>
  <c r="X72" i="12" a="1"/>
  <c r="X72" i="12"/>
  <c r="Y72" i="12" a="1"/>
  <c r="Y72" i="12"/>
  <c r="Z72" i="12" a="1"/>
  <c r="Z72" i="12" s="1"/>
  <c r="AA72" i="12" a="1"/>
  <c r="AA72" i="12"/>
  <c r="AC72" i="12" a="1"/>
  <c r="AC72" i="12" s="1"/>
  <c r="AL72" i="12" s="1"/>
  <c r="AD72" i="12" a="1"/>
  <c r="AD72" i="12" s="1"/>
  <c r="AE72" i="12" a="1"/>
  <c r="AE72" i="12"/>
  <c r="AF72" i="12" a="1"/>
  <c r="AF72" i="12" s="1"/>
  <c r="AG72" i="12" a="1"/>
  <c r="AG72" i="12" s="1"/>
  <c r="AH72" i="12" a="1"/>
  <c r="AH72" i="12" s="1"/>
  <c r="AI72" i="12" a="1"/>
  <c r="AI72" i="12"/>
  <c r="AJ72" i="12" a="1"/>
  <c r="AJ72" i="12" s="1"/>
  <c r="AK72" i="12" a="1"/>
  <c r="AK72" i="12" s="1"/>
  <c r="AM72" i="12" a="1"/>
  <c r="AM72" i="12" s="1"/>
  <c r="AV72" i="12" s="1"/>
  <c r="AN72" i="12" a="1"/>
  <c r="AN72" i="12"/>
  <c r="AO72" i="12" a="1"/>
  <c r="AO72" i="12"/>
  <c r="AP72" i="12" a="1"/>
  <c r="AP72" i="12"/>
  <c r="AQ72" i="12" a="1"/>
  <c r="AQ72" i="12" s="1"/>
  <c r="AR72" i="12" a="1"/>
  <c r="AR72" i="12"/>
  <c r="AS72" i="12" a="1"/>
  <c r="AS72" i="12"/>
  <c r="AT72" i="12" a="1"/>
  <c r="AT72" i="12"/>
  <c r="AU72" i="12" a="1"/>
  <c r="AU72" i="12" s="1"/>
  <c r="AW72" i="12" a="1"/>
  <c r="AW72" i="12" s="1"/>
  <c r="BF72" i="12" s="1"/>
  <c r="AX72" i="12" a="1"/>
  <c r="AX72" i="12" s="1"/>
  <c r="AY72" i="12" a="1"/>
  <c r="AY72" i="12" s="1"/>
  <c r="AZ72" i="12" a="1"/>
  <c r="AZ72" i="12"/>
  <c r="BA72" i="12" a="1"/>
  <c r="BA72" i="12" s="1"/>
  <c r="BB72" i="12" a="1"/>
  <c r="BB72" i="12" s="1"/>
  <c r="BC72" i="12" a="1"/>
  <c r="BC72" i="12" s="1"/>
  <c r="BD72" i="12" a="1"/>
  <c r="BD72" i="12"/>
  <c r="BE72" i="12" a="1"/>
  <c r="BE72" i="12" s="1"/>
  <c r="BG72" i="12" a="1"/>
  <c r="BG72" i="12"/>
  <c r="BP72" i="12" s="1"/>
  <c r="BH72" i="12" a="1"/>
  <c r="BH72" i="12" s="1"/>
  <c r="BI72" i="12" a="1"/>
  <c r="BI72" i="12"/>
  <c r="BJ72" i="12" a="1"/>
  <c r="BJ72" i="12"/>
  <c r="BK72" i="12" a="1"/>
  <c r="BK72" i="12"/>
  <c r="BL72" i="12" a="1"/>
  <c r="BL72" i="12" s="1"/>
  <c r="BM72" i="12" a="1"/>
  <c r="BM72" i="12"/>
  <c r="BN72" i="12" a="1"/>
  <c r="BN72" i="12"/>
  <c r="BO72" i="12" a="1"/>
  <c r="BO72" i="12"/>
  <c r="BQ72" i="12" a="1"/>
  <c r="BQ72" i="12"/>
  <c r="BR72" i="12" a="1"/>
  <c r="BR72" i="12" s="1"/>
  <c r="BS72" i="12" a="1"/>
  <c r="BS72" i="12" s="1"/>
  <c r="BT72" i="12" a="1"/>
  <c r="BT72" i="12" s="1"/>
  <c r="BU72" i="12" a="1"/>
  <c r="BU72" i="12"/>
  <c r="BV72" i="12" a="1"/>
  <c r="BV72" i="12" s="1"/>
  <c r="BW72" i="12" a="1"/>
  <c r="BW72" i="12" s="1"/>
  <c r="BX72" i="12" a="1"/>
  <c r="BX72" i="12" s="1"/>
  <c r="BY72" i="12" a="1"/>
  <c r="BY72" i="12"/>
  <c r="BZ72" i="12"/>
  <c r="CA72" i="12" a="1"/>
  <c r="CA72" i="12"/>
  <c r="CJ72" i="12" s="1"/>
  <c r="CB72" i="12" a="1"/>
  <c r="CB72" i="12"/>
  <c r="CC72" i="12" a="1"/>
  <c r="CC72" i="12" s="1"/>
  <c r="CD72" i="12" a="1"/>
  <c r="CD72" i="12"/>
  <c r="CE72" i="12" a="1"/>
  <c r="CE72" i="12"/>
  <c r="CF72" i="12" a="1"/>
  <c r="CF72" i="12"/>
  <c r="CG72" i="12" a="1"/>
  <c r="CG72" i="12" s="1"/>
  <c r="CH72" i="12" a="1"/>
  <c r="CH72" i="12"/>
  <c r="CI72" i="12" a="1"/>
  <c r="CI72" i="12"/>
  <c r="S73" i="12" a="1"/>
  <c r="S73" i="12" s="1"/>
  <c r="AB73" i="12" s="1"/>
  <c r="T73" i="12" a="1"/>
  <c r="T73" i="12"/>
  <c r="U73" i="12" a="1"/>
  <c r="U73" i="12" s="1"/>
  <c r="V73" i="12" a="1"/>
  <c r="V73" i="12" s="1"/>
  <c r="W73" i="12" a="1"/>
  <c r="W73" i="12" s="1"/>
  <c r="X73" i="12" a="1"/>
  <c r="X73" i="12"/>
  <c r="Y73" i="12" a="1"/>
  <c r="Y73" i="12" s="1"/>
  <c r="Z73" i="12" a="1"/>
  <c r="Z73" i="12" s="1"/>
  <c r="AA73" i="12" a="1"/>
  <c r="AA73" i="12" s="1"/>
  <c r="AC73" i="12" a="1"/>
  <c r="AC73" i="12"/>
  <c r="AL73" i="12" s="1"/>
  <c r="AD73" i="12" a="1"/>
  <c r="AD73" i="12"/>
  <c r="AE73" i="12" a="1"/>
  <c r="AE73" i="12"/>
  <c r="AF73" i="12" a="1"/>
  <c r="AF73" i="12" s="1"/>
  <c r="AG73" i="12" a="1"/>
  <c r="AG73" i="12"/>
  <c r="AH73" i="12" a="1"/>
  <c r="AH73" i="12"/>
  <c r="AI73" i="12" a="1"/>
  <c r="AI73" i="12"/>
  <c r="AJ73" i="12" a="1"/>
  <c r="AJ73" i="12" s="1"/>
  <c r="AK73" i="12" a="1"/>
  <c r="AK73" i="12"/>
  <c r="AM73" i="12" a="1"/>
  <c r="AM73" i="12" s="1"/>
  <c r="AV73" i="12" s="1"/>
  <c r="AN73" i="12" a="1"/>
  <c r="AN73" i="12" s="1"/>
  <c r="AO73" i="12" a="1"/>
  <c r="AO73" i="12"/>
  <c r="AP73" i="12" a="1"/>
  <c r="AP73" i="12" s="1"/>
  <c r="AQ73" i="12" a="1"/>
  <c r="AQ73" i="12" s="1"/>
  <c r="AR73" i="12" a="1"/>
  <c r="AR73" i="12" s="1"/>
  <c r="AS73" i="12" a="1"/>
  <c r="AS73" i="12"/>
  <c r="AT73" i="12" a="1"/>
  <c r="AT73" i="12" s="1"/>
  <c r="AU73" i="12" a="1"/>
  <c r="AU73" i="12" s="1"/>
  <c r="AW73" i="12" a="1"/>
  <c r="AW73" i="12" s="1"/>
  <c r="BF73" i="12" s="1"/>
  <c r="AX73" i="12" a="1"/>
  <c r="AX73" i="12"/>
  <c r="AY73" i="12" a="1"/>
  <c r="AY73" i="12"/>
  <c r="AZ73" i="12" a="1"/>
  <c r="AZ73" i="12"/>
  <c r="BA73" i="12" a="1"/>
  <c r="BA73" i="12" s="1"/>
  <c r="BB73" i="12" a="1"/>
  <c r="BB73" i="12"/>
  <c r="BC73" i="12" a="1"/>
  <c r="BC73" i="12"/>
  <c r="BD73" i="12" a="1"/>
  <c r="BD73" i="12"/>
  <c r="BE73" i="12" a="1"/>
  <c r="BE73" i="12" s="1"/>
  <c r="BG73" i="12" a="1"/>
  <c r="BG73" i="12" s="1"/>
  <c r="BH73" i="12" a="1"/>
  <c r="BH73" i="12" s="1"/>
  <c r="BI73" i="12" a="1"/>
  <c r="BI73" i="12" s="1"/>
  <c r="BJ73" i="12" a="1"/>
  <c r="BJ73" i="12"/>
  <c r="BK73" i="12" a="1"/>
  <c r="BK73" i="12" s="1"/>
  <c r="BL73" i="12" a="1"/>
  <c r="BL73" i="12" s="1"/>
  <c r="BM73" i="12" a="1"/>
  <c r="BM73" i="12" s="1"/>
  <c r="BN73" i="12" a="1"/>
  <c r="BN73" i="12"/>
  <c r="BO73" i="12" a="1"/>
  <c r="BO73" i="12" s="1"/>
  <c r="BP73" i="12"/>
  <c r="BQ73" i="12" a="1"/>
  <c r="BQ73" i="12"/>
  <c r="BZ73" i="12" s="1"/>
  <c r="BR73" i="12" a="1"/>
  <c r="BR73" i="12" s="1"/>
  <c r="BS73" i="12" a="1"/>
  <c r="BS73" i="12"/>
  <c r="BT73" i="12" a="1"/>
  <c r="BT73" i="12"/>
  <c r="BU73" i="12" a="1"/>
  <c r="BU73" i="12"/>
  <c r="BV73" i="12" a="1"/>
  <c r="BV73" i="12" s="1"/>
  <c r="BW73" i="12" a="1"/>
  <c r="BW73" i="12"/>
  <c r="BX73" i="12" a="1"/>
  <c r="BX73" i="12"/>
  <c r="BY73" i="12" a="1"/>
  <c r="BY73" i="12"/>
  <c r="CA73" i="12" a="1"/>
  <c r="CA73" i="12"/>
  <c r="CB73" i="12" a="1"/>
  <c r="CB73" i="12" s="1"/>
  <c r="CC73" i="12" a="1"/>
  <c r="CC73" i="12" s="1"/>
  <c r="CD73" i="12" a="1"/>
  <c r="CD73" i="12" s="1"/>
  <c r="CE73" i="12" a="1"/>
  <c r="CE73" i="12"/>
  <c r="CF73" i="12" a="1"/>
  <c r="CF73" i="12" s="1"/>
  <c r="CG73" i="12" a="1"/>
  <c r="CG73" i="12" s="1"/>
  <c r="CH73" i="12" a="1"/>
  <c r="CH73" i="12" s="1"/>
  <c r="CI73" i="12" a="1"/>
  <c r="CI73" i="12"/>
  <c r="CJ73" i="12"/>
  <c r="S74" i="12" a="1"/>
  <c r="S74" i="12"/>
  <c r="AB74" i="12" s="1"/>
  <c r="T74" i="12" a="1"/>
  <c r="T74" i="12"/>
  <c r="U74" i="12" a="1"/>
  <c r="U74" i="12" s="1"/>
  <c r="V74" i="12" a="1"/>
  <c r="V74" i="12"/>
  <c r="W74" i="12" a="1"/>
  <c r="W74" i="12"/>
  <c r="X74" i="12" a="1"/>
  <c r="X74" i="12"/>
  <c r="Y74" i="12" a="1"/>
  <c r="Y74" i="12" s="1"/>
  <c r="Z74" i="12" a="1"/>
  <c r="Z74" i="12"/>
  <c r="AA74" i="12" a="1"/>
  <c r="AA74" i="12"/>
  <c r="AC74" i="12" a="1"/>
  <c r="AC74" i="12" s="1"/>
  <c r="AL74" i="12" s="1"/>
  <c r="AD74" i="12" a="1"/>
  <c r="AD74" i="12"/>
  <c r="AE74" i="12" a="1"/>
  <c r="AE74" i="12" s="1"/>
  <c r="AF74" i="12" a="1"/>
  <c r="AF74" i="12" s="1"/>
  <c r="AG74" i="12" a="1"/>
  <c r="AG74" i="12" s="1"/>
  <c r="AH74" i="12" a="1"/>
  <c r="AH74" i="12"/>
  <c r="AI74" i="12" a="1"/>
  <c r="AI74" i="12" s="1"/>
  <c r="AJ74" i="12" a="1"/>
  <c r="AJ74" i="12" s="1"/>
  <c r="AK74" i="12" a="1"/>
  <c r="AK74" i="12" s="1"/>
  <c r="AM74" i="12" a="1"/>
  <c r="AM74" i="12"/>
  <c r="AV74" i="12" s="1"/>
  <c r="AN74" i="12" a="1"/>
  <c r="AN74" i="12"/>
  <c r="AO74" i="12" a="1"/>
  <c r="AO74" i="12"/>
  <c r="AP74" i="12" a="1"/>
  <c r="AP74" i="12" s="1"/>
  <c r="AQ74" i="12" a="1"/>
  <c r="AQ74" i="12"/>
  <c r="AR74" i="12" a="1"/>
  <c r="AR74" i="12"/>
  <c r="AS74" i="12" a="1"/>
  <c r="AS74" i="12"/>
  <c r="AT74" i="12" a="1"/>
  <c r="AT74" i="12" s="1"/>
  <c r="AU74" i="12" a="1"/>
  <c r="AU74" i="12"/>
  <c r="AW74" i="12" a="1"/>
  <c r="AW74" i="12" s="1"/>
  <c r="AX74" i="12" a="1"/>
  <c r="AX74" i="12" s="1"/>
  <c r="AY74" i="12" a="1"/>
  <c r="AY74" i="12"/>
  <c r="AZ74" i="12" a="1"/>
  <c r="AZ74" i="12" s="1"/>
  <c r="BA74" i="12" a="1"/>
  <c r="BA74" i="12" s="1"/>
  <c r="BB74" i="12" a="1"/>
  <c r="BB74" i="12" s="1"/>
  <c r="BC74" i="12" a="1"/>
  <c r="BC74" i="12"/>
  <c r="BD74" i="12" a="1"/>
  <c r="BD74" i="12" s="1"/>
  <c r="BE74" i="12" a="1"/>
  <c r="BE74" i="12" s="1"/>
  <c r="BF74" i="12"/>
  <c r="BG74" i="12" a="1"/>
  <c r="BG74" i="12" s="1"/>
  <c r="BP74" i="12" s="1"/>
  <c r="BH74" i="12" a="1"/>
  <c r="BH74" i="12"/>
  <c r="BI74" i="12" a="1"/>
  <c r="BI74" i="12"/>
  <c r="BJ74" i="12" a="1"/>
  <c r="BJ74" i="12"/>
  <c r="BK74" i="12" a="1"/>
  <c r="BK74" i="12" s="1"/>
  <c r="BL74" i="12" a="1"/>
  <c r="BL74" i="12"/>
  <c r="BM74" i="12" a="1"/>
  <c r="BM74" i="12"/>
  <c r="BN74" i="12" a="1"/>
  <c r="BN74" i="12"/>
  <c r="BO74" i="12" a="1"/>
  <c r="BO74" i="12" s="1"/>
  <c r="BQ74" i="12" a="1"/>
  <c r="BQ74" i="12" s="1"/>
  <c r="BZ74" i="12" s="1"/>
  <c r="BR74" i="12" a="1"/>
  <c r="BR74" i="12" s="1"/>
  <c r="BS74" i="12" a="1"/>
  <c r="BS74" i="12" s="1"/>
  <c r="BT74" i="12" a="1"/>
  <c r="BT74" i="12"/>
  <c r="BU74" i="12" a="1"/>
  <c r="BU74" i="12" s="1"/>
  <c r="BV74" i="12" a="1"/>
  <c r="BV74" i="12" s="1"/>
  <c r="BW74" i="12" a="1"/>
  <c r="BW74" i="12" s="1"/>
  <c r="BX74" i="12" a="1"/>
  <c r="BX74" i="12"/>
  <c r="BY74" i="12" a="1"/>
  <c r="BY74" i="12" s="1"/>
  <c r="CA74" i="12" a="1"/>
  <c r="CA74" i="12"/>
  <c r="CJ74" i="12" s="1"/>
  <c r="CB74" i="12" a="1"/>
  <c r="CB74" i="12" s="1"/>
  <c r="CC74" i="12" a="1"/>
  <c r="CC74" i="12"/>
  <c r="CD74" i="12" a="1"/>
  <c r="CD74" i="12"/>
  <c r="CE74" i="12" a="1"/>
  <c r="CE74" i="12"/>
  <c r="CF74" i="12" a="1"/>
  <c r="CF74" i="12" s="1"/>
  <c r="CG74" i="12" a="1"/>
  <c r="CG74" i="12"/>
  <c r="CH74" i="12" a="1"/>
  <c r="CH74" i="12"/>
  <c r="CI74" i="12" a="1"/>
  <c r="CI74" i="12"/>
  <c r="S75" i="12" a="1"/>
  <c r="S75" i="12"/>
  <c r="T75" i="12" a="1"/>
  <c r="T75" i="12" s="1"/>
  <c r="U75" i="12" a="1"/>
  <c r="U75" i="12" s="1"/>
  <c r="V75" i="12" a="1"/>
  <c r="V75" i="12" s="1"/>
  <c r="W75" i="12" a="1"/>
  <c r="W75" i="12"/>
  <c r="X75" i="12" a="1"/>
  <c r="X75" i="12" s="1"/>
  <c r="Y75" i="12" a="1"/>
  <c r="Y75" i="12" s="1"/>
  <c r="Z75" i="12" a="1"/>
  <c r="Z75" i="12" s="1"/>
  <c r="AA75" i="12" a="1"/>
  <c r="AA75" i="12"/>
  <c r="AB75" i="12"/>
  <c r="AC75" i="12" a="1"/>
  <c r="AC75" i="12"/>
  <c r="AL75" i="12" s="1"/>
  <c r="AD75" i="12" a="1"/>
  <c r="AD75" i="12"/>
  <c r="AE75" i="12" a="1"/>
  <c r="AE75" i="12" s="1"/>
  <c r="AF75" i="12" a="1"/>
  <c r="AF75" i="12"/>
  <c r="AG75" i="12" a="1"/>
  <c r="AG75" i="12"/>
  <c r="AH75" i="12" a="1"/>
  <c r="AH75" i="12"/>
  <c r="AI75" i="12" a="1"/>
  <c r="AI75" i="12" s="1"/>
  <c r="AJ75" i="12" a="1"/>
  <c r="AJ75" i="12"/>
  <c r="AK75" i="12" a="1"/>
  <c r="AK75" i="12"/>
  <c r="AM75" i="12" a="1"/>
  <c r="AM75" i="12" s="1"/>
  <c r="AV75" i="12" s="1"/>
  <c r="AN75" i="12" a="1"/>
  <c r="AN75" i="12"/>
  <c r="AO75" i="12" a="1"/>
  <c r="AO75" i="12" s="1"/>
  <c r="AP75" i="12" a="1"/>
  <c r="AP75" i="12" s="1"/>
  <c r="AQ75" i="12" a="1"/>
  <c r="AQ75" i="12" s="1"/>
  <c r="AR75" i="12" a="1"/>
  <c r="AR75" i="12"/>
  <c r="AS75" i="12" a="1"/>
  <c r="AS75" i="12" s="1"/>
  <c r="AT75" i="12" a="1"/>
  <c r="AT75" i="12" s="1"/>
  <c r="AU75" i="12" a="1"/>
  <c r="AU75" i="12" s="1"/>
  <c r="AW75" i="12" a="1"/>
  <c r="AW75" i="12"/>
  <c r="BF75" i="12" s="1"/>
  <c r="AX75" i="12" a="1"/>
  <c r="AX75" i="12"/>
  <c r="AY75" i="12" a="1"/>
  <c r="AY75" i="12"/>
  <c r="AZ75" i="12" a="1"/>
  <c r="AZ75" i="12" s="1"/>
  <c r="BA75" i="12" a="1"/>
  <c r="BA75" i="12"/>
  <c r="BB75" i="12" a="1"/>
  <c r="BB75" i="12"/>
  <c r="BC75" i="12" a="1"/>
  <c r="BC75" i="12"/>
  <c r="BD75" i="12" a="1"/>
  <c r="BD75" i="12" s="1"/>
  <c r="BE75" i="12" a="1"/>
  <c r="BE75" i="12"/>
  <c r="BG75" i="12" a="1"/>
  <c r="BG75" i="12" s="1"/>
  <c r="BP75" i="12" s="1"/>
  <c r="BH75" i="12" a="1"/>
  <c r="BH75" i="12" s="1"/>
  <c r="BI75" i="12" a="1"/>
  <c r="BI75" i="12"/>
  <c r="BJ75" i="12" a="1"/>
  <c r="BJ75" i="12" s="1"/>
  <c r="BK75" i="12" a="1"/>
  <c r="BK75" i="12" s="1"/>
  <c r="BL75" i="12" a="1"/>
  <c r="BL75" i="12" s="1"/>
  <c r="BM75" i="12" a="1"/>
  <c r="BM75" i="12"/>
  <c r="BN75" i="12" a="1"/>
  <c r="BN75" i="12" s="1"/>
  <c r="BO75" i="12" a="1"/>
  <c r="BO75" i="12" s="1"/>
  <c r="BQ75" i="12" a="1"/>
  <c r="BQ75" i="12" s="1"/>
  <c r="BZ75" i="12" s="1"/>
  <c r="BR75" i="12" a="1"/>
  <c r="BR75" i="12"/>
  <c r="BS75" i="12" a="1"/>
  <c r="BS75" i="12"/>
  <c r="BT75" i="12" a="1"/>
  <c r="BT75" i="12"/>
  <c r="BU75" i="12" a="1"/>
  <c r="BU75" i="12" s="1"/>
  <c r="BV75" i="12" a="1"/>
  <c r="BV75" i="12"/>
  <c r="BW75" i="12" a="1"/>
  <c r="BW75" i="12"/>
  <c r="BX75" i="12" a="1"/>
  <c r="BX75" i="12"/>
  <c r="BY75" i="12" a="1"/>
  <c r="BY75" i="12" s="1"/>
  <c r="CA75" i="12" a="1"/>
  <c r="CA75" i="12" s="1"/>
  <c r="CJ75" i="12" s="1"/>
  <c r="CB75" i="12" a="1"/>
  <c r="CB75" i="12" s="1"/>
  <c r="CC75" i="12" a="1"/>
  <c r="CC75" i="12" s="1"/>
  <c r="CD75" i="12" a="1"/>
  <c r="CD75" i="12"/>
  <c r="CE75" i="12" a="1"/>
  <c r="CE75" i="12" s="1"/>
  <c r="CF75" i="12" a="1"/>
  <c r="CF75" i="12" s="1"/>
  <c r="CG75" i="12" a="1"/>
  <c r="CG75" i="12" s="1"/>
  <c r="CH75" i="12" a="1"/>
  <c r="CH75" i="12"/>
  <c r="CI75" i="12" a="1"/>
  <c r="CI75" i="12" s="1"/>
  <c r="S76" i="12" a="1"/>
  <c r="S76" i="12"/>
  <c r="AB76" i="12" s="1"/>
  <c r="T76" i="12" a="1"/>
  <c r="T76" i="12" s="1"/>
  <c r="U76" i="12" a="1"/>
  <c r="U76" i="12"/>
  <c r="V76" i="12" a="1"/>
  <c r="V76" i="12"/>
  <c r="W76" i="12" a="1"/>
  <c r="W76" i="12"/>
  <c r="X76" i="12" a="1"/>
  <c r="X76" i="12" s="1"/>
  <c r="Y76" i="12" a="1"/>
  <c r="Y76" i="12"/>
  <c r="Z76" i="12" a="1"/>
  <c r="Z76" i="12"/>
  <c r="AA76" i="12" a="1"/>
  <c r="AA76" i="12"/>
  <c r="AC76" i="12" a="1"/>
  <c r="AC76" i="12"/>
  <c r="AD76" i="12" a="1"/>
  <c r="AD76" i="12" s="1"/>
  <c r="AE76" i="12" a="1"/>
  <c r="AE76" i="12" s="1"/>
  <c r="AF76" i="12" a="1"/>
  <c r="AF76" i="12" s="1"/>
  <c r="AG76" i="12" a="1"/>
  <c r="AG76" i="12"/>
  <c r="AH76" i="12" a="1"/>
  <c r="AH76" i="12" s="1"/>
  <c r="AI76" i="12" a="1"/>
  <c r="AI76" i="12" s="1"/>
  <c r="AJ76" i="12" a="1"/>
  <c r="AJ76" i="12" s="1"/>
  <c r="AK76" i="12" a="1"/>
  <c r="AK76" i="12"/>
  <c r="AL76" i="12"/>
  <c r="AM76" i="12" a="1"/>
  <c r="AM76" i="12"/>
  <c r="AV76" i="12" s="1"/>
  <c r="AN76" i="12" a="1"/>
  <c r="AN76" i="12"/>
  <c r="AO76" i="12" a="1"/>
  <c r="AO76" i="12" s="1"/>
  <c r="AP76" i="12" a="1"/>
  <c r="AP76" i="12"/>
  <c r="AQ76" i="12" a="1"/>
  <c r="AQ76" i="12"/>
  <c r="AR76" i="12" a="1"/>
  <c r="AR76" i="12"/>
  <c r="AS76" i="12" a="1"/>
  <c r="AS76" i="12" s="1"/>
  <c r="AT76" i="12" a="1"/>
  <c r="AT76" i="12"/>
  <c r="AU76" i="12" a="1"/>
  <c r="AU76" i="12"/>
  <c r="AW76" i="12" a="1"/>
  <c r="AW76" i="12" s="1"/>
  <c r="BF76" i="12" s="1"/>
  <c r="AX76" i="12" a="1"/>
  <c r="AX76" i="12"/>
  <c r="AY76" i="12" a="1"/>
  <c r="AY76" i="12" s="1"/>
  <c r="AZ76" i="12" a="1"/>
  <c r="AZ76" i="12" s="1"/>
  <c r="BA76" i="12" a="1"/>
  <c r="BA76" i="12" s="1"/>
  <c r="BB76" i="12" a="1"/>
  <c r="BB76" i="12"/>
  <c r="BC76" i="12" a="1"/>
  <c r="BC76" i="12" s="1"/>
  <c r="BD76" i="12" a="1"/>
  <c r="BD76" i="12" s="1"/>
  <c r="BE76" i="12" a="1"/>
  <c r="BE76" i="12" s="1"/>
  <c r="BG76" i="12" a="1"/>
  <c r="BG76" i="12"/>
  <c r="BP76" i="12" s="1"/>
  <c r="BH76" i="12" a="1"/>
  <c r="BH76" i="12"/>
  <c r="BI76" i="12" a="1"/>
  <c r="BI76" i="12"/>
  <c r="BJ76" i="12" a="1"/>
  <c r="BJ76" i="12" s="1"/>
  <c r="BK76" i="12" a="1"/>
  <c r="BK76" i="12"/>
  <c r="BL76" i="12" a="1"/>
  <c r="BL76" i="12"/>
  <c r="BM76" i="12" a="1"/>
  <c r="BM76" i="12"/>
  <c r="BN76" i="12" a="1"/>
  <c r="BN76" i="12" s="1"/>
  <c r="BO76" i="12" a="1"/>
  <c r="BO76" i="12"/>
  <c r="BQ76" i="12" a="1"/>
  <c r="BQ76" i="12" s="1"/>
  <c r="BR76" i="12" a="1"/>
  <c r="BR76" i="12" s="1"/>
  <c r="BS76" i="12" a="1"/>
  <c r="BS76" i="12"/>
  <c r="BT76" i="12" a="1"/>
  <c r="BT76" i="12" s="1"/>
  <c r="BU76" i="12" a="1"/>
  <c r="BU76" i="12" s="1"/>
  <c r="BV76" i="12" a="1"/>
  <c r="BV76" i="12" s="1"/>
  <c r="BW76" i="12" a="1"/>
  <c r="BW76" i="12"/>
  <c r="BX76" i="12" a="1"/>
  <c r="BX76" i="12" s="1"/>
  <c r="BY76" i="12" a="1"/>
  <c r="BY76" i="12" s="1"/>
  <c r="BZ76" i="12"/>
  <c r="CA76" i="12" a="1"/>
  <c r="CA76" i="12" s="1"/>
  <c r="CJ76" i="12" s="1"/>
  <c r="CB76" i="12" a="1"/>
  <c r="CB76" i="12"/>
  <c r="CC76" i="12" a="1"/>
  <c r="CC76" i="12"/>
  <c r="CD76" i="12" a="1"/>
  <c r="CD76" i="12"/>
  <c r="CE76" i="12" a="1"/>
  <c r="CE76" i="12" s="1"/>
  <c r="CF76" i="12" a="1"/>
  <c r="CF76" i="12"/>
  <c r="CG76" i="12" a="1"/>
  <c r="CG76" i="12"/>
  <c r="CH76" i="12" a="1"/>
  <c r="CH76" i="12"/>
  <c r="CI76" i="12" a="1"/>
  <c r="CI76" i="12" s="1"/>
  <c r="S77" i="12" a="1"/>
  <c r="S77" i="12" s="1"/>
  <c r="AB77" i="12" s="1"/>
  <c r="T77" i="12" a="1"/>
  <c r="T77" i="12" s="1"/>
  <c r="U77" i="12" a="1"/>
  <c r="U77" i="12" s="1"/>
  <c r="V77" i="12" a="1"/>
  <c r="V77" i="12"/>
  <c r="W77" i="12" a="1"/>
  <c r="W77" i="12" s="1"/>
  <c r="X77" i="12" a="1"/>
  <c r="X77" i="12" s="1"/>
  <c r="Y77" i="12" a="1"/>
  <c r="Y77" i="12" s="1"/>
  <c r="Z77" i="12" a="1"/>
  <c r="Z77" i="12"/>
  <c r="AA77" i="12" a="1"/>
  <c r="AA77" i="12" s="1"/>
  <c r="AC77" i="12" a="1"/>
  <c r="AC77" i="12"/>
  <c r="AL77" i="12" s="1"/>
  <c r="AD77" i="12" a="1"/>
  <c r="AD77" i="12" s="1"/>
  <c r="AE77" i="12" a="1"/>
  <c r="AE77" i="12"/>
  <c r="AF77" i="12" a="1"/>
  <c r="AF77" i="12"/>
  <c r="AG77" i="12" a="1"/>
  <c r="AG77" i="12"/>
  <c r="AH77" i="12" a="1"/>
  <c r="AH77" i="12" s="1"/>
  <c r="AI77" i="12" a="1"/>
  <c r="AI77" i="12"/>
  <c r="AJ77" i="12" a="1"/>
  <c r="AJ77" i="12"/>
  <c r="AK77" i="12" a="1"/>
  <c r="AK77" i="12"/>
  <c r="AM77" i="12" a="1"/>
  <c r="AM77" i="12"/>
  <c r="AN77" i="12" a="1"/>
  <c r="AN77" i="12" s="1"/>
  <c r="AO77" i="12" a="1"/>
  <c r="AO77" i="12" s="1"/>
  <c r="AP77" i="12" a="1"/>
  <c r="AP77" i="12" s="1"/>
  <c r="AQ77" i="12" a="1"/>
  <c r="AQ77" i="12"/>
  <c r="AR77" i="12" a="1"/>
  <c r="AR77" i="12" s="1"/>
  <c r="AS77" i="12" a="1"/>
  <c r="AS77" i="12" s="1"/>
  <c r="AT77" i="12" a="1"/>
  <c r="AT77" i="12" s="1"/>
  <c r="AU77" i="12" a="1"/>
  <c r="AU77" i="12"/>
  <c r="AV77" i="12"/>
  <c r="AW77" i="12" a="1"/>
  <c r="AW77" i="12"/>
  <c r="BF77" i="12" s="1"/>
  <c r="AX77" i="12" a="1"/>
  <c r="AX77" i="12"/>
  <c r="AY77" i="12" a="1"/>
  <c r="AY77" i="12" s="1"/>
  <c r="AZ77" i="12" a="1"/>
  <c r="AZ77" i="12"/>
  <c r="BA77" i="12" a="1"/>
  <c r="BA77" i="12"/>
  <c r="BB77" i="12" a="1"/>
  <c r="BB77" i="12"/>
  <c r="BC77" i="12" a="1"/>
  <c r="BC77" i="12" s="1"/>
  <c r="BD77" i="12" a="1"/>
  <c r="BD77" i="12"/>
  <c r="BE77" i="12" a="1"/>
  <c r="BE77" i="12"/>
  <c r="BG77" i="12" a="1"/>
  <c r="BG77" i="12" s="1"/>
  <c r="BP77" i="12" s="1"/>
  <c r="BH77" i="12" a="1"/>
  <c r="BH77" i="12"/>
  <c r="BI77" i="12" a="1"/>
  <c r="BI77" i="12" s="1"/>
  <c r="BJ77" i="12" a="1"/>
  <c r="BJ77" i="12" s="1"/>
  <c r="BK77" i="12" a="1"/>
  <c r="BK77" i="12" s="1"/>
  <c r="BL77" i="12" a="1"/>
  <c r="BL77" i="12"/>
  <c r="BM77" i="12" a="1"/>
  <c r="BM77" i="12" s="1"/>
  <c r="BN77" i="12" a="1"/>
  <c r="BN77" i="12" s="1"/>
  <c r="BO77" i="12" a="1"/>
  <c r="BO77" i="12" s="1"/>
  <c r="BQ77" i="12" a="1"/>
  <c r="BQ77" i="12"/>
  <c r="BZ77" i="12" s="1"/>
  <c r="BR77" i="12" a="1"/>
  <c r="BR77" i="12"/>
  <c r="BS77" i="12" a="1"/>
  <c r="BS77" i="12"/>
  <c r="BT77" i="12" a="1"/>
  <c r="BT77" i="12" s="1"/>
  <c r="BU77" i="12" a="1"/>
  <c r="BU77" i="12"/>
  <c r="BV77" i="12" a="1"/>
  <c r="BV77" i="12"/>
  <c r="BW77" i="12" a="1"/>
  <c r="BW77" i="12"/>
  <c r="BX77" i="12" a="1"/>
  <c r="BX77" i="12" s="1"/>
  <c r="BY77" i="12" a="1"/>
  <c r="BY77" i="12"/>
  <c r="CA77" i="12" a="1"/>
  <c r="CA77" i="12" s="1"/>
  <c r="CJ77" i="12" s="1"/>
  <c r="CB77" i="12" a="1"/>
  <c r="CB77" i="12" s="1"/>
  <c r="CC77" i="12" a="1"/>
  <c r="CC77" i="12"/>
  <c r="CD77" i="12" a="1"/>
  <c r="CD77" i="12" s="1"/>
  <c r="CE77" i="12" a="1"/>
  <c r="CE77" i="12" s="1"/>
  <c r="CF77" i="12" a="1"/>
  <c r="CF77" i="12" s="1"/>
  <c r="CG77" i="12" a="1"/>
  <c r="CG77" i="12"/>
  <c r="CH77" i="12" a="1"/>
  <c r="CH77" i="12" s="1"/>
  <c r="CI77" i="12" a="1"/>
  <c r="CI77" i="12" s="1"/>
  <c r="S78" i="12" a="1"/>
  <c r="S78" i="12" s="1"/>
  <c r="AB78" i="12" s="1"/>
  <c r="T78" i="12" a="1"/>
  <c r="T78" i="12"/>
  <c r="U78" i="12" a="1"/>
  <c r="U78" i="12"/>
  <c r="V78" i="12" a="1"/>
  <c r="V78" i="12"/>
  <c r="W78" i="12" a="1"/>
  <c r="W78" i="12" s="1"/>
  <c r="X78" i="12" a="1"/>
  <c r="X78" i="12"/>
  <c r="Y78" i="12" a="1"/>
  <c r="Y78" i="12"/>
  <c r="Z78" i="12" a="1"/>
  <c r="Z78" i="12"/>
  <c r="AA78" i="12" a="1"/>
  <c r="AA78" i="12" s="1"/>
  <c r="AC78" i="12" a="1"/>
  <c r="AC78" i="12" s="1"/>
  <c r="AD78" i="12" a="1"/>
  <c r="AD78" i="12" s="1"/>
  <c r="AE78" i="12" a="1"/>
  <c r="AE78" i="12" s="1"/>
  <c r="AF78" i="12" a="1"/>
  <c r="AF78" i="12"/>
  <c r="AG78" i="12" a="1"/>
  <c r="AG78" i="12" s="1"/>
  <c r="AH78" i="12" a="1"/>
  <c r="AH78" i="12" s="1"/>
  <c r="AI78" i="12" a="1"/>
  <c r="AI78" i="12" s="1"/>
  <c r="AJ78" i="12" a="1"/>
  <c r="AJ78" i="12"/>
  <c r="AK78" i="12" a="1"/>
  <c r="AK78" i="12" s="1"/>
  <c r="AL78" i="12"/>
  <c r="AM78" i="12" a="1"/>
  <c r="AM78" i="12"/>
  <c r="AV78" i="12" s="1"/>
  <c r="AN78" i="12" a="1"/>
  <c r="AN78" i="12" s="1"/>
  <c r="AO78" i="12" a="1"/>
  <c r="AO78" i="12"/>
  <c r="AP78" i="12" a="1"/>
  <c r="AP78" i="12"/>
  <c r="AQ78" i="12" a="1"/>
  <c r="AQ78" i="12"/>
  <c r="AR78" i="12" a="1"/>
  <c r="AR78" i="12" s="1"/>
  <c r="AS78" i="12" a="1"/>
  <c r="AS78" i="12"/>
  <c r="AT78" i="12" a="1"/>
  <c r="AT78" i="12"/>
  <c r="AU78" i="12" a="1"/>
  <c r="AU78" i="12"/>
  <c r="AW78" i="12" a="1"/>
  <c r="AW78" i="12"/>
  <c r="AX78" i="12" a="1"/>
  <c r="AX78" i="12" s="1"/>
  <c r="AY78" i="12" a="1"/>
  <c r="AY78" i="12" s="1"/>
  <c r="AZ78" i="12" a="1"/>
  <c r="AZ78" i="12" s="1"/>
  <c r="BA78" i="12" a="1"/>
  <c r="BA78" i="12"/>
  <c r="BB78" i="12" a="1"/>
  <c r="BB78" i="12" s="1"/>
  <c r="BC78" i="12" a="1"/>
  <c r="BC78" i="12" s="1"/>
  <c r="BD78" i="12" a="1"/>
  <c r="BD78" i="12" s="1"/>
  <c r="BE78" i="12" a="1"/>
  <c r="BE78" i="12"/>
  <c r="BF78" i="12"/>
  <c r="BG78" i="12" a="1"/>
  <c r="BG78" i="12"/>
  <c r="BP78" i="12" s="1"/>
  <c r="BH78" i="12" a="1"/>
  <c r="BH78" i="12"/>
  <c r="BI78" i="12" a="1"/>
  <c r="BI78" i="12" s="1"/>
  <c r="BJ78" i="12" a="1"/>
  <c r="BJ78" i="12"/>
  <c r="BK78" i="12" a="1"/>
  <c r="BK78" i="12"/>
  <c r="BL78" i="12" a="1"/>
  <c r="BL78" i="12"/>
  <c r="BM78" i="12" a="1"/>
  <c r="BM78" i="12" s="1"/>
  <c r="BN78" i="12" a="1"/>
  <c r="BN78" i="12"/>
  <c r="BO78" i="12" a="1"/>
  <c r="BO78" i="12"/>
  <c r="BQ78" i="12" a="1"/>
  <c r="BQ78" i="12" s="1"/>
  <c r="BZ78" i="12" s="1"/>
  <c r="BR78" i="12" a="1"/>
  <c r="BR78" i="12"/>
  <c r="BS78" i="12" a="1"/>
  <c r="BS78" i="12" s="1"/>
  <c r="BT78" i="12" a="1"/>
  <c r="BT78" i="12" s="1"/>
  <c r="BU78" i="12" a="1"/>
  <c r="BU78" i="12" s="1"/>
  <c r="BV78" i="12" a="1"/>
  <c r="BV78" i="12"/>
  <c r="BW78" i="12" a="1"/>
  <c r="BW78" i="12" s="1"/>
  <c r="BX78" i="12" a="1"/>
  <c r="BX78" i="12" s="1"/>
  <c r="BY78" i="12" a="1"/>
  <c r="BY78" i="12" s="1"/>
  <c r="CA78" i="12" a="1"/>
  <c r="CA78" i="12"/>
  <c r="CJ78" i="12" s="1"/>
  <c r="CB78" i="12" a="1"/>
  <c r="CB78" i="12"/>
  <c r="CC78" i="12" a="1"/>
  <c r="CC78" i="12"/>
  <c r="CD78" i="12" a="1"/>
  <c r="CD78" i="12" s="1"/>
  <c r="CE78" i="12" a="1"/>
  <c r="CE78" i="12"/>
  <c r="CF78" i="12" a="1"/>
  <c r="CF78" i="12"/>
  <c r="CG78" i="12" a="1"/>
  <c r="CG78" i="12"/>
  <c r="CH78" i="12" a="1"/>
  <c r="CH78" i="12" s="1"/>
  <c r="CI78" i="12" a="1"/>
  <c r="CI78" i="12"/>
  <c r="S79" i="12" a="1"/>
  <c r="S79" i="12" s="1"/>
  <c r="T79" i="12" a="1"/>
  <c r="T79" i="12" s="1"/>
  <c r="U79" i="12" a="1"/>
  <c r="U79" i="12"/>
  <c r="V79" i="12" a="1"/>
  <c r="V79" i="12" s="1"/>
  <c r="W79" i="12" a="1"/>
  <c r="W79" i="12" s="1"/>
  <c r="X79" i="12" a="1"/>
  <c r="X79" i="12" s="1"/>
  <c r="Y79" i="12" a="1"/>
  <c r="Y79" i="12"/>
  <c r="Z79" i="12" a="1"/>
  <c r="Z79" i="12" s="1"/>
  <c r="AA79" i="12" a="1"/>
  <c r="AA79" i="12" s="1"/>
  <c r="AB79" i="12"/>
  <c r="AC79" i="12" a="1"/>
  <c r="AC79" i="12" s="1"/>
  <c r="AL79" i="12" s="1"/>
  <c r="AD79" i="12" a="1"/>
  <c r="AD79" i="12"/>
  <c r="AE79" i="12" a="1"/>
  <c r="AE79" i="12"/>
  <c r="AF79" i="12" a="1"/>
  <c r="AF79" i="12"/>
  <c r="AG79" i="12" a="1"/>
  <c r="AG79" i="12" s="1"/>
  <c r="AH79" i="12" a="1"/>
  <c r="AH79" i="12"/>
  <c r="AI79" i="12" a="1"/>
  <c r="AI79" i="12"/>
  <c r="AJ79" i="12" a="1"/>
  <c r="AJ79" i="12"/>
  <c r="AK79" i="12" a="1"/>
  <c r="AK79" i="12" s="1"/>
  <c r="AM79" i="12" a="1"/>
  <c r="AM79" i="12" s="1"/>
  <c r="AV79" i="12" s="1"/>
  <c r="AN79" i="12" a="1"/>
  <c r="AN79" i="12" s="1"/>
  <c r="AO79" i="12" a="1"/>
  <c r="AO79" i="12" s="1"/>
  <c r="AP79" i="12" a="1"/>
  <c r="AP79" i="12"/>
  <c r="AQ79" i="12" a="1"/>
  <c r="AQ79" i="12" s="1"/>
  <c r="AR79" i="12" a="1"/>
  <c r="AR79" i="12" s="1"/>
  <c r="AS79" i="12" a="1"/>
  <c r="AS79" i="12" s="1"/>
  <c r="AT79" i="12" a="1"/>
  <c r="AT79" i="12"/>
  <c r="AU79" i="12" a="1"/>
  <c r="AU79" i="12" s="1"/>
  <c r="AW79" i="12" a="1"/>
  <c r="AW79" i="12"/>
  <c r="BF79" i="12" s="1"/>
  <c r="AX79" i="12" a="1"/>
  <c r="AX79" i="12" s="1"/>
  <c r="AY79" i="12" a="1"/>
  <c r="AY79" i="12"/>
  <c r="AZ79" i="12" a="1"/>
  <c r="AZ79" i="12"/>
  <c r="BA79" i="12" a="1"/>
  <c r="BA79" i="12"/>
  <c r="BB79" i="12" a="1"/>
  <c r="BB79" i="12" s="1"/>
  <c r="BC79" i="12" a="1"/>
  <c r="BC79" i="12"/>
  <c r="BD79" i="12" a="1"/>
  <c r="BD79" i="12"/>
  <c r="BE79" i="12" a="1"/>
  <c r="BE79" i="12"/>
  <c r="BG79" i="12" a="1"/>
  <c r="BG79" i="12"/>
  <c r="BH79" i="12" a="1"/>
  <c r="BH79" i="12" s="1"/>
  <c r="BI79" i="12" a="1"/>
  <c r="BI79" i="12" s="1"/>
  <c r="BJ79" i="12" a="1"/>
  <c r="BJ79" i="12" s="1"/>
  <c r="BK79" i="12" a="1"/>
  <c r="BK79" i="12"/>
  <c r="BL79" i="12" a="1"/>
  <c r="BL79" i="12" s="1"/>
  <c r="BM79" i="12" a="1"/>
  <c r="BM79" i="12" s="1"/>
  <c r="BN79" i="12" a="1"/>
  <c r="BN79" i="12" s="1"/>
  <c r="BO79" i="12" a="1"/>
  <c r="BO79" i="12"/>
  <c r="BP79" i="12"/>
  <c r="BQ79" i="12" a="1"/>
  <c r="BQ79" i="12"/>
  <c r="BZ79" i="12" s="1"/>
  <c r="BR79" i="12" a="1"/>
  <c r="BR79" i="12"/>
  <c r="BS79" i="12" a="1"/>
  <c r="BS79" i="12" s="1"/>
  <c r="BT79" i="12" a="1"/>
  <c r="BT79" i="12"/>
  <c r="BU79" i="12" a="1"/>
  <c r="BU79" i="12"/>
  <c r="BV79" i="12" a="1"/>
  <c r="BV79" i="12"/>
  <c r="BW79" i="12" a="1"/>
  <c r="BW79" i="12" s="1"/>
  <c r="BX79" i="12" a="1"/>
  <c r="BX79" i="12"/>
  <c r="BY79" i="12" a="1"/>
  <c r="BY79" i="12"/>
  <c r="CA79" i="12" a="1"/>
  <c r="CA79" i="12" s="1"/>
  <c r="CJ79" i="12" s="1"/>
  <c r="CB79" i="12" a="1"/>
  <c r="CB79" i="12"/>
  <c r="CC79" i="12" a="1"/>
  <c r="CC79" i="12" s="1"/>
  <c r="CD79" i="12" a="1"/>
  <c r="CD79" i="12" s="1"/>
  <c r="CE79" i="12" a="1"/>
  <c r="CE79" i="12" s="1"/>
  <c r="CF79" i="12" a="1"/>
  <c r="CF79" i="12"/>
  <c r="CG79" i="12" a="1"/>
  <c r="CG79" i="12" s="1"/>
  <c r="CH79" i="12" a="1"/>
  <c r="CH79" i="12" s="1"/>
  <c r="CI79" i="12" a="1"/>
  <c r="CI79" i="12" s="1"/>
  <c r="S80" i="12" a="1"/>
  <c r="S80" i="12"/>
  <c r="AB80" i="12" s="1"/>
  <c r="T80" i="12" a="1"/>
  <c r="T80" i="12"/>
  <c r="U80" i="12" a="1"/>
  <c r="U80" i="12"/>
  <c r="V80" i="12" a="1"/>
  <c r="V80" i="12" s="1"/>
  <c r="W80" i="12" a="1"/>
  <c r="W80" i="12"/>
  <c r="X80" i="12" a="1"/>
  <c r="X80" i="12"/>
  <c r="Y80" i="12" a="1"/>
  <c r="Y80" i="12"/>
  <c r="Z80" i="12" a="1"/>
  <c r="Z80" i="12" s="1"/>
  <c r="AA80" i="12" a="1"/>
  <c r="AA80" i="12"/>
  <c r="AC80" i="12" a="1"/>
  <c r="AC80" i="12" s="1"/>
  <c r="AL80" i="12" s="1"/>
  <c r="AD80" i="12" a="1"/>
  <c r="AD80" i="12" s="1"/>
  <c r="AE80" i="12" a="1"/>
  <c r="AE80" i="12"/>
  <c r="AF80" i="12" a="1"/>
  <c r="AF80" i="12" s="1"/>
  <c r="AG80" i="12" a="1"/>
  <c r="AG80" i="12" s="1"/>
  <c r="AH80" i="12" a="1"/>
  <c r="AH80" i="12" s="1"/>
  <c r="AI80" i="12" a="1"/>
  <c r="AI80" i="12"/>
  <c r="AJ80" i="12" a="1"/>
  <c r="AJ80" i="12" s="1"/>
  <c r="AK80" i="12" a="1"/>
  <c r="AK80" i="12" s="1"/>
  <c r="AM80" i="12" a="1"/>
  <c r="AM80" i="12" s="1"/>
  <c r="AV80" i="12" s="1"/>
  <c r="AN80" i="12" a="1"/>
  <c r="AN80" i="12"/>
  <c r="AO80" i="12" a="1"/>
  <c r="AO80" i="12"/>
  <c r="AP80" i="12" a="1"/>
  <c r="AP80" i="12"/>
  <c r="AQ80" i="12" a="1"/>
  <c r="AQ80" i="12" s="1"/>
  <c r="AR80" i="12" a="1"/>
  <c r="AR80" i="12"/>
  <c r="AS80" i="12" a="1"/>
  <c r="AS80" i="12"/>
  <c r="AT80" i="12" a="1"/>
  <c r="AT80" i="12"/>
  <c r="AU80" i="12" a="1"/>
  <c r="AU80" i="12" s="1"/>
  <c r="AW80" i="12" a="1"/>
  <c r="AW80" i="12" s="1"/>
  <c r="AX80" i="12" a="1"/>
  <c r="AX80" i="12" s="1"/>
  <c r="AY80" i="12" a="1"/>
  <c r="AY80" i="12" s="1"/>
  <c r="AZ80" i="12" a="1"/>
  <c r="AZ80" i="12"/>
  <c r="BA80" i="12" a="1"/>
  <c r="BA80" i="12" s="1"/>
  <c r="BB80" i="12" a="1"/>
  <c r="BB80" i="12" s="1"/>
  <c r="BC80" i="12" a="1"/>
  <c r="BC80" i="12" s="1"/>
  <c r="BD80" i="12" a="1"/>
  <c r="BD80" i="12"/>
  <c r="BE80" i="12" a="1"/>
  <c r="BE80" i="12" s="1"/>
  <c r="BF80" i="12"/>
  <c r="BG80" i="12" a="1"/>
  <c r="BG80" i="12"/>
  <c r="BP80" i="12" s="1"/>
  <c r="BH80" i="12" a="1"/>
  <c r="BH80" i="12" s="1"/>
  <c r="BI80" i="12" a="1"/>
  <c r="BI80" i="12"/>
  <c r="BJ80" i="12" a="1"/>
  <c r="BJ80" i="12"/>
  <c r="BK80" i="12" a="1"/>
  <c r="BK80" i="12"/>
  <c r="BL80" i="12" a="1"/>
  <c r="BL80" i="12" s="1"/>
  <c r="BM80" i="12" a="1"/>
  <c r="BM80" i="12"/>
  <c r="BN80" i="12" a="1"/>
  <c r="BN80" i="12"/>
  <c r="BO80" i="12" a="1"/>
  <c r="BO80" i="12"/>
  <c r="BQ80" i="12" a="1"/>
  <c r="BQ80" i="12"/>
  <c r="BR80" i="12" a="1"/>
  <c r="BR80" i="12" s="1"/>
  <c r="BS80" i="12" a="1"/>
  <c r="BS80" i="12" s="1"/>
  <c r="BT80" i="12" a="1"/>
  <c r="BT80" i="12" s="1"/>
  <c r="BU80" i="12" a="1"/>
  <c r="BU80" i="12"/>
  <c r="BV80" i="12" a="1"/>
  <c r="BV80" i="12" s="1"/>
  <c r="BW80" i="12" a="1"/>
  <c r="BW80" i="12" s="1"/>
  <c r="BX80" i="12" a="1"/>
  <c r="BX80" i="12" s="1"/>
  <c r="BY80" i="12" a="1"/>
  <c r="BY80" i="12"/>
  <c r="BZ80" i="12"/>
  <c r="CA80" i="12" a="1"/>
  <c r="CA80" i="12"/>
  <c r="CJ80" i="12" s="1"/>
  <c r="CB80" i="12" a="1"/>
  <c r="CB80" i="12"/>
  <c r="CC80" i="12" a="1"/>
  <c r="CC80" i="12" s="1"/>
  <c r="CD80" i="12" a="1"/>
  <c r="CD80" i="12"/>
  <c r="CE80" i="12" a="1"/>
  <c r="CE80" i="12"/>
  <c r="CF80" i="12" a="1"/>
  <c r="CF80" i="12"/>
  <c r="CG80" i="12" a="1"/>
  <c r="CG80" i="12" s="1"/>
  <c r="CH80" i="12" a="1"/>
  <c r="CH80" i="12"/>
  <c r="CI80" i="12" a="1"/>
  <c r="CI80" i="12"/>
  <c r="S81" i="12" a="1"/>
  <c r="S81" i="12" s="1"/>
  <c r="AB81" i="12" s="1"/>
  <c r="T81" i="12" a="1"/>
  <c r="T81" i="12"/>
  <c r="U81" i="12" a="1"/>
  <c r="U81" i="12" s="1"/>
  <c r="V81" i="12" a="1"/>
  <c r="V81" i="12" s="1"/>
  <c r="W81" i="12" a="1"/>
  <c r="W81" i="12" s="1"/>
  <c r="X81" i="12" a="1"/>
  <c r="X81" i="12"/>
  <c r="Y81" i="12" a="1"/>
  <c r="Y81" i="12" s="1"/>
  <c r="Z81" i="12" a="1"/>
  <c r="Z81" i="12" s="1"/>
  <c r="AA81" i="12" a="1"/>
  <c r="AA81" i="12" s="1"/>
  <c r="AC81" i="12" a="1"/>
  <c r="AC81" i="12"/>
  <c r="AL81" i="12" s="1"/>
  <c r="AD81" i="12" a="1"/>
  <c r="AD81" i="12"/>
  <c r="AE81" i="12" a="1"/>
  <c r="AE81" i="12"/>
  <c r="AF81" i="12" a="1"/>
  <c r="AF81" i="12" s="1"/>
  <c r="AG81" i="12" a="1"/>
  <c r="AG81" i="12"/>
  <c r="AH81" i="12" a="1"/>
  <c r="AH81" i="12"/>
  <c r="AI81" i="12" a="1"/>
  <c r="AI81" i="12"/>
  <c r="AJ81" i="12" a="1"/>
  <c r="AJ81" i="12" s="1"/>
  <c r="AK81" i="12" a="1"/>
  <c r="AK81" i="12"/>
  <c r="AM81" i="12" a="1"/>
  <c r="AM81" i="12" s="1"/>
  <c r="AV81" i="12" s="1"/>
  <c r="AN81" i="12" a="1"/>
  <c r="AN81" i="12" s="1"/>
  <c r="AO81" i="12" a="1"/>
  <c r="AO81" i="12"/>
  <c r="AP81" i="12" a="1"/>
  <c r="AP81" i="12" s="1"/>
  <c r="AQ81" i="12" a="1"/>
  <c r="AQ81" i="12" s="1"/>
  <c r="AR81" i="12" a="1"/>
  <c r="AR81" i="12" s="1"/>
  <c r="AS81" i="12" a="1"/>
  <c r="AS81" i="12"/>
  <c r="AT81" i="12" a="1"/>
  <c r="AT81" i="12" s="1"/>
  <c r="AU81" i="12" a="1"/>
  <c r="AU81" i="12" s="1"/>
  <c r="AW81" i="12" a="1"/>
  <c r="AW81" i="12" s="1"/>
  <c r="BF81" i="12" s="1"/>
  <c r="AX81" i="12" a="1"/>
  <c r="AX81" i="12"/>
  <c r="AY81" i="12" a="1"/>
  <c r="AY81" i="12"/>
  <c r="AZ81" i="12" a="1"/>
  <c r="AZ81" i="12"/>
  <c r="BA81" i="12" a="1"/>
  <c r="BA81" i="12" s="1"/>
  <c r="BB81" i="12" a="1"/>
  <c r="BB81" i="12"/>
  <c r="BC81" i="12" a="1"/>
  <c r="BC81" i="12"/>
  <c r="BD81" i="12" a="1"/>
  <c r="BD81" i="12"/>
  <c r="BE81" i="12" a="1"/>
  <c r="BE81" i="12" s="1"/>
  <c r="BG81" i="12" a="1"/>
  <c r="BG81" i="12" s="1"/>
  <c r="BP81" i="12" s="1"/>
  <c r="BH81" i="12" a="1"/>
  <c r="BH81" i="12" s="1"/>
  <c r="BI81" i="12" a="1"/>
  <c r="BI81" i="12" s="1"/>
  <c r="BJ81" i="12" a="1"/>
  <c r="BJ81" i="12"/>
  <c r="BK81" i="12" a="1"/>
  <c r="BK81" i="12" s="1"/>
  <c r="BL81" i="12" a="1"/>
  <c r="BL81" i="12" s="1"/>
  <c r="BM81" i="12" a="1"/>
  <c r="BM81" i="12" s="1"/>
  <c r="BN81" i="12" a="1"/>
  <c r="BN81" i="12"/>
  <c r="BO81" i="12" a="1"/>
  <c r="BO81" i="12" s="1"/>
  <c r="BQ81" i="12" a="1"/>
  <c r="BQ81" i="12"/>
  <c r="BZ81" i="12" s="1"/>
  <c r="BR81" i="12" a="1"/>
  <c r="BR81" i="12" s="1"/>
  <c r="BS81" i="12" a="1"/>
  <c r="BS81" i="12"/>
  <c r="BT81" i="12" a="1"/>
  <c r="BT81" i="12"/>
  <c r="BU81" i="12" a="1"/>
  <c r="BU81" i="12"/>
  <c r="BV81" i="12" a="1"/>
  <c r="BV81" i="12" s="1"/>
  <c r="BW81" i="12" a="1"/>
  <c r="BW81" i="12"/>
  <c r="BX81" i="12" a="1"/>
  <c r="BX81" i="12"/>
  <c r="BY81" i="12" a="1"/>
  <c r="BY81" i="12"/>
  <c r="CA81" i="12" a="1"/>
  <c r="CA81" i="12"/>
  <c r="CB81" i="12" a="1"/>
  <c r="CB81" i="12" s="1"/>
  <c r="CC81" i="12" a="1"/>
  <c r="CC81" i="12" s="1"/>
  <c r="CD81" i="12" a="1"/>
  <c r="CD81" i="12" s="1"/>
  <c r="CE81" i="12" a="1"/>
  <c r="CE81" i="12"/>
  <c r="CF81" i="12" a="1"/>
  <c r="CF81" i="12" s="1"/>
  <c r="CG81" i="12" a="1"/>
  <c r="CG81" i="12" s="1"/>
  <c r="CH81" i="12" a="1"/>
  <c r="CH81" i="12" s="1"/>
  <c r="CI81" i="12" a="1"/>
  <c r="CI81" i="12"/>
  <c r="CJ81" i="12"/>
  <c r="S82" i="12" a="1"/>
  <c r="S82" i="12"/>
  <c r="AB82" i="12" s="1"/>
  <c r="T82" i="12" a="1"/>
  <c r="T82" i="12"/>
  <c r="U82" i="12" a="1"/>
  <c r="U82" i="12" s="1"/>
  <c r="V82" i="12" a="1"/>
  <c r="V82" i="12"/>
  <c r="W82" i="12" a="1"/>
  <c r="W82" i="12"/>
  <c r="X82" i="12" a="1"/>
  <c r="X82" i="12"/>
  <c r="Y82" i="12" a="1"/>
  <c r="Y82" i="12" s="1"/>
  <c r="Z82" i="12" a="1"/>
  <c r="Z82" i="12"/>
  <c r="AA82" i="12" a="1"/>
  <c r="AA82" i="12"/>
  <c r="AC82" i="12" a="1"/>
  <c r="AC82" i="12" s="1"/>
  <c r="AL82" i="12" s="1"/>
  <c r="AD82" i="12" a="1"/>
  <c r="AD82" i="12"/>
  <c r="AE82" i="12" a="1"/>
  <c r="AE82" i="12" s="1"/>
  <c r="AF82" i="12" a="1"/>
  <c r="AF82" i="12" s="1"/>
  <c r="AG82" i="12" a="1"/>
  <c r="AG82" i="12" s="1"/>
  <c r="AH82" i="12" a="1"/>
  <c r="AH82" i="12"/>
  <c r="AI82" i="12" a="1"/>
  <c r="AI82" i="12" s="1"/>
  <c r="AJ82" i="12" a="1"/>
  <c r="AJ82" i="12" s="1"/>
  <c r="AK82" i="12" a="1"/>
  <c r="AK82" i="12" s="1"/>
  <c r="AM82" i="12" a="1"/>
  <c r="AM82" i="12"/>
  <c r="AV82" i="12" s="1"/>
  <c r="AN82" i="12" a="1"/>
  <c r="AN82" i="12"/>
  <c r="AO82" i="12" a="1"/>
  <c r="AO82" i="12"/>
  <c r="AP82" i="12" a="1"/>
  <c r="AP82" i="12" s="1"/>
  <c r="AQ82" i="12" a="1"/>
  <c r="AQ82" i="12"/>
  <c r="AR82" i="12" a="1"/>
  <c r="AR82" i="12"/>
  <c r="AS82" i="12" a="1"/>
  <c r="AS82" i="12"/>
  <c r="AT82" i="12" a="1"/>
  <c r="AT82" i="12" s="1"/>
  <c r="AU82" i="12" a="1"/>
  <c r="AU82" i="12"/>
  <c r="AW82" i="12" a="1"/>
  <c r="AW82" i="12" s="1"/>
  <c r="BF82" i="12" s="1"/>
  <c r="AX82" i="12" a="1"/>
  <c r="AX82" i="12" s="1"/>
  <c r="AY82" i="12" a="1"/>
  <c r="AY82" i="12"/>
  <c r="AZ82" i="12" a="1"/>
  <c r="AZ82" i="12" s="1"/>
  <c r="BA82" i="12" a="1"/>
  <c r="BA82" i="12" s="1"/>
  <c r="BB82" i="12" a="1"/>
  <c r="BB82" i="12" s="1"/>
  <c r="BC82" i="12" a="1"/>
  <c r="BC82" i="12"/>
  <c r="BD82" i="12" a="1"/>
  <c r="BD82" i="12" s="1"/>
  <c r="BE82" i="12" a="1"/>
  <c r="BE82" i="12" s="1"/>
  <c r="BG82" i="12" a="1"/>
  <c r="BG82" i="12" s="1"/>
  <c r="BP82" i="12" s="1"/>
  <c r="BH82" i="12" a="1"/>
  <c r="BH82" i="12"/>
  <c r="BI82" i="12" a="1"/>
  <c r="BI82" i="12"/>
  <c r="BJ82" i="12" a="1"/>
  <c r="BJ82" i="12"/>
  <c r="BK82" i="12" a="1"/>
  <c r="BK82" i="12" s="1"/>
  <c r="BL82" i="12" a="1"/>
  <c r="BL82" i="12"/>
  <c r="BM82" i="12" a="1"/>
  <c r="BM82" i="12"/>
  <c r="BN82" i="12" a="1"/>
  <c r="BN82" i="12"/>
  <c r="BO82" i="12" a="1"/>
  <c r="BO82" i="12" s="1"/>
  <c r="BQ82" i="12" a="1"/>
  <c r="BQ82" i="12" s="1"/>
  <c r="BZ82" i="12" s="1"/>
  <c r="BR82" i="12" a="1"/>
  <c r="BR82" i="12" s="1"/>
  <c r="BS82" i="12" a="1"/>
  <c r="BS82" i="12" s="1"/>
  <c r="BT82" i="12" a="1"/>
  <c r="BT82" i="12"/>
  <c r="BU82" i="12" a="1"/>
  <c r="BU82" i="12" s="1"/>
  <c r="BV82" i="12" a="1"/>
  <c r="BV82" i="12" s="1"/>
  <c r="BW82" i="12" a="1"/>
  <c r="BW82" i="12" s="1"/>
  <c r="BX82" i="12" a="1"/>
  <c r="BX82" i="12" s="1"/>
  <c r="BY82" i="12" a="1"/>
  <c r="BY82" i="12" s="1"/>
  <c r="CA82" i="12" a="1"/>
  <c r="CA82" i="12"/>
  <c r="CJ82" i="12" s="1"/>
  <c r="CB82" i="12" a="1"/>
  <c r="CB82" i="12" s="1"/>
  <c r="CC82" i="12" a="1"/>
  <c r="CC82" i="12"/>
  <c r="CD82" i="12" a="1"/>
  <c r="CD82" i="12"/>
  <c r="CE82" i="12" a="1"/>
  <c r="CE82" i="12"/>
  <c r="CF82" i="12" a="1"/>
  <c r="CF82" i="12" s="1"/>
  <c r="CG82" i="12" a="1"/>
  <c r="CG82" i="12"/>
  <c r="CH82" i="12" a="1"/>
  <c r="CH82" i="12"/>
  <c r="CI82" i="12" a="1"/>
  <c r="CI82" i="12"/>
  <c r="S83" i="12" a="1"/>
  <c r="S83" i="12"/>
  <c r="T83" i="12" a="1"/>
  <c r="T83" i="12" s="1"/>
  <c r="U83" i="12" a="1"/>
  <c r="U83" i="12" s="1"/>
  <c r="V83" i="12" a="1"/>
  <c r="V83" i="12" s="1"/>
  <c r="W83" i="12" a="1"/>
  <c r="W83" i="12" s="1"/>
  <c r="X83" i="12" a="1"/>
  <c r="X83" i="12" s="1"/>
  <c r="Y83" i="12" a="1"/>
  <c r="Y83" i="12" s="1"/>
  <c r="Z83" i="12" a="1"/>
  <c r="Z83" i="12" s="1"/>
  <c r="AA83" i="12" a="1"/>
  <c r="AA83" i="12" s="1"/>
  <c r="AB83" i="12"/>
  <c r="AC83" i="12" a="1"/>
  <c r="AC83" i="12"/>
  <c r="AL83" i="12" s="1"/>
  <c r="AD83" i="12" a="1"/>
  <c r="AD83" i="12"/>
  <c r="AE83" i="12" a="1"/>
  <c r="AE83" i="12" s="1"/>
  <c r="AF83" i="12" a="1"/>
  <c r="AF83" i="12"/>
  <c r="AG83" i="12" a="1"/>
  <c r="AG83" i="12"/>
  <c r="AH83" i="12" a="1"/>
  <c r="AH83" i="12"/>
  <c r="AI83" i="12" a="1"/>
  <c r="AI83" i="12" s="1"/>
  <c r="AJ83" i="12" a="1"/>
  <c r="AJ83" i="12"/>
  <c r="AK83" i="12" a="1"/>
  <c r="AK83" i="12"/>
  <c r="AM83" i="12" a="1"/>
  <c r="AM83" i="12" s="1"/>
  <c r="AV83" i="12" s="1"/>
  <c r="AN83" i="12" a="1"/>
  <c r="AN83" i="12" s="1"/>
  <c r="AO83" i="12" a="1"/>
  <c r="AO83" i="12" s="1"/>
  <c r="AP83" i="12" a="1"/>
  <c r="AP83" i="12" s="1"/>
  <c r="AQ83" i="12" a="1"/>
  <c r="AQ83" i="12" s="1"/>
  <c r="AR83" i="12" a="1"/>
  <c r="AR83" i="12" s="1"/>
  <c r="AS83" i="12" a="1"/>
  <c r="AS83" i="12" s="1"/>
  <c r="AT83" i="12" a="1"/>
  <c r="AT83" i="12" s="1"/>
  <c r="AU83" i="12" a="1"/>
  <c r="AU83" i="12" s="1"/>
  <c r="AW83" i="12" a="1"/>
  <c r="AW83" i="12"/>
  <c r="BF83" i="12" s="1"/>
  <c r="AX83" i="12" a="1"/>
  <c r="AX83" i="12"/>
  <c r="AY83" i="12" a="1"/>
  <c r="AY83" i="12"/>
  <c r="AZ83" i="12" a="1"/>
  <c r="AZ83" i="12" s="1"/>
  <c r="BA83" i="12" a="1"/>
  <c r="BA83" i="12"/>
  <c r="BB83" i="12" a="1"/>
  <c r="BB83" i="12"/>
  <c r="BC83" i="12" a="1"/>
  <c r="BC83" i="12"/>
  <c r="BD83" i="12" a="1"/>
  <c r="BD83" i="12" s="1"/>
  <c r="BE83" i="12" a="1"/>
  <c r="BE83" i="12"/>
  <c r="BG83" i="12" a="1"/>
  <c r="BG83" i="12" s="1"/>
  <c r="BP83" i="12" s="1"/>
  <c r="BH83" i="12" a="1"/>
  <c r="BH83" i="12" s="1"/>
  <c r="BI83" i="12" a="1"/>
  <c r="BI83" i="12"/>
  <c r="BJ83" i="12" a="1"/>
  <c r="BJ83" i="12" s="1"/>
  <c r="BK83" i="12" a="1"/>
  <c r="BK83" i="12" s="1"/>
  <c r="BL83" i="12" a="1"/>
  <c r="BL83" i="12" s="1"/>
  <c r="BM83" i="12" a="1"/>
  <c r="BM83" i="12" s="1"/>
  <c r="BN83" i="12" a="1"/>
  <c r="BN83" i="12" s="1"/>
  <c r="BO83" i="12" a="1"/>
  <c r="BO83" i="12" s="1"/>
  <c r="BQ83" i="12" a="1"/>
  <c r="BQ83" i="12" s="1"/>
  <c r="BZ83" i="12" s="1"/>
  <c r="BR83" i="12" a="1"/>
  <c r="BR83" i="12"/>
  <c r="BS83" i="12" a="1"/>
  <c r="BS83" i="12"/>
  <c r="BT83" i="12" a="1"/>
  <c r="BT83" i="12"/>
  <c r="BU83" i="12" a="1"/>
  <c r="BU83" i="12" s="1"/>
  <c r="BV83" i="12" a="1"/>
  <c r="BV83" i="12"/>
  <c r="BW83" i="12" a="1"/>
  <c r="BW83" i="12"/>
  <c r="BX83" i="12" a="1"/>
  <c r="BX83" i="12"/>
  <c r="BY83" i="12" a="1"/>
  <c r="BY83" i="12" s="1"/>
  <c r="CA83" i="12" a="1"/>
  <c r="CA83" i="12" s="1"/>
  <c r="CJ83" i="12" s="1"/>
  <c r="CB83" i="12" a="1"/>
  <c r="CB83" i="12" s="1"/>
  <c r="CC83" i="12" a="1"/>
  <c r="CC83" i="12" s="1"/>
  <c r="CD83" i="12" a="1"/>
  <c r="CD83" i="12" s="1"/>
  <c r="CE83" i="12" a="1"/>
  <c r="CE83" i="12" s="1"/>
  <c r="CF83" i="12" a="1"/>
  <c r="CF83" i="12" s="1"/>
  <c r="CG83" i="12" a="1"/>
  <c r="CG83" i="12" s="1"/>
  <c r="CH83" i="12" a="1"/>
  <c r="CH83" i="12" s="1"/>
  <c r="CI83" i="12" a="1"/>
  <c r="CI83" i="12" s="1"/>
  <c r="S84" i="12" a="1"/>
  <c r="S84" i="12"/>
  <c r="AB84" i="12" s="1"/>
  <c r="T84" i="12" a="1"/>
  <c r="T84" i="12" s="1"/>
  <c r="U84" i="12" a="1"/>
  <c r="U84" i="12"/>
  <c r="V84" i="12" a="1"/>
  <c r="V84" i="12"/>
  <c r="W84" i="12" a="1"/>
  <c r="W84" i="12"/>
  <c r="X84" i="12" a="1"/>
  <c r="X84" i="12" s="1"/>
  <c r="Y84" i="12" a="1"/>
  <c r="Y84" i="12"/>
  <c r="Z84" i="12" a="1"/>
  <c r="Z84" i="12"/>
  <c r="AA84" i="12" a="1"/>
  <c r="AA84" i="12"/>
  <c r="AC84" i="12" a="1"/>
  <c r="AC84" i="12" s="1"/>
  <c r="AL84" i="12" s="1"/>
  <c r="AD84" i="12" a="1"/>
  <c r="AD84" i="12" s="1"/>
  <c r="AE84" i="12" a="1"/>
  <c r="AE84" i="12" s="1"/>
  <c r="AF84" i="12" a="1"/>
  <c r="AF84" i="12" s="1"/>
  <c r="AG84" i="12" a="1"/>
  <c r="AG84" i="12" s="1"/>
  <c r="AH84" i="12" a="1"/>
  <c r="AH84" i="12" s="1"/>
  <c r="AI84" i="12" a="1"/>
  <c r="AI84" i="12" s="1"/>
  <c r="AJ84" i="12" a="1"/>
  <c r="AJ84" i="12" s="1"/>
  <c r="AK84" i="12" a="1"/>
  <c r="AK84" i="12" s="1"/>
  <c r="AM84" i="12" a="1"/>
  <c r="AM84" i="12"/>
  <c r="AV84" i="12" s="1"/>
  <c r="AN84" i="12" a="1"/>
  <c r="AN84" i="12"/>
  <c r="AO84" i="12" a="1"/>
  <c r="AO84" i="12" s="1"/>
  <c r="AP84" i="12" a="1"/>
  <c r="AP84" i="12"/>
  <c r="AQ84" i="12" a="1"/>
  <c r="AQ84" i="12"/>
  <c r="AR84" i="12" a="1"/>
  <c r="AR84" i="12"/>
  <c r="AS84" i="12" a="1"/>
  <c r="AS84" i="12" s="1"/>
  <c r="AT84" i="12" a="1"/>
  <c r="AT84" i="12"/>
  <c r="AU84" i="12" a="1"/>
  <c r="AU84" i="12"/>
  <c r="AW84" i="12" a="1"/>
  <c r="AW84" i="12" s="1"/>
  <c r="BF84" i="12" s="1"/>
  <c r="AX84" i="12" a="1"/>
  <c r="AX84" i="12" s="1"/>
  <c r="AY84" i="12" a="1"/>
  <c r="AY84" i="12" s="1"/>
  <c r="AZ84" i="12" a="1"/>
  <c r="AZ84" i="12" s="1"/>
  <c r="BA84" i="12" a="1"/>
  <c r="BA84" i="12" s="1"/>
  <c r="BB84" i="12" a="1"/>
  <c r="BB84" i="12" s="1"/>
  <c r="BC84" i="12" a="1"/>
  <c r="BC84" i="12" s="1"/>
  <c r="BD84" i="12" a="1"/>
  <c r="BD84" i="12" s="1"/>
  <c r="BE84" i="12" a="1"/>
  <c r="BE84" i="12" s="1"/>
  <c r="BG84" i="12" a="1"/>
  <c r="BG84" i="12"/>
  <c r="BP84" i="12" s="1"/>
  <c r="BH84" i="12" a="1"/>
  <c r="BH84" i="12"/>
  <c r="BI84" i="12" a="1"/>
  <c r="BI84" i="12"/>
  <c r="BJ84" i="12" a="1"/>
  <c r="BJ84" i="12"/>
  <c r="BK84" i="12" a="1"/>
  <c r="BK84" i="12"/>
  <c r="BL84" i="12" a="1"/>
  <c r="BL84" i="12"/>
  <c r="BM84" i="12" a="1"/>
  <c r="BM84" i="12"/>
  <c r="BN84" i="12" a="1"/>
  <c r="BN84" i="12" s="1"/>
  <c r="BO84" i="12" a="1"/>
  <c r="BO84" i="12"/>
  <c r="BQ84" i="12" a="1"/>
  <c r="BQ84" i="12" s="1"/>
  <c r="BR84" i="12" a="1"/>
  <c r="BR84" i="12" s="1"/>
  <c r="BS84" i="12" a="1"/>
  <c r="BS84" i="12" s="1"/>
  <c r="BT84" i="12" a="1"/>
  <c r="BT84" i="12" s="1"/>
  <c r="BU84" i="12" a="1"/>
  <c r="BU84" i="12" s="1"/>
  <c r="BV84" i="12" a="1"/>
  <c r="BV84" i="12" s="1"/>
  <c r="BW84" i="12" a="1"/>
  <c r="BW84" i="12" s="1"/>
  <c r="BX84" i="12" a="1"/>
  <c r="BX84" i="12" s="1"/>
  <c r="BY84" i="12" a="1"/>
  <c r="BY84" i="12" s="1"/>
  <c r="BZ84" i="12"/>
  <c r="CA84" i="12" a="1"/>
  <c r="CA84" i="12"/>
  <c r="CB84" i="12" a="1"/>
  <c r="CB84" i="12"/>
  <c r="CC84" i="12" a="1"/>
  <c r="CC84" i="12"/>
  <c r="CD84" i="12" a="1"/>
  <c r="CD84" i="12"/>
  <c r="CE84" i="12" a="1"/>
  <c r="CE84" i="12" s="1"/>
  <c r="CF84" i="12" a="1"/>
  <c r="CF84" i="12"/>
  <c r="CG84" i="12" a="1"/>
  <c r="CG84" i="12"/>
  <c r="CH84" i="12" a="1"/>
  <c r="CH84" i="12"/>
  <c r="CI84" i="12" a="1"/>
  <c r="CI84" i="12" s="1"/>
  <c r="CJ84" i="12"/>
  <c r="S85" i="12" a="1"/>
  <c r="S85" i="12" s="1"/>
  <c r="T85" i="12" a="1"/>
  <c r="T85" i="12" s="1"/>
  <c r="U85" i="12" a="1"/>
  <c r="U85" i="12" s="1"/>
  <c r="V85" i="12" a="1"/>
  <c r="V85" i="12" s="1"/>
  <c r="W85" i="12" a="1"/>
  <c r="W85" i="12" s="1"/>
  <c r="X85" i="12" a="1"/>
  <c r="X85" i="12" s="1"/>
  <c r="Y85" i="12" a="1"/>
  <c r="Y85" i="12" s="1"/>
  <c r="Z85" i="12" a="1"/>
  <c r="Z85" i="12" s="1"/>
  <c r="AA85" i="12" a="1"/>
  <c r="AA85" i="12" s="1"/>
  <c r="AB85" i="12"/>
  <c r="AC85" i="12" a="1"/>
  <c r="AC85" i="12"/>
  <c r="AL85" i="12" s="1"/>
  <c r="AD85" i="12" a="1"/>
  <c r="AD85" i="12" s="1"/>
  <c r="AE85" i="12" a="1"/>
  <c r="AE85" i="12"/>
  <c r="AF85" i="12" a="1"/>
  <c r="AF85" i="12"/>
  <c r="AG85" i="12" a="1"/>
  <c r="AG85" i="12"/>
  <c r="AH85" i="12" a="1"/>
  <c r="AH85" i="12" s="1"/>
  <c r="AI85" i="12" a="1"/>
  <c r="AI85" i="12"/>
  <c r="AJ85" i="12" a="1"/>
  <c r="AJ85" i="12"/>
  <c r="AK85" i="12" a="1"/>
  <c r="AK85" i="12"/>
  <c r="AM85" i="12" a="1"/>
  <c r="AM85" i="12"/>
  <c r="AN85" i="12" a="1"/>
  <c r="AN85" i="12" s="1"/>
  <c r="AO85" i="12" a="1"/>
  <c r="AO85" i="12" s="1"/>
  <c r="AP85" i="12" a="1"/>
  <c r="AP85" i="12" s="1"/>
  <c r="AQ85" i="12" a="1"/>
  <c r="AQ85" i="12" s="1"/>
  <c r="AR85" i="12" a="1"/>
  <c r="AR85" i="12" s="1"/>
  <c r="AS85" i="12" a="1"/>
  <c r="AS85" i="12" s="1"/>
  <c r="AT85" i="12" a="1"/>
  <c r="AT85" i="12" s="1"/>
  <c r="AU85" i="12" a="1"/>
  <c r="AU85" i="12" s="1"/>
  <c r="AV85" i="12"/>
  <c r="AW85" i="12" a="1"/>
  <c r="AW85" i="12"/>
  <c r="BF85" i="12" s="1"/>
  <c r="AX85" i="12" a="1"/>
  <c r="AX85" i="12"/>
  <c r="AY85" i="12" a="1"/>
  <c r="AY85" i="12" s="1"/>
  <c r="AZ85" i="12" a="1"/>
  <c r="AZ85" i="12"/>
  <c r="BA85" i="12" a="1"/>
  <c r="BA85" i="12"/>
  <c r="BB85" i="12" a="1"/>
  <c r="BB85" i="12"/>
  <c r="BC85" i="12" a="1"/>
  <c r="BC85" i="12" s="1"/>
  <c r="BD85" i="12" a="1"/>
  <c r="BD85" i="12"/>
  <c r="BE85" i="12" a="1"/>
  <c r="BE85" i="12"/>
  <c r="BG85" i="12" a="1"/>
  <c r="BG85" i="12" s="1"/>
  <c r="BP85" i="12" s="1"/>
  <c r="BH85" i="12" a="1"/>
  <c r="BH85" i="12" s="1"/>
  <c r="BI85" i="12" a="1"/>
  <c r="BI85" i="12" s="1"/>
  <c r="BJ85" i="12" a="1"/>
  <c r="BJ85" i="12" s="1"/>
  <c r="BK85" i="12" a="1"/>
  <c r="BK85" i="12" s="1"/>
  <c r="BL85" i="12" a="1"/>
  <c r="BL85" i="12" s="1"/>
  <c r="BM85" i="12" a="1"/>
  <c r="BM85" i="12" s="1"/>
  <c r="BN85" i="12" a="1"/>
  <c r="BN85" i="12" s="1"/>
  <c r="BO85" i="12" a="1"/>
  <c r="BO85" i="12" s="1"/>
  <c r="BQ85" i="12" a="1"/>
  <c r="BQ85" i="12"/>
  <c r="BZ85" i="12" s="1"/>
  <c r="BR85" i="12" a="1"/>
  <c r="BR85" i="12"/>
  <c r="BS85" i="12" a="1"/>
  <c r="BS85" i="12"/>
  <c r="BT85" i="12" a="1"/>
  <c r="BT85" i="12"/>
  <c r="BU85" i="12" a="1"/>
  <c r="BU85" i="12"/>
  <c r="BV85" i="12" a="1"/>
  <c r="BV85" i="12"/>
  <c r="BW85" i="12" a="1"/>
  <c r="BW85" i="12"/>
  <c r="BX85" i="12" a="1"/>
  <c r="BX85" i="12" s="1"/>
  <c r="BY85" i="12" a="1"/>
  <c r="BY85" i="12"/>
  <c r="CA85" i="12" a="1"/>
  <c r="CA85" i="12"/>
  <c r="CB85" i="12" a="1"/>
  <c r="CB85" i="12" s="1"/>
  <c r="CC85" i="12" a="1"/>
  <c r="CC85" i="12" s="1"/>
  <c r="CD85" i="12" a="1"/>
  <c r="CD85" i="12" s="1"/>
  <c r="CE85" i="12" a="1"/>
  <c r="CE85" i="12" s="1"/>
  <c r="CF85" i="12" a="1"/>
  <c r="CF85" i="12" s="1"/>
  <c r="CG85" i="12" a="1"/>
  <c r="CG85" i="12" s="1"/>
  <c r="CH85" i="12" a="1"/>
  <c r="CH85" i="12" s="1"/>
  <c r="CI85" i="12" a="1"/>
  <c r="CI85" i="12" s="1"/>
  <c r="CJ85" i="12"/>
  <c r="S86" i="12" a="1"/>
  <c r="S86" i="12"/>
  <c r="T86" i="12" a="1"/>
  <c r="T86" i="12"/>
  <c r="U86" i="12" a="1"/>
  <c r="U86" i="12"/>
  <c r="V86" i="12" a="1"/>
  <c r="V86" i="12"/>
  <c r="W86" i="12" a="1"/>
  <c r="W86" i="12" s="1"/>
  <c r="X86" i="12" a="1"/>
  <c r="X86" i="12"/>
  <c r="Y86" i="12" a="1"/>
  <c r="Y86" i="12"/>
  <c r="Z86" i="12" a="1"/>
  <c r="Z86" i="12" s="1"/>
  <c r="AA86" i="12" a="1"/>
  <c r="AA86" i="12" s="1"/>
  <c r="AB86" i="12"/>
  <c r="AC86" i="12" a="1"/>
  <c r="AC86" i="12" s="1"/>
  <c r="AD86" i="12" a="1"/>
  <c r="AD86" i="12" s="1"/>
  <c r="AE86" i="12" a="1"/>
  <c r="AE86" i="12"/>
  <c r="AF86" i="12" a="1"/>
  <c r="AF86" i="12"/>
  <c r="AG86" i="12" a="1"/>
  <c r="AG86" i="12" s="1"/>
  <c r="AH86" i="12" a="1"/>
  <c r="AH86" i="12" s="1"/>
  <c r="AI86" i="12" a="1"/>
  <c r="AI86" i="12"/>
  <c r="AJ86" i="12" a="1"/>
  <c r="AJ86" i="12"/>
  <c r="AK86" i="12" a="1"/>
  <c r="AK86" i="12" s="1"/>
  <c r="AL86" i="12"/>
  <c r="AM86" i="12" a="1"/>
  <c r="AM86" i="12"/>
  <c r="AN86" i="12" a="1"/>
  <c r="AN86" i="12" s="1"/>
  <c r="AO86" i="12" a="1"/>
  <c r="AO86" i="12" s="1"/>
  <c r="AP86" i="12" a="1"/>
  <c r="AP86" i="12" s="1"/>
  <c r="AQ86" i="12" a="1"/>
  <c r="AQ86" i="12"/>
  <c r="AR86" i="12" a="1"/>
  <c r="AR86" i="12" s="1"/>
  <c r="AS86" i="12" a="1"/>
  <c r="AS86" i="12" s="1"/>
  <c r="AT86" i="12" a="1"/>
  <c r="AT86" i="12" s="1"/>
  <c r="AU86" i="12" a="1"/>
  <c r="AU86" i="12"/>
  <c r="AV86" i="12"/>
  <c r="AW86" i="12" a="1"/>
  <c r="AW86" i="12"/>
  <c r="BF86" i="12" s="1"/>
  <c r="AX86" i="12" a="1"/>
  <c r="AX86" i="12" s="1"/>
  <c r="AY86" i="12" a="1"/>
  <c r="AY86" i="12" s="1"/>
  <c r="AZ86" i="12" a="1"/>
  <c r="AZ86" i="12"/>
  <c r="BA86" i="12" a="1"/>
  <c r="BA86" i="12"/>
  <c r="BB86" i="12" a="1"/>
  <c r="BB86" i="12" s="1"/>
  <c r="BC86" i="12" a="1"/>
  <c r="BC86" i="12" s="1"/>
  <c r="BD86" i="12" a="1"/>
  <c r="BD86" i="12"/>
  <c r="BE86" i="12" a="1"/>
  <c r="BE86" i="12"/>
  <c r="BG86" i="12" a="1"/>
  <c r="BG86" i="12" s="1"/>
  <c r="BP86" i="12" s="1"/>
  <c r="BH86" i="12" a="1"/>
  <c r="BH86" i="12"/>
  <c r="BI86" i="12" a="1"/>
  <c r="BI86" i="12" s="1"/>
  <c r="BJ86" i="12" a="1"/>
  <c r="BJ86" i="12" s="1"/>
  <c r="BK86" i="12" a="1"/>
  <c r="BK86" i="12" s="1"/>
  <c r="BL86" i="12" a="1"/>
  <c r="BL86" i="12" s="1"/>
  <c r="BM86" i="12" a="1"/>
  <c r="BM86" i="12" s="1"/>
  <c r="BN86" i="12" a="1"/>
  <c r="BN86" i="12" s="1"/>
  <c r="BO86" i="12" a="1"/>
  <c r="BO86" i="12" s="1"/>
  <c r="BQ86" i="12" a="1"/>
  <c r="BQ86" i="12"/>
  <c r="BZ86" i="12" s="1"/>
  <c r="BR86" i="12" a="1"/>
  <c r="BR86" i="12"/>
  <c r="BS86" i="12" a="1"/>
  <c r="BS86" i="12" s="1"/>
  <c r="BT86" i="12" a="1"/>
  <c r="BT86" i="12" s="1"/>
  <c r="BU86" i="12" a="1"/>
  <c r="BU86" i="12"/>
  <c r="BV86" i="12" a="1"/>
  <c r="BV86" i="12"/>
  <c r="BW86" i="12" a="1"/>
  <c r="BW86" i="12" s="1"/>
  <c r="BX86" i="12" a="1"/>
  <c r="BX86" i="12" s="1"/>
  <c r="BY86" i="12" a="1"/>
  <c r="BY86" i="12"/>
  <c r="CA86" i="12" a="1"/>
  <c r="CA86" i="12" s="1"/>
  <c r="CJ86" i="12" s="1"/>
  <c r="CB86" i="12" a="1"/>
  <c r="CB86" i="12" s="1"/>
  <c r="CC86" i="12" a="1"/>
  <c r="CC86" i="12"/>
  <c r="CD86" i="12" a="1"/>
  <c r="CD86" i="12" s="1"/>
  <c r="CE86" i="12" a="1"/>
  <c r="CE86" i="12" s="1"/>
  <c r="CF86" i="12" a="1"/>
  <c r="CF86" i="12" s="1"/>
  <c r="CG86" i="12" a="1"/>
  <c r="CG86" i="12"/>
  <c r="CH86" i="12" a="1"/>
  <c r="CH86" i="12" s="1"/>
  <c r="CI86" i="12" a="1"/>
  <c r="CI86" i="12" s="1"/>
  <c r="S87" i="12" a="1"/>
  <c r="S87" i="12" s="1"/>
  <c r="AB87" i="12" s="1"/>
  <c r="T87" i="12" a="1"/>
  <c r="T87" i="12"/>
  <c r="U87" i="12" a="1"/>
  <c r="U87" i="12"/>
  <c r="V87" i="12" a="1"/>
  <c r="V87" i="12" s="1"/>
  <c r="W87" i="12" a="1"/>
  <c r="W87" i="12" s="1"/>
  <c r="X87" i="12" a="1"/>
  <c r="X87" i="12"/>
  <c r="Y87" i="12" a="1"/>
  <c r="Y87" i="12"/>
  <c r="Z87" i="12" a="1"/>
  <c r="Z87" i="12" s="1"/>
  <c r="AA87" i="12" a="1"/>
  <c r="AA87" i="12" s="1"/>
  <c r="AC87" i="12" a="1"/>
  <c r="AC87" i="12" s="1"/>
  <c r="AD87" i="12" a="1"/>
  <c r="AD87" i="12" s="1"/>
  <c r="AE87" i="12" a="1"/>
  <c r="AE87" i="12" s="1"/>
  <c r="AF87" i="12" a="1"/>
  <c r="AF87" i="12"/>
  <c r="AG87" i="12" a="1"/>
  <c r="AG87" i="12" s="1"/>
  <c r="AH87" i="12" a="1"/>
  <c r="AH87" i="12" s="1"/>
  <c r="AI87" i="12" a="1"/>
  <c r="AI87" i="12" s="1"/>
  <c r="AJ87" i="12" a="1"/>
  <c r="AJ87" i="12"/>
  <c r="AK87" i="12" a="1"/>
  <c r="AK87" i="12" s="1"/>
  <c r="AL87" i="12"/>
  <c r="AM87" i="12" a="1"/>
  <c r="AM87" i="12" s="1"/>
  <c r="AV87" i="12" s="1"/>
  <c r="AN87" i="12" a="1"/>
  <c r="AN87" i="12" s="1"/>
  <c r="AO87" i="12" a="1"/>
  <c r="AO87" i="12"/>
  <c r="AP87" i="12" a="1"/>
  <c r="AP87" i="12"/>
  <c r="AQ87" i="12" a="1"/>
  <c r="AQ87" i="12" s="1"/>
  <c r="AR87" i="12" a="1"/>
  <c r="AR87" i="12" s="1"/>
  <c r="AS87" i="12" a="1"/>
  <c r="AS87" i="12"/>
  <c r="AT87" i="12" a="1"/>
  <c r="AT87" i="12"/>
  <c r="AU87" i="12" a="1"/>
  <c r="AU87" i="12" s="1"/>
  <c r="AW87" i="12" a="1"/>
  <c r="AW87" i="12"/>
  <c r="AX87" i="12" a="1"/>
  <c r="AX87" i="12" s="1"/>
  <c r="AY87" i="12" a="1"/>
  <c r="AY87" i="12" s="1"/>
  <c r="AZ87" i="12" a="1"/>
  <c r="AZ87" i="12" s="1"/>
  <c r="BA87" i="12" a="1"/>
  <c r="BA87" i="12"/>
  <c r="BB87" i="12" a="1"/>
  <c r="BB87" i="12" s="1"/>
  <c r="BC87" i="12" a="1"/>
  <c r="BC87" i="12" s="1"/>
  <c r="BD87" i="12" a="1"/>
  <c r="BD87" i="12" s="1"/>
  <c r="BE87" i="12" a="1"/>
  <c r="BE87" i="12" s="1"/>
  <c r="BF87" i="12"/>
  <c r="BG87" i="12" a="1"/>
  <c r="BG87" i="12"/>
  <c r="BP87" i="12" s="1"/>
  <c r="BH87" i="12" a="1"/>
  <c r="BH87" i="12" s="1"/>
  <c r="BI87" i="12" a="1"/>
  <c r="BI87" i="12" s="1"/>
  <c r="BJ87" i="12" a="1"/>
  <c r="BJ87" i="12"/>
  <c r="BK87" i="12" a="1"/>
  <c r="BK87" i="12"/>
  <c r="BL87" i="12" a="1"/>
  <c r="BL87" i="12" s="1"/>
  <c r="BM87" i="12" a="1"/>
  <c r="BM87" i="12" s="1"/>
  <c r="BN87" i="12" a="1"/>
  <c r="BN87" i="12"/>
  <c r="BO87" i="12" a="1"/>
  <c r="BO87" i="12"/>
  <c r="BQ87" i="12" a="1"/>
  <c r="BQ87" i="12" s="1"/>
  <c r="BZ87" i="12" s="1"/>
  <c r="BR87" i="12" a="1"/>
  <c r="BR87" i="12"/>
  <c r="BS87" i="12" a="1"/>
  <c r="BS87" i="12" s="1"/>
  <c r="BT87" i="12" a="1"/>
  <c r="BT87" i="12" s="1"/>
  <c r="BU87" i="12" a="1"/>
  <c r="BU87" i="12" s="1"/>
  <c r="BV87" i="12" a="1"/>
  <c r="BV87" i="12" s="1"/>
  <c r="BW87" i="12" a="1"/>
  <c r="BW87" i="12" s="1"/>
  <c r="BX87" i="12" a="1"/>
  <c r="BX87" i="12" s="1"/>
  <c r="BY87" i="12" a="1"/>
  <c r="BY87" i="12" s="1"/>
  <c r="CA87" i="12" a="1"/>
  <c r="CA87" i="12"/>
  <c r="CJ87" i="12" s="1"/>
  <c r="CB87" i="12" a="1"/>
  <c r="CB87" i="12"/>
  <c r="CC87" i="12" a="1"/>
  <c r="CC87" i="12" s="1"/>
  <c r="CD87" i="12" a="1"/>
  <c r="CD87" i="12" s="1"/>
  <c r="CE87" i="12" a="1"/>
  <c r="CE87" i="12"/>
  <c r="CF87" i="12" a="1"/>
  <c r="CF87" i="12"/>
  <c r="CG87" i="12" a="1"/>
  <c r="CG87" i="12" s="1"/>
  <c r="CH87" i="12" a="1"/>
  <c r="CH87" i="12" s="1"/>
  <c r="CI87" i="12" a="1"/>
  <c r="CI87" i="12"/>
  <c r="S88" i="12" a="1"/>
  <c r="S88" i="12" s="1"/>
  <c r="AB88" i="12" s="1"/>
  <c r="T88" i="12" a="1"/>
  <c r="T88" i="12" s="1"/>
  <c r="U88" i="12" a="1"/>
  <c r="U88" i="12"/>
  <c r="V88" i="12" a="1"/>
  <c r="V88" i="12" s="1"/>
  <c r="W88" i="12" a="1"/>
  <c r="W88" i="12" s="1"/>
  <c r="X88" i="12" a="1"/>
  <c r="X88" i="12" s="1"/>
  <c r="Y88" i="12" a="1"/>
  <c r="Y88" i="12"/>
  <c r="Z88" i="12" a="1"/>
  <c r="Z88" i="12" s="1"/>
  <c r="AA88" i="12" a="1"/>
  <c r="AA88" i="12" s="1"/>
  <c r="AC88" i="12" a="1"/>
  <c r="AC88" i="12" s="1"/>
  <c r="AL88" i="12" s="1"/>
  <c r="AD88" i="12" a="1"/>
  <c r="AD88" i="12"/>
  <c r="AE88" i="12" a="1"/>
  <c r="AE88" i="12"/>
  <c r="AF88" i="12" a="1"/>
  <c r="AF88" i="12" s="1"/>
  <c r="AG88" i="12" a="1"/>
  <c r="AG88" i="12" s="1"/>
  <c r="AH88" i="12" a="1"/>
  <c r="AH88" i="12"/>
  <c r="AI88" i="12" a="1"/>
  <c r="AI88" i="12"/>
  <c r="AJ88" i="12" a="1"/>
  <c r="AJ88" i="12" s="1"/>
  <c r="AK88" i="12" a="1"/>
  <c r="AK88" i="12" s="1"/>
  <c r="AM88" i="12" a="1"/>
  <c r="AM88" i="12" s="1"/>
  <c r="AV88" i="12" s="1"/>
  <c r="AN88" i="12" a="1"/>
  <c r="AN88" i="12" s="1"/>
  <c r="AO88" i="12" a="1"/>
  <c r="AO88" i="12" s="1"/>
  <c r="AP88" i="12" a="1"/>
  <c r="AP88" i="12"/>
  <c r="AQ88" i="12" a="1"/>
  <c r="AQ88" i="12" s="1"/>
  <c r="AR88" i="12" a="1"/>
  <c r="AR88" i="12" s="1"/>
  <c r="AS88" i="12" a="1"/>
  <c r="AS88" i="12" s="1"/>
  <c r="AT88" i="12" a="1"/>
  <c r="AT88" i="12"/>
  <c r="AU88" i="12" a="1"/>
  <c r="AU88" i="12" s="1"/>
  <c r="AW88" i="12" a="1"/>
  <c r="AW88" i="12" s="1"/>
  <c r="BF88" i="12" s="1"/>
  <c r="AX88" i="12" a="1"/>
  <c r="AX88" i="12" s="1"/>
  <c r="AY88" i="12" a="1"/>
  <c r="AY88" i="12"/>
  <c r="AZ88" i="12" a="1"/>
  <c r="AZ88" i="12"/>
  <c r="BA88" i="12" a="1"/>
  <c r="BA88" i="12" s="1"/>
  <c r="BB88" i="12" a="1"/>
  <c r="BB88" i="12" s="1"/>
  <c r="BC88" i="12" a="1"/>
  <c r="BC88" i="12"/>
  <c r="BD88" i="12" a="1"/>
  <c r="BD88" i="12"/>
  <c r="BE88" i="12" a="1"/>
  <c r="BE88" i="12" s="1"/>
  <c r="BG88" i="12" a="1"/>
  <c r="BG88" i="12"/>
  <c r="BH88" i="12" a="1"/>
  <c r="BH88" i="12" s="1"/>
  <c r="BI88" i="12" a="1"/>
  <c r="BI88" i="12" s="1"/>
  <c r="BJ88" i="12" a="1"/>
  <c r="BJ88" i="12" s="1"/>
  <c r="BK88" i="12" a="1"/>
  <c r="BK88" i="12"/>
  <c r="BL88" i="12" a="1"/>
  <c r="BL88" i="12" s="1"/>
  <c r="BM88" i="12" a="1"/>
  <c r="BM88" i="12" s="1"/>
  <c r="BN88" i="12" a="1"/>
  <c r="BN88" i="12" s="1"/>
  <c r="BO88" i="12" a="1"/>
  <c r="BO88" i="12" s="1"/>
  <c r="BP88" i="12"/>
  <c r="BQ88" i="12" a="1"/>
  <c r="BQ88" i="12"/>
  <c r="BZ88" i="12" s="1"/>
  <c r="BR88" i="12" a="1"/>
  <c r="BR88" i="12" s="1"/>
  <c r="BS88" i="12" a="1"/>
  <c r="BS88" i="12" s="1"/>
  <c r="BT88" i="12" a="1"/>
  <c r="BT88" i="12"/>
  <c r="BU88" i="12" a="1"/>
  <c r="BU88" i="12"/>
  <c r="BV88" i="12" a="1"/>
  <c r="BV88" i="12" s="1"/>
  <c r="BW88" i="12" a="1"/>
  <c r="BW88" i="12" s="1"/>
  <c r="BX88" i="12" a="1"/>
  <c r="BX88" i="12"/>
  <c r="BY88" i="12" a="1"/>
  <c r="BY88" i="12"/>
  <c r="CA88" i="12" a="1"/>
  <c r="CA88" i="12" s="1"/>
  <c r="CJ88" i="12" s="1"/>
  <c r="CB88" i="12" a="1"/>
  <c r="CB88" i="12" s="1"/>
  <c r="CC88" i="12" a="1"/>
  <c r="CC88" i="12" s="1"/>
  <c r="CD88" i="12" a="1"/>
  <c r="CD88" i="12" s="1"/>
  <c r="CE88" i="12" a="1"/>
  <c r="CE88" i="12" s="1"/>
  <c r="CF88" i="12" a="1"/>
  <c r="CF88" i="12" s="1"/>
  <c r="CG88" i="12" a="1"/>
  <c r="CG88" i="12" s="1"/>
  <c r="CH88" i="12" a="1"/>
  <c r="CH88" i="12" s="1"/>
  <c r="CI88" i="12" a="1"/>
  <c r="CI88" i="12" s="1"/>
  <c r="S89" i="12" a="1"/>
  <c r="S89" i="12"/>
  <c r="AB89" i="12" s="1"/>
  <c r="T89" i="12" a="1"/>
  <c r="T89" i="12"/>
  <c r="U89" i="12" a="1"/>
  <c r="U89" i="12" s="1"/>
  <c r="V89" i="12" a="1"/>
  <c r="V89" i="12" s="1"/>
  <c r="W89" i="12" a="1"/>
  <c r="W89" i="12"/>
  <c r="X89" i="12" a="1"/>
  <c r="X89" i="12"/>
  <c r="Y89" i="12" a="1"/>
  <c r="Y89" i="12" s="1"/>
  <c r="Z89" i="12" a="1"/>
  <c r="Z89" i="12" s="1"/>
  <c r="AA89" i="12" a="1"/>
  <c r="AA89" i="12"/>
  <c r="AC89" i="12" a="1"/>
  <c r="AC89" i="12" s="1"/>
  <c r="AL89" i="12" s="1"/>
  <c r="AD89" i="12" a="1"/>
  <c r="AD89" i="12" s="1"/>
  <c r="AE89" i="12" a="1"/>
  <c r="AE89" i="12"/>
  <c r="AF89" i="12" a="1"/>
  <c r="AF89" i="12" s="1"/>
  <c r="AG89" i="12" a="1"/>
  <c r="AG89" i="12" s="1"/>
  <c r="AH89" i="12" a="1"/>
  <c r="AH89" i="12" s="1"/>
  <c r="AI89" i="12" a="1"/>
  <c r="AI89" i="12" s="1"/>
  <c r="AJ89" i="12" a="1"/>
  <c r="AJ89" i="12" s="1"/>
  <c r="AK89" i="12" a="1"/>
  <c r="AK89" i="12" s="1"/>
  <c r="AM89" i="12" a="1"/>
  <c r="AM89" i="12" s="1"/>
  <c r="AV89" i="12" s="1"/>
  <c r="AN89" i="12" a="1"/>
  <c r="AN89" i="12"/>
  <c r="AO89" i="12" a="1"/>
  <c r="AO89" i="12"/>
  <c r="AP89" i="12" a="1"/>
  <c r="AP89" i="12" s="1"/>
  <c r="AQ89" i="12" a="1"/>
  <c r="AQ89" i="12" s="1"/>
  <c r="AR89" i="12" a="1"/>
  <c r="AR89" i="12"/>
  <c r="AS89" i="12" a="1"/>
  <c r="AS89" i="12"/>
  <c r="AT89" i="12" a="1"/>
  <c r="AT89" i="12" s="1"/>
  <c r="AU89" i="12" a="1"/>
  <c r="AU89" i="12" s="1"/>
  <c r="AW89" i="12" a="1"/>
  <c r="AW89" i="12" s="1"/>
  <c r="AX89" i="12" a="1"/>
  <c r="AX89" i="12" s="1"/>
  <c r="AY89" i="12" a="1"/>
  <c r="AY89" i="12" s="1"/>
  <c r="AZ89" i="12" a="1"/>
  <c r="AZ89" i="12"/>
  <c r="BA89" i="12" a="1"/>
  <c r="BA89" i="12" s="1"/>
  <c r="BB89" i="12" a="1"/>
  <c r="BB89" i="12" s="1"/>
  <c r="BC89" i="12" a="1"/>
  <c r="BC89" i="12" s="1"/>
  <c r="BD89" i="12" a="1"/>
  <c r="BD89" i="12" s="1"/>
  <c r="BE89" i="12" a="1"/>
  <c r="BE89" i="12" s="1"/>
  <c r="BF89" i="12"/>
  <c r="BG89" i="12" a="1"/>
  <c r="BG89" i="12" s="1"/>
  <c r="BP89" i="12" s="1"/>
  <c r="BH89" i="12" a="1"/>
  <c r="BH89" i="12" s="1"/>
  <c r="BI89" i="12" a="1"/>
  <c r="BI89" i="12"/>
  <c r="BJ89" i="12" a="1"/>
  <c r="BJ89" i="12"/>
  <c r="BK89" i="12" a="1"/>
  <c r="BK89" i="12" s="1"/>
  <c r="BL89" i="12" a="1"/>
  <c r="BL89" i="12" s="1"/>
  <c r="BM89" i="12" a="1"/>
  <c r="BM89" i="12"/>
  <c r="BN89" i="12" a="1"/>
  <c r="BN89" i="12"/>
  <c r="BO89" i="12" a="1"/>
  <c r="BO89" i="12" s="1"/>
  <c r="BQ89" i="12" a="1"/>
  <c r="BQ89" i="12"/>
  <c r="BR89" i="12" a="1"/>
  <c r="BR89" i="12" s="1"/>
  <c r="BS89" i="12" a="1"/>
  <c r="BS89" i="12" s="1"/>
  <c r="BT89" i="12" a="1"/>
  <c r="BT89" i="12" s="1"/>
  <c r="BU89" i="12" a="1"/>
  <c r="BU89" i="12" s="1"/>
  <c r="BV89" i="12" a="1"/>
  <c r="BV89" i="12" s="1"/>
  <c r="BW89" i="12" a="1"/>
  <c r="BW89" i="12" s="1"/>
  <c r="BX89" i="12" a="1"/>
  <c r="BX89" i="12" s="1"/>
  <c r="BY89" i="12" a="1"/>
  <c r="BY89" i="12" s="1"/>
  <c r="BZ89" i="12"/>
  <c r="CA89" i="12" a="1"/>
  <c r="CA89" i="12"/>
  <c r="CJ89" i="12" s="1"/>
  <c r="CB89" i="12" a="1"/>
  <c r="CB89" i="12" s="1"/>
  <c r="CC89" i="12" a="1"/>
  <c r="CC89" i="12" s="1"/>
  <c r="CD89" i="12" a="1"/>
  <c r="CD89" i="12"/>
  <c r="CE89" i="12" a="1"/>
  <c r="CE89" i="12"/>
  <c r="CF89" i="12" a="1"/>
  <c r="CF89" i="12" s="1"/>
  <c r="CG89" i="12" a="1"/>
  <c r="CG89" i="12" s="1"/>
  <c r="CH89" i="12" a="1"/>
  <c r="CH89" i="12"/>
  <c r="CI89" i="12" a="1"/>
  <c r="CI89" i="12"/>
  <c r="S90" i="12" a="1"/>
  <c r="S90" i="12" s="1"/>
  <c r="AB90" i="12" s="1"/>
  <c r="T90" i="12" a="1"/>
  <c r="T90" i="12" s="1"/>
  <c r="U90" i="12" a="1"/>
  <c r="U90" i="12" s="1"/>
  <c r="V90" i="12" a="1"/>
  <c r="V90" i="12" s="1"/>
  <c r="W90" i="12" a="1"/>
  <c r="W90" i="12" s="1"/>
  <c r="X90" i="12" a="1"/>
  <c r="X90" i="12" s="1"/>
  <c r="Y90" i="12" a="1"/>
  <c r="Y90" i="12" s="1"/>
  <c r="Z90" i="12" a="1"/>
  <c r="Z90" i="12" s="1"/>
  <c r="AA90" i="12" a="1"/>
  <c r="AA90" i="12" s="1"/>
  <c r="AC90" i="12" a="1"/>
  <c r="AC90" i="12"/>
  <c r="AL90" i="12" s="1"/>
  <c r="AD90" i="12" a="1"/>
  <c r="AD90" i="12"/>
  <c r="AE90" i="12" a="1"/>
  <c r="AE90" i="12" s="1"/>
  <c r="AF90" i="12" a="1"/>
  <c r="AF90" i="12" s="1"/>
  <c r="AG90" i="12" a="1"/>
  <c r="AG90" i="12"/>
  <c r="AH90" i="12" a="1"/>
  <c r="AH90" i="12"/>
  <c r="AI90" i="12" a="1"/>
  <c r="AI90" i="12" s="1"/>
  <c r="AJ90" i="12" a="1"/>
  <c r="AJ90" i="12" s="1"/>
  <c r="AK90" i="12" a="1"/>
  <c r="AK90" i="12"/>
  <c r="AM90" i="12" a="1"/>
  <c r="AM90" i="12" s="1"/>
  <c r="AV90" i="12" s="1"/>
  <c r="AN90" i="12" a="1"/>
  <c r="AN90" i="12" s="1"/>
  <c r="AO90" i="12" a="1"/>
  <c r="AO90" i="12" s="1"/>
  <c r="AP90" i="12" a="1"/>
  <c r="AP90" i="12" s="1"/>
  <c r="AQ90" i="12" a="1"/>
  <c r="AQ90" i="12" s="1"/>
  <c r="AR90" i="12" a="1"/>
  <c r="AR90" i="12" s="1"/>
  <c r="AS90" i="12" a="1"/>
  <c r="AS90" i="12" s="1"/>
  <c r="AT90" i="12" a="1"/>
  <c r="AT90" i="12" s="1"/>
  <c r="AU90" i="12" a="1"/>
  <c r="AU90" i="12" s="1"/>
  <c r="AW90" i="12" a="1"/>
  <c r="AW90" i="12" s="1"/>
  <c r="BF90" i="12" s="1"/>
  <c r="AX90" i="12" a="1"/>
  <c r="AX90" i="12"/>
  <c r="AY90" i="12" a="1"/>
  <c r="AY90" i="12"/>
  <c r="AZ90" i="12" a="1"/>
  <c r="AZ90" i="12" s="1"/>
  <c r="BA90" i="12" a="1"/>
  <c r="BA90" i="12" s="1"/>
  <c r="BB90" i="12" a="1"/>
  <c r="BB90" i="12"/>
  <c r="BC90" i="12" a="1"/>
  <c r="BC90" i="12"/>
  <c r="BD90" i="12" a="1"/>
  <c r="BD90" i="12" s="1"/>
  <c r="BE90" i="12" a="1"/>
  <c r="BE90" i="12" s="1"/>
  <c r="BG90" i="12" a="1"/>
  <c r="BG90" i="12" s="1"/>
  <c r="BH90" i="12" a="1"/>
  <c r="BH90" i="12" s="1"/>
  <c r="BI90" i="12" a="1"/>
  <c r="BI90" i="12" s="1"/>
  <c r="BJ90" i="12" a="1"/>
  <c r="BJ90" i="12"/>
  <c r="BK90" i="12" a="1"/>
  <c r="BK90" i="12" s="1"/>
  <c r="BL90" i="12" a="1"/>
  <c r="BL90" i="12" s="1"/>
  <c r="BM90" i="12" a="1"/>
  <c r="BM90" i="12" s="1"/>
  <c r="BN90" i="12" a="1"/>
  <c r="BN90" i="12" s="1"/>
  <c r="BO90" i="12" a="1"/>
  <c r="BO90" i="12" s="1"/>
  <c r="BP90" i="12"/>
  <c r="BQ90" i="12" a="1"/>
  <c r="BQ90" i="12" s="1"/>
  <c r="BZ90" i="12" s="1"/>
  <c r="BR90" i="12" a="1"/>
  <c r="BR90" i="12" s="1"/>
  <c r="BS90" i="12" a="1"/>
  <c r="BS90" i="12"/>
  <c r="BT90" i="12" a="1"/>
  <c r="BT90" i="12"/>
  <c r="BU90" i="12" a="1"/>
  <c r="BU90" i="12" s="1"/>
  <c r="BV90" i="12" a="1"/>
  <c r="BV90" i="12" s="1"/>
  <c r="BW90" i="12" a="1"/>
  <c r="BW90" i="12"/>
  <c r="BX90" i="12" a="1"/>
  <c r="BX90" i="12"/>
  <c r="BY90" i="12" a="1"/>
  <c r="BY90" i="12" s="1"/>
  <c r="CA90" i="12" a="1"/>
  <c r="CA90" i="12"/>
  <c r="CB90" i="12" a="1"/>
  <c r="CB90" i="12" s="1"/>
  <c r="CC90" i="12" a="1"/>
  <c r="CC90" i="12" s="1"/>
  <c r="CD90" i="12" a="1"/>
  <c r="CD90" i="12" s="1"/>
  <c r="CE90" i="12" a="1"/>
  <c r="CE90" i="12" s="1"/>
  <c r="CF90" i="12" a="1"/>
  <c r="CF90" i="12" s="1"/>
  <c r="CG90" i="12" a="1"/>
  <c r="CG90" i="12" s="1"/>
  <c r="CH90" i="12" a="1"/>
  <c r="CH90" i="12" s="1"/>
  <c r="CI90" i="12" a="1"/>
  <c r="CI90" i="12" s="1"/>
  <c r="CJ90" i="12"/>
  <c r="S91" i="12" a="1"/>
  <c r="S91" i="12"/>
  <c r="AB91" i="12" s="1"/>
  <c r="T91" i="12" a="1"/>
  <c r="T91" i="12" s="1"/>
  <c r="U91" i="12" a="1"/>
  <c r="U91" i="12" s="1"/>
  <c r="V91" i="12" a="1"/>
  <c r="V91" i="12"/>
  <c r="W91" i="12" a="1"/>
  <c r="W91" i="12"/>
  <c r="X91" i="12" a="1"/>
  <c r="X91" i="12" s="1"/>
  <c r="Y91" i="12" a="1"/>
  <c r="Y91" i="12" s="1"/>
  <c r="Z91" i="12" a="1"/>
  <c r="Z91" i="12"/>
  <c r="AA91" i="12" a="1"/>
  <c r="AA91" i="12"/>
  <c r="AC91" i="12" a="1"/>
  <c r="AC91" i="12" s="1"/>
  <c r="AL91" i="12" s="1"/>
  <c r="AD91" i="12" a="1"/>
  <c r="AD91" i="12" s="1"/>
  <c r="AE91" i="12" a="1"/>
  <c r="AE91" i="12" s="1"/>
  <c r="AF91" i="12" a="1"/>
  <c r="AF91" i="12" s="1"/>
  <c r="AG91" i="12" a="1"/>
  <c r="AG91" i="12" s="1"/>
  <c r="AH91" i="12" a="1"/>
  <c r="AH91" i="12" s="1"/>
  <c r="AI91" i="12" a="1"/>
  <c r="AI91" i="12" s="1"/>
  <c r="AJ91" i="12" a="1"/>
  <c r="AJ91" i="12" s="1"/>
  <c r="AK91" i="12" a="1"/>
  <c r="AK91" i="12" s="1"/>
  <c r="AM91" i="12" a="1"/>
  <c r="AM91" i="12"/>
  <c r="AV91" i="12" s="1"/>
  <c r="AN91" i="12" a="1"/>
  <c r="AN91" i="12"/>
  <c r="AO91" i="12" a="1"/>
  <c r="AO91" i="12" s="1"/>
  <c r="AP91" i="12" a="1"/>
  <c r="AP91" i="12" s="1"/>
  <c r="AQ91" i="12" a="1"/>
  <c r="AQ91" i="12"/>
  <c r="AR91" i="12" a="1"/>
  <c r="AR91" i="12"/>
  <c r="AS91" i="12" a="1"/>
  <c r="AS91" i="12" s="1"/>
  <c r="AT91" i="12" a="1"/>
  <c r="AT91" i="12" s="1"/>
  <c r="AU91" i="12" a="1"/>
  <c r="AU91" i="12"/>
  <c r="AW91" i="12" a="1"/>
  <c r="AW91" i="12" s="1"/>
  <c r="BF91" i="12" s="1"/>
  <c r="AX91" i="12" a="1"/>
  <c r="AX91" i="12" s="1"/>
  <c r="AY91" i="12" a="1"/>
  <c r="AY91" i="12" s="1"/>
  <c r="AZ91" i="12" a="1"/>
  <c r="AZ91" i="12" s="1"/>
  <c r="BA91" i="12" a="1"/>
  <c r="BA91" i="12" s="1"/>
  <c r="BB91" i="12" a="1"/>
  <c r="BB91" i="12" s="1"/>
  <c r="BC91" i="12" a="1"/>
  <c r="BC91" i="12" s="1"/>
  <c r="BD91" i="12" a="1"/>
  <c r="BD91" i="12" s="1"/>
  <c r="BE91" i="12" a="1"/>
  <c r="BE91" i="12" s="1"/>
  <c r="BG91" i="12" a="1"/>
  <c r="BG91" i="12" s="1"/>
  <c r="BP91" i="12" s="1"/>
  <c r="BH91" i="12" a="1"/>
  <c r="BH91" i="12"/>
  <c r="BI91" i="12" a="1"/>
  <c r="BI91" i="12"/>
  <c r="BJ91" i="12" a="1"/>
  <c r="BJ91" i="12" s="1"/>
  <c r="BK91" i="12" a="1"/>
  <c r="BK91" i="12" s="1"/>
  <c r="BL91" i="12" a="1"/>
  <c r="BL91" i="12"/>
  <c r="BM91" i="12" a="1"/>
  <c r="BM91" i="12"/>
  <c r="BN91" i="12" a="1"/>
  <c r="BN91" i="12" s="1"/>
  <c r="BO91" i="12" a="1"/>
  <c r="BO91" i="12" s="1"/>
  <c r="BQ91" i="12" a="1"/>
  <c r="BQ91" i="12" s="1"/>
  <c r="BZ91" i="12" s="1"/>
  <c r="BR91" i="12" a="1"/>
  <c r="BR91" i="12" s="1"/>
  <c r="BS91" i="12" a="1"/>
  <c r="BS91" i="12" s="1"/>
  <c r="BT91" i="12" a="1"/>
  <c r="BT91" i="12"/>
  <c r="BU91" i="12" a="1"/>
  <c r="BU91" i="12" s="1"/>
  <c r="BV91" i="12" a="1"/>
  <c r="BV91" i="12" s="1"/>
  <c r="BW91" i="12" a="1"/>
  <c r="BW91" i="12" s="1"/>
  <c r="BX91" i="12" a="1"/>
  <c r="BX91" i="12" s="1"/>
  <c r="BY91" i="12" a="1"/>
  <c r="BY91" i="12" s="1"/>
  <c r="CA91" i="12" a="1"/>
  <c r="CA91" i="12" s="1"/>
  <c r="CJ91" i="12" s="1"/>
  <c r="CB91" i="12" a="1"/>
  <c r="CB91" i="12" s="1"/>
  <c r="CC91" i="12" a="1"/>
  <c r="CC91" i="12"/>
  <c r="CD91" i="12" a="1"/>
  <c r="CD91" i="12"/>
  <c r="CE91" i="12" a="1"/>
  <c r="CE91" i="12" s="1"/>
  <c r="CF91" i="12" a="1"/>
  <c r="CF91" i="12" s="1"/>
  <c r="CG91" i="12" a="1"/>
  <c r="CG91" i="12"/>
  <c r="CH91" i="12" a="1"/>
  <c r="CH91" i="12"/>
  <c r="CI91" i="12" a="1"/>
  <c r="CI91" i="12" s="1"/>
  <c r="S92" i="12" a="1"/>
  <c r="S92" i="12"/>
  <c r="T92" i="12" a="1"/>
  <c r="T92" i="12" s="1"/>
  <c r="U92" i="12" a="1"/>
  <c r="U92" i="12" s="1"/>
  <c r="V92" i="12" a="1"/>
  <c r="V92" i="12" s="1"/>
  <c r="W92" i="12" a="1"/>
  <c r="W92" i="12" s="1"/>
  <c r="X92" i="12" a="1"/>
  <c r="X92" i="12" s="1"/>
  <c r="Y92" i="12" a="1"/>
  <c r="Y92" i="12" s="1"/>
  <c r="Z92" i="12" a="1"/>
  <c r="Z92" i="12" s="1"/>
  <c r="AA92" i="12" a="1"/>
  <c r="AA92" i="12" s="1"/>
  <c r="AB92" i="12"/>
  <c r="AC92" i="12" a="1"/>
  <c r="AC92" i="12"/>
  <c r="AL92" i="12" s="1"/>
  <c r="AD92" i="12" a="1"/>
  <c r="AD92" i="12" s="1"/>
  <c r="AE92" i="12" a="1"/>
  <c r="AE92" i="12" s="1"/>
  <c r="AF92" i="12" a="1"/>
  <c r="AF92" i="12"/>
  <c r="AG92" i="12" a="1"/>
  <c r="AG92" i="12"/>
  <c r="AH92" i="12" a="1"/>
  <c r="AH92" i="12" s="1"/>
  <c r="AI92" i="12" a="1"/>
  <c r="AI92" i="12" s="1"/>
  <c r="AJ92" i="12" a="1"/>
  <c r="AJ92" i="12"/>
  <c r="AK92" i="12" a="1"/>
  <c r="AK92" i="12"/>
  <c r="AM92" i="12" a="1"/>
  <c r="AM92" i="12" s="1"/>
  <c r="AV92" i="12" s="1"/>
  <c r="AN92" i="12" a="1"/>
  <c r="AN92" i="12" s="1"/>
  <c r="AO92" i="12" a="1"/>
  <c r="AO92" i="12" s="1"/>
  <c r="AP92" i="12" a="1"/>
  <c r="AP92" i="12" s="1"/>
  <c r="AQ92" i="12" a="1"/>
  <c r="AQ92" i="12" s="1"/>
  <c r="AR92" i="12" a="1"/>
  <c r="AR92" i="12" s="1"/>
  <c r="AS92" i="12" a="1"/>
  <c r="AS92" i="12" s="1"/>
  <c r="AT92" i="12" a="1"/>
  <c r="AT92" i="12" s="1"/>
  <c r="AU92" i="12" a="1"/>
  <c r="AU92" i="12" s="1"/>
  <c r="AW92" i="12" a="1"/>
  <c r="AW92" i="12"/>
  <c r="BF92" i="12" s="1"/>
  <c r="AX92" i="12" a="1"/>
  <c r="AX92" i="12"/>
  <c r="AY92" i="12" a="1"/>
  <c r="AY92" i="12" s="1"/>
  <c r="AZ92" i="12" a="1"/>
  <c r="AZ92" i="12"/>
  <c r="BA92" i="12" a="1"/>
  <c r="BA92" i="12"/>
  <c r="BB92" i="12" a="1"/>
  <c r="BB92" i="12"/>
  <c r="BC92" i="12" a="1"/>
  <c r="BC92" i="12" s="1"/>
  <c r="BD92" i="12" a="1"/>
  <c r="BD92" i="12" s="1"/>
  <c r="BE92" i="12" a="1"/>
  <c r="BE92" i="12"/>
  <c r="BG92" i="12" a="1"/>
  <c r="BG92" i="12" s="1"/>
  <c r="BP92" i="12" s="1"/>
  <c r="BH92" i="12" a="1"/>
  <c r="BH92" i="12" s="1"/>
  <c r="BI92" i="12" a="1"/>
  <c r="BI92" i="12" s="1"/>
  <c r="BJ92" i="12" a="1"/>
  <c r="BJ92" i="12" s="1"/>
  <c r="BK92" i="12" a="1"/>
  <c r="BK92" i="12" s="1"/>
  <c r="BL92" i="12" a="1"/>
  <c r="BL92" i="12" s="1"/>
  <c r="BM92" i="12" a="1"/>
  <c r="BM92" i="12" s="1"/>
  <c r="BN92" i="12" a="1"/>
  <c r="BN92" i="12" s="1"/>
  <c r="BO92" i="12" a="1"/>
  <c r="BO92" i="12" s="1"/>
  <c r="BQ92" i="12" a="1"/>
  <c r="BQ92" i="12" s="1"/>
  <c r="BZ92" i="12" s="1"/>
  <c r="BR92" i="12" a="1"/>
  <c r="BR92" i="12"/>
  <c r="BS92" i="12" a="1"/>
  <c r="BS92" i="12"/>
  <c r="BT92" i="12" a="1"/>
  <c r="BT92" i="12" s="1"/>
  <c r="BU92" i="12" a="1"/>
  <c r="BU92" i="12" s="1"/>
  <c r="BV92" i="12" a="1"/>
  <c r="BV92" i="12"/>
  <c r="BW92" i="12" a="1"/>
  <c r="BW92" i="12"/>
  <c r="BX92" i="12" a="1"/>
  <c r="BX92" i="12" s="1"/>
  <c r="BY92" i="12" a="1"/>
  <c r="BY92" i="12" s="1"/>
  <c r="CA92" i="12" a="1"/>
  <c r="CA92" i="12" s="1"/>
  <c r="CB92" i="12" a="1"/>
  <c r="CB92" i="12" s="1"/>
  <c r="CC92" i="12" a="1"/>
  <c r="CC92" i="12" s="1"/>
  <c r="CD92" i="12" a="1"/>
  <c r="CD92" i="12"/>
  <c r="CE92" i="12" a="1"/>
  <c r="CE92" i="12" s="1"/>
  <c r="CF92" i="12" a="1"/>
  <c r="CF92" i="12" s="1"/>
  <c r="CG92" i="12" a="1"/>
  <c r="CG92" i="12" s="1"/>
  <c r="CH92" i="12" a="1"/>
  <c r="CH92" i="12" s="1"/>
  <c r="CI92" i="12" a="1"/>
  <c r="CI92" i="12" s="1"/>
  <c r="CJ92" i="12"/>
  <c r="S93" i="12" a="1"/>
  <c r="S93" i="12" s="1"/>
  <c r="AB93" i="12" s="1"/>
  <c r="T93" i="12" a="1"/>
  <c r="T93" i="12" s="1"/>
  <c r="U93" i="12" a="1"/>
  <c r="U93" i="12"/>
  <c r="V93" i="12" a="1"/>
  <c r="V93" i="12"/>
  <c r="W93" i="12" a="1"/>
  <c r="W93" i="12" s="1"/>
  <c r="X93" i="12" a="1"/>
  <c r="X93" i="12" s="1"/>
  <c r="Y93" i="12" a="1"/>
  <c r="Y93" i="12"/>
  <c r="Z93" i="12" a="1"/>
  <c r="Z93" i="12"/>
  <c r="AA93" i="12" a="1"/>
  <c r="AA93" i="12" s="1"/>
  <c r="AC93" i="12" a="1"/>
  <c r="AC93" i="12" s="1"/>
  <c r="AD93" i="12" a="1"/>
  <c r="AD93" i="12" s="1"/>
  <c r="AE93" i="12" a="1"/>
  <c r="AE93" i="12" s="1"/>
  <c r="AF93" i="12" a="1"/>
  <c r="AF93" i="12" s="1"/>
  <c r="AG93" i="12" a="1"/>
  <c r="AG93" i="12" s="1"/>
  <c r="AH93" i="12" a="1"/>
  <c r="AH93" i="12" s="1"/>
  <c r="AI93" i="12" a="1"/>
  <c r="AI93" i="12"/>
  <c r="AJ93" i="12" a="1"/>
  <c r="AJ93" i="12" s="1"/>
  <c r="AK93" i="12" a="1"/>
  <c r="AK93" i="12" s="1"/>
  <c r="AL93" i="12"/>
  <c r="AM93" i="12" a="1"/>
  <c r="AM93" i="12"/>
  <c r="AN93" i="12" a="1"/>
  <c r="AN93" i="12" s="1"/>
  <c r="AO93" i="12" a="1"/>
  <c r="AO93" i="12"/>
  <c r="AP93" i="12" a="1"/>
  <c r="AP93" i="12"/>
  <c r="AQ93" i="12" a="1"/>
  <c r="AQ93" i="12"/>
  <c r="AR93" i="12" a="1"/>
  <c r="AR93" i="12" s="1"/>
  <c r="AS93" i="12" a="1"/>
  <c r="AS93" i="12" s="1"/>
  <c r="AT93" i="12" a="1"/>
  <c r="AT93" i="12"/>
  <c r="AU93" i="12" a="1"/>
  <c r="AU93" i="12"/>
  <c r="AV93" i="12"/>
  <c r="AW93" i="12" a="1"/>
  <c r="AW93" i="12" s="1"/>
  <c r="BF93" i="12" s="1"/>
  <c r="AX93" i="12" a="1"/>
  <c r="AX93" i="12" s="1"/>
  <c r="AY93" i="12" a="1"/>
  <c r="AY93" i="12" s="1"/>
  <c r="AZ93" i="12" a="1"/>
  <c r="AZ93" i="12"/>
  <c r="BA93" i="12" a="1"/>
  <c r="BA93" i="12" s="1"/>
  <c r="BB93" i="12" a="1"/>
  <c r="BB93" i="12" s="1"/>
  <c r="BC93" i="12" a="1"/>
  <c r="BC93" i="12" s="1"/>
  <c r="BD93" i="12" a="1"/>
  <c r="BD93" i="12"/>
  <c r="BE93" i="12" a="1"/>
  <c r="BE93" i="12" s="1"/>
  <c r="BG93" i="12" a="1"/>
  <c r="BG93" i="12"/>
  <c r="BP93" i="12" s="1"/>
  <c r="BH93" i="12" a="1"/>
  <c r="BH93" i="12"/>
  <c r="BI93" i="12" a="1"/>
  <c r="BI93" i="12" s="1"/>
  <c r="BJ93" i="12" a="1"/>
  <c r="BJ93" i="12"/>
  <c r="BK93" i="12" a="1"/>
  <c r="BK93" i="12"/>
  <c r="BL93" i="12" a="1"/>
  <c r="BL93" i="12"/>
  <c r="BM93" i="12" a="1"/>
  <c r="BM93" i="12" s="1"/>
  <c r="BN93" i="12" a="1"/>
  <c r="BN93" i="12" s="1"/>
  <c r="BO93" i="12" a="1"/>
  <c r="BO93" i="12"/>
  <c r="BQ93" i="12" a="1"/>
  <c r="BQ93" i="12"/>
  <c r="BZ93" i="12" s="1"/>
  <c r="BR93" i="12" a="1"/>
  <c r="BR93" i="12" s="1"/>
  <c r="BS93" i="12" a="1"/>
  <c r="BS93" i="12"/>
  <c r="BT93" i="12" a="1"/>
  <c r="BT93" i="12" s="1"/>
  <c r="BU93" i="12" a="1"/>
  <c r="BU93" i="12"/>
  <c r="BV93" i="12" a="1"/>
  <c r="BV93" i="12" s="1"/>
  <c r="BW93" i="12" a="1"/>
  <c r="BW93" i="12" s="1"/>
  <c r="BX93" i="12" a="1"/>
  <c r="BX93" i="12" s="1"/>
  <c r="BY93" i="12" a="1"/>
  <c r="BY93" i="12" s="1"/>
  <c r="CA93" i="12" a="1"/>
  <c r="CA93" i="12"/>
  <c r="CB93" i="12" a="1"/>
  <c r="CB93" i="12"/>
  <c r="CC93" i="12" a="1"/>
  <c r="CC93" i="12"/>
  <c r="CD93" i="12" a="1"/>
  <c r="CD93" i="12" s="1"/>
  <c r="CE93" i="12" a="1"/>
  <c r="CE93" i="12" s="1"/>
  <c r="CF93" i="12" a="1"/>
  <c r="CF93" i="12"/>
  <c r="CG93" i="12" a="1"/>
  <c r="CG93" i="12"/>
  <c r="CH93" i="12" a="1"/>
  <c r="CH93" i="12" s="1"/>
  <c r="CI93" i="12" a="1"/>
  <c r="CI93" i="12" s="1"/>
  <c r="CJ93" i="12"/>
  <c r="S94" i="12" a="1"/>
  <c r="S94" i="12" s="1"/>
  <c r="AB94" i="12" s="1"/>
  <c r="T94" i="12" a="1"/>
  <c r="T94" i="12" s="1"/>
  <c r="U94" i="12" a="1"/>
  <c r="U94" i="12" s="1"/>
  <c r="V94" i="12" a="1"/>
  <c r="V94" i="12"/>
  <c r="W94" i="12" a="1"/>
  <c r="W94" i="12" s="1"/>
  <c r="X94" i="12" a="1"/>
  <c r="X94" i="12" s="1"/>
  <c r="Y94" i="12" a="1"/>
  <c r="Y94" i="12" s="1"/>
  <c r="Z94" i="12" a="1"/>
  <c r="Z94" i="12" s="1"/>
  <c r="AA94" i="12" a="1"/>
  <c r="AA94" i="12" s="1"/>
  <c r="AC94" i="12" a="1"/>
  <c r="AC94" i="12" s="1"/>
  <c r="AL94" i="12" s="1"/>
  <c r="AD94" i="12" a="1"/>
  <c r="AD94" i="12" s="1"/>
  <c r="AE94" i="12" a="1"/>
  <c r="AE94" i="12"/>
  <c r="AF94" i="12" a="1"/>
  <c r="AF94" i="12"/>
  <c r="AG94" i="12" a="1"/>
  <c r="AG94" i="12" s="1"/>
  <c r="AH94" i="12" a="1"/>
  <c r="AH94" i="12" s="1"/>
  <c r="AI94" i="12" a="1"/>
  <c r="AI94" i="12"/>
  <c r="AJ94" i="12" a="1"/>
  <c r="AJ94" i="12"/>
  <c r="AK94" i="12" a="1"/>
  <c r="AK94" i="12" s="1"/>
  <c r="AM94" i="12" a="1"/>
  <c r="AM94" i="12"/>
  <c r="AN94" i="12" a="1"/>
  <c r="AN94" i="12" s="1"/>
  <c r="AO94" i="12" a="1"/>
  <c r="AO94" i="12"/>
  <c r="AP94" i="12" a="1"/>
  <c r="AP94" i="12" s="1"/>
  <c r="AQ94" i="12" a="1"/>
  <c r="AQ94" i="12" s="1"/>
  <c r="AR94" i="12" a="1"/>
  <c r="AR94" i="12" s="1"/>
  <c r="AS94" i="12" a="1"/>
  <c r="AS94" i="12"/>
  <c r="AT94" i="12" a="1"/>
  <c r="AT94" i="12" s="1"/>
  <c r="AU94" i="12" a="1"/>
  <c r="AU94" i="12" s="1"/>
  <c r="AV94" i="12"/>
  <c r="AW94" i="12" a="1"/>
  <c r="AW94" i="12"/>
  <c r="AX94" i="12" a="1"/>
  <c r="AX94" i="12" s="1"/>
  <c r="AY94" i="12" a="1"/>
  <c r="AY94" i="12" s="1"/>
  <c r="AZ94" i="12" a="1"/>
  <c r="AZ94" i="12"/>
  <c r="BA94" i="12" a="1"/>
  <c r="BA94" i="12"/>
  <c r="BB94" i="12" a="1"/>
  <c r="BB94" i="12" s="1"/>
  <c r="BC94" i="12" a="1"/>
  <c r="BC94" i="12" s="1"/>
  <c r="BD94" i="12" a="1"/>
  <c r="BD94" i="12"/>
  <c r="BE94" i="12" a="1"/>
  <c r="BE94" i="12"/>
  <c r="BF94" i="12"/>
  <c r="BG94" i="12" a="1"/>
  <c r="BG94" i="12"/>
  <c r="BH94" i="12" a="1"/>
  <c r="BH94" i="12" s="1"/>
  <c r="BI94" i="12" a="1"/>
  <c r="BI94" i="12" s="1"/>
  <c r="BJ94" i="12" a="1"/>
  <c r="BJ94" i="12"/>
  <c r="BK94" i="12" a="1"/>
  <c r="BK94" i="12" s="1"/>
  <c r="BL94" i="12" a="1"/>
  <c r="BL94" i="12" s="1"/>
  <c r="BM94" i="12" a="1"/>
  <c r="BM94" i="12" s="1"/>
  <c r="BN94" i="12" a="1"/>
  <c r="BN94" i="12" s="1"/>
  <c r="BO94" i="12" a="1"/>
  <c r="BO94" i="12" s="1"/>
  <c r="BP94" i="12"/>
  <c r="BQ94" i="12" a="1"/>
  <c r="BQ94" i="12"/>
  <c r="BZ94" i="12" s="1"/>
  <c r="BR94" i="12" a="1"/>
  <c r="BR94" i="12"/>
  <c r="BS94" i="12" a="1"/>
  <c r="BS94" i="12" s="1"/>
  <c r="BT94" i="12" a="1"/>
  <c r="BT94" i="12" s="1"/>
  <c r="BU94" i="12" a="1"/>
  <c r="BU94" i="12"/>
  <c r="BV94" i="12" a="1"/>
  <c r="BV94" i="12"/>
  <c r="BW94" i="12" a="1"/>
  <c r="BW94" i="12" s="1"/>
  <c r="BX94" i="12" a="1"/>
  <c r="BX94" i="12" s="1"/>
  <c r="BY94" i="12" a="1"/>
  <c r="BY94" i="12"/>
  <c r="CA94" i="12" a="1"/>
  <c r="CA94" i="12" s="1"/>
  <c r="CJ94" i="12" s="1"/>
  <c r="CB94" i="12" a="1"/>
  <c r="CB94" i="12" s="1"/>
  <c r="CC94" i="12" a="1"/>
  <c r="CC94" i="12"/>
  <c r="CD94" i="12" a="1"/>
  <c r="CD94" i="12" s="1"/>
  <c r="CE94" i="12" a="1"/>
  <c r="CE94" i="12" s="1"/>
  <c r="CF94" i="12" a="1"/>
  <c r="CF94" i="12" s="1"/>
  <c r="CG94" i="12" a="1"/>
  <c r="CG94" i="12" s="1"/>
  <c r="CH94" i="12" a="1"/>
  <c r="CH94" i="12" s="1"/>
  <c r="CI94" i="12" a="1"/>
  <c r="CI94" i="12"/>
  <c r="S95" i="12" a="1"/>
  <c r="S95" i="12"/>
  <c r="T95" i="12" a="1"/>
  <c r="T95" i="12"/>
  <c r="U95" i="12" a="1"/>
  <c r="U95" i="12"/>
  <c r="V95" i="12" a="1"/>
  <c r="V95" i="12" s="1"/>
  <c r="W95" i="12" a="1"/>
  <c r="W95" i="12" s="1"/>
  <c r="X95" i="12" a="1"/>
  <c r="X95" i="12"/>
  <c r="Y95" i="12" a="1"/>
  <c r="Y95" i="12"/>
  <c r="Z95" i="12" a="1"/>
  <c r="Z95" i="12" s="1"/>
  <c r="AA95" i="12" a="1"/>
  <c r="AA95" i="12" s="1"/>
  <c r="AB95" i="12"/>
  <c r="AC95" i="12" a="1"/>
  <c r="AC95" i="12" s="1"/>
  <c r="AD95" i="12" a="1"/>
  <c r="AD95" i="12"/>
  <c r="AE95" i="12" a="1"/>
  <c r="AE95" i="12" s="1"/>
  <c r="AF95" i="12" a="1"/>
  <c r="AF95" i="12"/>
  <c r="AG95" i="12" a="1"/>
  <c r="AG95" i="12" s="1"/>
  <c r="AH95" i="12" a="1"/>
  <c r="AH95" i="12"/>
  <c r="AI95" i="12" a="1"/>
  <c r="AI95" i="12" s="1"/>
  <c r="AJ95" i="12" a="1"/>
  <c r="AJ95" i="12" s="1"/>
  <c r="AK95" i="12" a="1"/>
  <c r="AK95" i="12" s="1"/>
  <c r="AL95" i="12"/>
  <c r="AM95" i="12" a="1"/>
  <c r="AM95" i="12" s="1"/>
  <c r="AV95" i="12" s="1"/>
  <c r="AN95" i="12" a="1"/>
  <c r="AN95" i="12" s="1"/>
  <c r="AO95" i="12" a="1"/>
  <c r="AO95" i="12"/>
  <c r="AP95" i="12" a="1"/>
  <c r="AP95" i="12"/>
  <c r="AQ95" i="12" a="1"/>
  <c r="AQ95" i="12" s="1"/>
  <c r="AR95" i="12" a="1"/>
  <c r="AR95" i="12" s="1"/>
  <c r="AS95" i="12" a="1"/>
  <c r="AS95" i="12"/>
  <c r="AT95" i="12" a="1"/>
  <c r="AT95" i="12"/>
  <c r="AU95" i="12" a="1"/>
  <c r="AU95" i="12" s="1"/>
  <c r="AW95" i="12" a="1"/>
  <c r="AW95" i="12"/>
  <c r="AX95" i="12" a="1"/>
  <c r="AX95" i="12" s="1"/>
  <c r="AY95" i="12" a="1"/>
  <c r="AY95" i="12"/>
  <c r="AZ95" i="12" a="1"/>
  <c r="AZ95" i="12" s="1"/>
  <c r="BA95" i="12" a="1"/>
  <c r="BA95" i="12" s="1"/>
  <c r="BB95" i="12" a="1"/>
  <c r="BB95" i="12" s="1"/>
  <c r="BC95" i="12" a="1"/>
  <c r="BC95" i="12" s="1"/>
  <c r="BD95" i="12" a="1"/>
  <c r="BD95" i="12" s="1"/>
  <c r="BE95" i="12" a="1"/>
  <c r="BE95" i="12" s="1"/>
  <c r="BF95" i="12"/>
  <c r="BG95" i="12" a="1"/>
  <c r="BG95" i="12"/>
  <c r="BP95" i="12" s="1"/>
  <c r="BH95" i="12" a="1"/>
  <c r="BH95" i="12" s="1"/>
  <c r="BI95" i="12" a="1"/>
  <c r="BI95" i="12" s="1"/>
  <c r="BJ95" i="12" a="1"/>
  <c r="BJ95" i="12"/>
  <c r="BK95" i="12" a="1"/>
  <c r="BK95" i="12"/>
  <c r="BL95" i="12" a="1"/>
  <c r="BL95" i="12" s="1"/>
  <c r="BM95" i="12" a="1"/>
  <c r="BM95" i="12" s="1"/>
  <c r="BN95" i="12" a="1"/>
  <c r="BN95" i="12"/>
  <c r="BO95" i="12" a="1"/>
  <c r="BO95" i="12"/>
  <c r="BQ95" i="12" a="1"/>
  <c r="BQ95" i="12"/>
  <c r="BR95" i="12" a="1"/>
  <c r="BR95" i="12" s="1"/>
  <c r="BS95" i="12" a="1"/>
  <c r="BS95" i="12" s="1"/>
  <c r="BT95" i="12" a="1"/>
  <c r="BT95" i="12" s="1"/>
  <c r="BU95" i="12" a="1"/>
  <c r="BU95" i="12" s="1"/>
  <c r="BV95" i="12" a="1"/>
  <c r="BV95" i="12" s="1"/>
  <c r="BW95" i="12" a="1"/>
  <c r="BW95" i="12" s="1"/>
  <c r="BX95" i="12" a="1"/>
  <c r="BX95" i="12"/>
  <c r="BY95" i="12" a="1"/>
  <c r="BY95" i="12"/>
  <c r="BZ95" i="12"/>
  <c r="CA95" i="12" a="1"/>
  <c r="CA95" i="12"/>
  <c r="CB95" i="12" a="1"/>
  <c r="CB95" i="12"/>
  <c r="CC95" i="12" a="1"/>
  <c r="CC95" i="12"/>
  <c r="CD95" i="12" a="1"/>
  <c r="CD95" i="12" s="1"/>
  <c r="CE95" i="12" a="1"/>
  <c r="CE95" i="12" s="1"/>
  <c r="CF95" i="12" a="1"/>
  <c r="CF95" i="12" s="1"/>
  <c r="CG95" i="12" a="1"/>
  <c r="CG95" i="12"/>
  <c r="CH95" i="12" a="1"/>
  <c r="CH95" i="12" s="1"/>
  <c r="CI95" i="12" a="1"/>
  <c r="CI95" i="12" s="1"/>
  <c r="CJ95" i="12"/>
  <c r="S96" i="12" a="1"/>
  <c r="S96" i="12"/>
  <c r="T96" i="12" a="1"/>
  <c r="T96" i="12"/>
  <c r="U96" i="12" a="1"/>
  <c r="U96" i="12"/>
  <c r="V96" i="12" a="1"/>
  <c r="V96" i="12"/>
  <c r="W96" i="12" a="1"/>
  <c r="W96" i="12"/>
  <c r="X96" i="12" a="1"/>
  <c r="X96" i="12"/>
  <c r="Y96" i="12" a="1"/>
  <c r="Y96" i="12"/>
  <c r="Z96" i="12" a="1"/>
  <c r="Z96" i="12"/>
  <c r="AA96" i="12" a="1"/>
  <c r="AA96" i="12"/>
  <c r="AB96" i="12"/>
  <c r="AC96" i="12" a="1"/>
  <c r="AC96" i="12" s="1"/>
  <c r="AD96" i="12" a="1"/>
  <c r="AD96" i="12" s="1"/>
  <c r="AE96" i="12" a="1"/>
  <c r="AE96" i="12" s="1"/>
  <c r="AF96" i="12" a="1"/>
  <c r="AF96" i="12"/>
  <c r="AG96" i="12" a="1"/>
  <c r="AG96" i="12" s="1"/>
  <c r="AH96" i="12" a="1"/>
  <c r="AH96" i="12" s="1"/>
  <c r="AI96" i="12" a="1"/>
  <c r="AI96" i="12" s="1"/>
  <c r="AJ96" i="12" a="1"/>
  <c r="AJ96" i="12"/>
  <c r="AK96" i="12" a="1"/>
  <c r="AK96" i="12" s="1"/>
  <c r="AL96" i="12"/>
  <c r="AM96" i="12" a="1"/>
  <c r="AM96" i="12"/>
  <c r="AV96" i="12" s="1"/>
  <c r="AN96" i="12" a="1"/>
  <c r="AN96" i="12"/>
  <c r="AO96" i="12" a="1"/>
  <c r="AO96" i="12"/>
  <c r="AP96" i="12" a="1"/>
  <c r="AP96" i="12"/>
  <c r="AQ96" i="12" a="1"/>
  <c r="AQ96" i="12"/>
  <c r="AR96" i="12" a="1"/>
  <c r="AR96" i="12"/>
  <c r="AS96" i="12" a="1"/>
  <c r="AS96" i="12"/>
  <c r="AT96" i="12" a="1"/>
  <c r="AT96" i="12"/>
  <c r="AU96" i="12" a="1"/>
  <c r="AU96" i="12"/>
  <c r="AW96" i="12" a="1"/>
  <c r="AW96" i="12"/>
  <c r="AX96" i="12" a="1"/>
  <c r="AX96" i="12" s="1"/>
  <c r="AY96" i="12" a="1"/>
  <c r="AY96" i="12" s="1"/>
  <c r="AZ96" i="12" a="1"/>
  <c r="AZ96" i="12" s="1"/>
  <c r="BA96" i="12" a="1"/>
  <c r="BA96" i="12"/>
  <c r="BB96" i="12" a="1"/>
  <c r="BB96" i="12" s="1"/>
  <c r="BC96" i="12" a="1"/>
  <c r="BC96" i="12" s="1"/>
  <c r="BD96" i="12" a="1"/>
  <c r="BD96" i="12" s="1"/>
  <c r="BE96" i="12" a="1"/>
  <c r="BE96" i="12"/>
  <c r="BF96" i="12"/>
  <c r="BG96" i="12" a="1"/>
  <c r="BG96" i="12"/>
  <c r="BP96" i="12" s="1"/>
  <c r="BH96" i="12" a="1"/>
  <c r="BH96" i="12"/>
  <c r="BI96" i="12" a="1"/>
  <c r="BI96" i="12"/>
  <c r="BJ96" i="12" a="1"/>
  <c r="BJ96" i="12"/>
  <c r="BK96" i="12" a="1"/>
  <c r="BK96" i="12"/>
  <c r="BL96" i="12" a="1"/>
  <c r="BL96" i="12"/>
  <c r="BM96" i="12" a="1"/>
  <c r="BM96" i="12"/>
  <c r="BN96" i="12" a="1"/>
  <c r="BN96" i="12"/>
  <c r="BO96" i="12" a="1"/>
  <c r="BO96" i="12"/>
  <c r="BQ96" i="12" a="1"/>
  <c r="BQ96" i="12" s="1"/>
  <c r="BZ96" i="12" s="1"/>
  <c r="BR96" i="12" a="1"/>
  <c r="BR96" i="12"/>
  <c r="BS96" i="12" a="1"/>
  <c r="BS96" i="12" s="1"/>
  <c r="BT96" i="12" a="1"/>
  <c r="BT96" i="12" s="1"/>
  <c r="BU96" i="12" a="1"/>
  <c r="BU96" i="12" s="1"/>
  <c r="BV96" i="12" a="1"/>
  <c r="BV96" i="12"/>
  <c r="BW96" i="12" a="1"/>
  <c r="BW96" i="12" s="1"/>
  <c r="BX96" i="12" a="1"/>
  <c r="BX96" i="12" s="1"/>
  <c r="BY96" i="12" a="1"/>
  <c r="BY96" i="12" s="1"/>
  <c r="CA96" i="12" a="1"/>
  <c r="CA96" i="12"/>
  <c r="CJ96" i="12" s="1"/>
  <c r="CB96" i="12" a="1"/>
  <c r="CB96" i="12"/>
  <c r="CC96" i="12" a="1"/>
  <c r="CC96" i="12"/>
  <c r="CD96" i="12" a="1"/>
  <c r="CD96" i="12"/>
  <c r="CE96" i="12" a="1"/>
  <c r="CE96" i="12"/>
  <c r="CF96" i="12" a="1"/>
  <c r="CF96" i="12"/>
  <c r="CG96" i="12" a="1"/>
  <c r="CG96" i="12"/>
  <c r="CH96" i="12" a="1"/>
  <c r="CH96" i="12"/>
  <c r="CI96" i="12" a="1"/>
  <c r="CI96" i="12"/>
  <c r="S97" i="12" a="1"/>
  <c r="S97" i="12" s="1"/>
  <c r="AB97" i="12" s="1"/>
  <c r="T97" i="12" a="1"/>
  <c r="T97" i="12" s="1"/>
  <c r="U97" i="12" a="1"/>
  <c r="U97" i="12"/>
  <c r="V97" i="12" a="1"/>
  <c r="V97" i="12" s="1"/>
  <c r="W97" i="12" a="1"/>
  <c r="W97" i="12" s="1"/>
  <c r="X97" i="12" a="1"/>
  <c r="X97" i="12" s="1"/>
  <c r="Y97" i="12" a="1"/>
  <c r="Y97" i="12"/>
  <c r="Z97" i="12" a="1"/>
  <c r="Z97" i="12" s="1"/>
  <c r="AA97" i="12" a="1"/>
  <c r="AA97" i="12" s="1"/>
  <c r="AC97" i="12" a="1"/>
  <c r="AC97" i="12"/>
  <c r="AD97" i="12" a="1"/>
  <c r="AD97" i="12"/>
  <c r="AE97" i="12" a="1"/>
  <c r="AE97" i="12"/>
  <c r="AF97" i="12" a="1"/>
  <c r="AF97" i="12"/>
  <c r="AG97" i="12" a="1"/>
  <c r="AG97" i="12"/>
  <c r="AH97" i="12" a="1"/>
  <c r="AH97" i="12"/>
  <c r="AI97" i="12" a="1"/>
  <c r="AI97" i="12"/>
  <c r="AJ97" i="12" a="1"/>
  <c r="AJ97" i="12"/>
  <c r="AK97" i="12" a="1"/>
  <c r="AK97" i="12"/>
  <c r="AL97" i="12"/>
  <c r="AM97" i="12" a="1"/>
  <c r="AM97" i="12" s="1"/>
  <c r="AN97" i="12" a="1"/>
  <c r="AN97" i="12" s="1"/>
  <c r="AO97" i="12" a="1"/>
  <c r="AO97" i="12" s="1"/>
  <c r="AP97" i="12" a="1"/>
  <c r="AP97" i="12"/>
  <c r="AQ97" i="12" a="1"/>
  <c r="AQ97" i="12" s="1"/>
  <c r="AR97" i="12" a="1"/>
  <c r="AR97" i="12" s="1"/>
  <c r="AS97" i="12" a="1"/>
  <c r="AS97" i="12" s="1"/>
  <c r="AT97" i="12" a="1"/>
  <c r="AT97" i="12"/>
  <c r="AU97" i="12" a="1"/>
  <c r="AU97" i="12" s="1"/>
  <c r="AV97" i="12"/>
  <c r="AW97" i="12" a="1"/>
  <c r="AW97" i="12"/>
  <c r="BF97" i="12" s="1"/>
  <c r="AX97" i="12" a="1"/>
  <c r="AX97" i="12"/>
  <c r="AY97" i="12" a="1"/>
  <c r="AY97" i="12"/>
  <c r="AZ97" i="12" a="1"/>
  <c r="AZ97" i="12"/>
  <c r="BA97" i="12" a="1"/>
  <c r="BA97" i="12"/>
  <c r="BB97" i="12" a="1"/>
  <c r="BB97" i="12"/>
  <c r="BC97" i="12" a="1"/>
  <c r="BC97" i="12"/>
  <c r="BD97" i="12" a="1"/>
  <c r="BD97" i="12"/>
  <c r="BE97" i="12" a="1"/>
  <c r="BE97" i="12"/>
  <c r="BG97" i="12" a="1"/>
  <c r="BG97" i="12"/>
  <c r="BH97" i="12" a="1"/>
  <c r="BH97" i="12" s="1"/>
  <c r="BI97" i="12" a="1"/>
  <c r="BI97" i="12" s="1"/>
  <c r="BJ97" i="12" a="1"/>
  <c r="BJ97" i="12" s="1"/>
  <c r="BK97" i="12" a="1"/>
  <c r="BK97" i="12"/>
  <c r="BL97" i="12" a="1"/>
  <c r="BL97" i="12" s="1"/>
  <c r="BM97" i="12" a="1"/>
  <c r="BM97" i="12" s="1"/>
  <c r="BN97" i="12" a="1"/>
  <c r="BN97" i="12" s="1"/>
  <c r="BO97" i="12" a="1"/>
  <c r="BO97" i="12"/>
  <c r="BP97" i="12"/>
  <c r="BQ97" i="12" a="1"/>
  <c r="BQ97" i="12"/>
  <c r="BZ97" i="12" s="1"/>
  <c r="BR97" i="12" a="1"/>
  <c r="BR97" i="12"/>
  <c r="BS97" i="12" a="1"/>
  <c r="BS97" i="12"/>
  <c r="BT97" i="12" a="1"/>
  <c r="BT97" i="12"/>
  <c r="BU97" i="12" a="1"/>
  <c r="BU97" i="12"/>
  <c r="BV97" i="12" a="1"/>
  <c r="BV97" i="12"/>
  <c r="BW97" i="12" a="1"/>
  <c r="BW97" i="12"/>
  <c r="BX97" i="12" a="1"/>
  <c r="BX97" i="12"/>
  <c r="BY97" i="12" a="1"/>
  <c r="BY97" i="12"/>
  <c r="CA97" i="12" a="1"/>
  <c r="CA97" i="12" s="1"/>
  <c r="CJ97" i="12" s="1"/>
  <c r="CB97" i="12" a="1"/>
  <c r="CB97" i="12"/>
  <c r="CC97" i="12" a="1"/>
  <c r="CC97" i="12" s="1"/>
  <c r="CD97" i="12" a="1"/>
  <c r="CD97" i="12" s="1"/>
  <c r="CE97" i="12" a="1"/>
  <c r="CE97" i="12" s="1"/>
  <c r="CF97" i="12" a="1"/>
  <c r="CF97" i="12"/>
  <c r="CG97" i="12" a="1"/>
  <c r="CG97" i="12" s="1"/>
  <c r="CH97" i="12" a="1"/>
  <c r="CH97" i="12" s="1"/>
  <c r="CI97" i="12" a="1"/>
  <c r="CI97" i="12" s="1"/>
  <c r="S98" i="12" a="1"/>
  <c r="S98" i="12"/>
  <c r="AB98" i="12" s="1"/>
  <c r="T98" i="12" a="1"/>
  <c r="T98" i="12"/>
  <c r="U98" i="12" a="1"/>
  <c r="U98" i="12"/>
  <c r="V98" i="12" a="1"/>
  <c r="V98" i="12"/>
  <c r="W98" i="12" a="1"/>
  <c r="W98" i="12"/>
  <c r="X98" i="12" a="1"/>
  <c r="X98" i="12"/>
  <c r="Y98" i="12" a="1"/>
  <c r="Y98" i="12"/>
  <c r="Z98" i="12" a="1"/>
  <c r="Z98" i="12"/>
  <c r="AA98" i="12" a="1"/>
  <c r="AA98" i="12"/>
  <c r="AC98" i="12" a="1"/>
  <c r="AC98" i="12" s="1"/>
  <c r="AL98" i="12" s="1"/>
  <c r="AD98" i="12" a="1"/>
  <c r="AD98" i="12" s="1"/>
  <c r="AE98" i="12" a="1"/>
  <c r="AE98" i="12"/>
  <c r="AF98" i="12" a="1"/>
  <c r="AF98" i="12" s="1"/>
  <c r="AG98" i="12" a="1"/>
  <c r="AG98" i="12" s="1"/>
  <c r="AH98" i="12" a="1"/>
  <c r="AH98" i="12" s="1"/>
  <c r="AI98" i="12" a="1"/>
  <c r="AI98" i="12"/>
  <c r="AJ98" i="12" a="1"/>
  <c r="AJ98" i="12" s="1"/>
  <c r="AK98" i="12" a="1"/>
  <c r="AK98" i="12" s="1"/>
  <c r="AM98" i="12" a="1"/>
  <c r="AM98" i="12"/>
  <c r="AN98" i="12" a="1"/>
  <c r="AN98" i="12"/>
  <c r="AO98" i="12" a="1"/>
  <c r="AO98" i="12"/>
  <c r="AP98" i="12" a="1"/>
  <c r="AP98" i="12"/>
  <c r="AQ98" i="12" a="1"/>
  <c r="AQ98" i="12"/>
  <c r="AR98" i="12" a="1"/>
  <c r="AR98" i="12"/>
  <c r="AS98" i="12" a="1"/>
  <c r="AS98" i="12"/>
  <c r="AT98" i="12" a="1"/>
  <c r="AT98" i="12"/>
  <c r="AU98" i="12" a="1"/>
  <c r="AU98" i="12"/>
  <c r="AV98" i="12"/>
  <c r="AW98" i="12" a="1"/>
  <c r="AW98" i="12" s="1"/>
  <c r="AX98" i="12" a="1"/>
  <c r="AX98" i="12" s="1"/>
  <c r="AY98" i="12" a="1"/>
  <c r="AY98" i="12" s="1"/>
  <c r="AZ98" i="12" a="1"/>
  <c r="AZ98" i="12"/>
  <c r="BA98" i="12" a="1"/>
  <c r="BA98" i="12" s="1"/>
  <c r="BB98" i="12" a="1"/>
  <c r="BB98" i="12" s="1"/>
  <c r="BC98" i="12" a="1"/>
  <c r="BC98" i="12" s="1"/>
  <c r="BD98" i="12" a="1"/>
  <c r="BD98" i="12"/>
  <c r="BE98" i="12" a="1"/>
  <c r="BE98" i="12" s="1"/>
  <c r="BF98" i="12"/>
  <c r="BG98" i="12" a="1"/>
  <c r="BG98" i="12"/>
  <c r="BP98" i="12" s="1"/>
  <c r="BH98" i="12" a="1"/>
  <c r="BH98" i="12"/>
  <c r="BI98" i="12" a="1"/>
  <c r="BI98" i="12"/>
  <c r="BJ98" i="12" a="1"/>
  <c r="BJ98" i="12"/>
  <c r="BK98" i="12" a="1"/>
  <c r="BK98" i="12"/>
  <c r="BL98" i="12" a="1"/>
  <c r="BL98" i="12"/>
  <c r="BM98" i="12" a="1"/>
  <c r="BM98" i="12"/>
  <c r="BN98" i="12" a="1"/>
  <c r="BN98" i="12"/>
  <c r="BO98" i="12" a="1"/>
  <c r="BO98" i="12"/>
  <c r="BQ98" i="12" a="1"/>
  <c r="BQ98" i="12"/>
  <c r="BR98" i="12" a="1"/>
  <c r="BR98" i="12" s="1"/>
  <c r="BS98" i="12" a="1"/>
  <c r="BS98" i="12" s="1"/>
  <c r="BT98" i="12" a="1"/>
  <c r="BT98" i="12" s="1"/>
  <c r="BU98" i="12" a="1"/>
  <c r="BU98" i="12"/>
  <c r="BV98" i="12" a="1"/>
  <c r="BV98" i="12" s="1"/>
  <c r="BW98" i="12" a="1"/>
  <c r="BW98" i="12" s="1"/>
  <c r="BX98" i="12" a="1"/>
  <c r="BX98" i="12" s="1"/>
  <c r="BY98" i="12" a="1"/>
  <c r="BY98" i="12"/>
  <c r="BZ98" i="12"/>
  <c r="CA98" i="12" a="1"/>
  <c r="CA98" i="12"/>
  <c r="CJ98" i="12" s="1"/>
  <c r="CB98" i="12" a="1"/>
  <c r="CB98" i="12"/>
  <c r="CC98" i="12" a="1"/>
  <c r="CC98" i="12"/>
  <c r="CD98" i="12" a="1"/>
  <c r="CD98" i="12"/>
  <c r="CE98" i="12" a="1"/>
  <c r="CE98" i="12"/>
  <c r="CF98" i="12" a="1"/>
  <c r="CF98" i="12"/>
  <c r="CG98" i="12" a="1"/>
  <c r="CG98" i="12"/>
  <c r="CH98" i="12" a="1"/>
  <c r="CH98" i="12"/>
  <c r="CI98" i="12" a="1"/>
  <c r="CI98" i="12"/>
  <c r="S99" i="12" a="1"/>
  <c r="S99" i="12" s="1"/>
  <c r="AB99" i="12" s="1"/>
  <c r="T99" i="12" a="1"/>
  <c r="T99" i="12"/>
  <c r="U99" i="12" a="1"/>
  <c r="U99" i="12" s="1"/>
  <c r="V99" i="12" a="1"/>
  <c r="V99" i="12" s="1"/>
  <c r="W99" i="12" a="1"/>
  <c r="W99" i="12" s="1"/>
  <c r="X99" i="12" a="1"/>
  <c r="X99" i="12"/>
  <c r="Y99" i="12" a="1"/>
  <c r="Y99" i="12" s="1"/>
  <c r="Z99" i="12" a="1"/>
  <c r="Z99" i="12" s="1"/>
  <c r="AA99" i="12" a="1"/>
  <c r="AA99" i="12" s="1"/>
  <c r="AC99" i="12" a="1"/>
  <c r="AC99" i="12"/>
  <c r="AL99" i="12" s="1"/>
  <c r="AD99" i="12" a="1"/>
  <c r="AD99" i="12"/>
  <c r="AE99" i="12" a="1"/>
  <c r="AE99" i="12"/>
  <c r="AF99" i="12" a="1"/>
  <c r="AF99" i="12"/>
  <c r="AG99" i="12" a="1"/>
  <c r="AG99" i="12"/>
  <c r="AH99" i="12" a="1"/>
  <c r="AH99" i="12"/>
  <c r="AI99" i="12" a="1"/>
  <c r="AI99" i="12"/>
  <c r="AJ99" i="12" a="1"/>
  <c r="AJ99" i="12"/>
  <c r="AK99" i="12" a="1"/>
  <c r="AK99" i="12"/>
  <c r="AM99" i="12" a="1"/>
  <c r="AM99" i="12" s="1"/>
  <c r="AV99" i="12" s="1"/>
  <c r="AN99" i="12" a="1"/>
  <c r="AN99" i="12" s="1"/>
  <c r="AO99" i="12" a="1"/>
  <c r="AO99" i="12"/>
  <c r="AP99" i="12" a="1"/>
  <c r="AP99" i="12" s="1"/>
  <c r="AQ99" i="12" a="1"/>
  <c r="AQ99" i="12" s="1"/>
  <c r="AR99" i="12" a="1"/>
  <c r="AR99" i="12" s="1"/>
  <c r="AS99" i="12" a="1"/>
  <c r="AS99" i="12"/>
  <c r="AT99" i="12" a="1"/>
  <c r="AT99" i="12" s="1"/>
  <c r="AU99" i="12" a="1"/>
  <c r="AU99" i="12" s="1"/>
  <c r="AW99" i="12" a="1"/>
  <c r="AW99" i="12"/>
  <c r="AX99" i="12" a="1"/>
  <c r="AX99" i="12"/>
  <c r="AY99" i="12" a="1"/>
  <c r="AY99" i="12"/>
  <c r="AZ99" i="12" a="1"/>
  <c r="AZ99" i="12"/>
  <c r="BA99" i="12" a="1"/>
  <c r="BA99" i="12"/>
  <c r="BB99" i="12" a="1"/>
  <c r="BB99" i="12"/>
  <c r="BC99" i="12" a="1"/>
  <c r="BC99" i="12"/>
  <c r="BD99" i="12" a="1"/>
  <c r="BD99" i="12"/>
  <c r="BE99" i="12" a="1"/>
  <c r="BE99" i="12"/>
  <c r="BF99" i="12"/>
  <c r="BG99" i="12" a="1"/>
  <c r="BG99" i="12" s="1"/>
  <c r="BH99" i="12" a="1"/>
  <c r="BH99" i="12" s="1"/>
  <c r="BI99" i="12" a="1"/>
  <c r="BI99" i="12" s="1"/>
  <c r="BJ99" i="12" a="1"/>
  <c r="BJ99" i="12"/>
  <c r="BK99" i="12" a="1"/>
  <c r="BK99" i="12" s="1"/>
  <c r="BL99" i="12" a="1"/>
  <c r="BL99" i="12" s="1"/>
  <c r="BM99" i="12" a="1"/>
  <c r="BM99" i="12" s="1"/>
  <c r="BN99" i="12" a="1"/>
  <c r="BN99" i="12"/>
  <c r="BO99" i="12" a="1"/>
  <c r="BO99" i="12" s="1"/>
  <c r="BP99" i="12"/>
  <c r="BQ99" i="12" a="1"/>
  <c r="BQ99" i="12"/>
  <c r="BZ99" i="12" s="1"/>
  <c r="BR99" i="12" a="1"/>
  <c r="BR99" i="12"/>
  <c r="BS99" i="12" a="1"/>
  <c r="BS99" i="12"/>
  <c r="BT99" i="12" a="1"/>
  <c r="BT99" i="12"/>
  <c r="BU99" i="12" a="1"/>
  <c r="BU99" i="12"/>
  <c r="BV99" i="12" a="1"/>
  <c r="BV99" i="12"/>
  <c r="BW99" i="12" a="1"/>
  <c r="BW99" i="12"/>
  <c r="BX99" i="12" a="1"/>
  <c r="BX99" i="12"/>
  <c r="BY99" i="12" a="1"/>
  <c r="BY99" i="12"/>
  <c r="CA99" i="12" a="1"/>
  <c r="CA99" i="12"/>
  <c r="CB99" i="12" a="1"/>
  <c r="CB99" i="12" s="1"/>
  <c r="CC99" i="12" a="1"/>
  <c r="CC99" i="12" s="1"/>
  <c r="CD99" i="12" a="1"/>
  <c r="CD99" i="12" s="1"/>
  <c r="CE99" i="12" a="1"/>
  <c r="CE99" i="12"/>
  <c r="CF99" i="12" a="1"/>
  <c r="CF99" i="12" s="1"/>
  <c r="CG99" i="12" a="1"/>
  <c r="CG99" i="12" s="1"/>
  <c r="CH99" i="12" a="1"/>
  <c r="CH99" i="12" s="1"/>
  <c r="CI99" i="12" a="1"/>
  <c r="CI99" i="12"/>
  <c r="CJ99" i="12"/>
  <c r="S100" i="12" a="1"/>
  <c r="S100" i="12"/>
  <c r="AB100" i="12" s="1"/>
  <c r="T100" i="12" a="1"/>
  <c r="T100" i="12"/>
  <c r="U100" i="12" a="1"/>
  <c r="U100" i="12"/>
  <c r="V100" i="12" a="1"/>
  <c r="V100" i="12"/>
  <c r="W100" i="12" a="1"/>
  <c r="W100" i="12"/>
  <c r="X100" i="12" a="1"/>
  <c r="X100" i="12"/>
  <c r="Y100" i="12" a="1"/>
  <c r="Y100" i="12"/>
  <c r="Z100" i="12" a="1"/>
  <c r="Z100" i="12"/>
  <c r="AA100" i="12" a="1"/>
  <c r="AA100" i="12"/>
  <c r="AC100" i="12" a="1"/>
  <c r="AC100" i="12" s="1"/>
  <c r="AL100" i="12" s="1"/>
  <c r="AD100" i="12" a="1"/>
  <c r="AD100" i="12"/>
  <c r="AE100" i="12" a="1"/>
  <c r="AE100" i="12" s="1"/>
  <c r="AF100" i="12" a="1"/>
  <c r="AF100" i="12" s="1"/>
  <c r="AG100" i="12" a="1"/>
  <c r="AG100" i="12" s="1"/>
  <c r="AH100" i="12" a="1"/>
  <c r="AH100" i="12"/>
  <c r="AI100" i="12" a="1"/>
  <c r="AI100" i="12" s="1"/>
  <c r="AJ100" i="12" a="1"/>
  <c r="AJ100" i="12" s="1"/>
  <c r="AK100" i="12" a="1"/>
  <c r="AK100" i="12" s="1"/>
  <c r="AM100" i="12" a="1"/>
  <c r="AM100" i="12"/>
  <c r="AV100" i="12" s="1"/>
  <c r="AN100" i="12" a="1"/>
  <c r="AN100" i="12"/>
  <c r="AO100" i="12" a="1"/>
  <c r="AO100" i="12"/>
  <c r="AP100" i="12" a="1"/>
  <c r="AP100" i="12"/>
  <c r="AQ100" i="12" a="1"/>
  <c r="AQ100" i="12"/>
  <c r="AR100" i="12" a="1"/>
  <c r="AR100" i="12"/>
  <c r="AS100" i="12" a="1"/>
  <c r="AS100" i="12"/>
  <c r="AT100" i="12" a="1"/>
  <c r="AT100" i="12"/>
  <c r="AU100" i="12" a="1"/>
  <c r="AU100" i="12"/>
  <c r="AW100" i="12" a="1"/>
  <c r="AW100" i="12" s="1"/>
  <c r="BF100" i="12" s="1"/>
  <c r="AX100" i="12" a="1"/>
  <c r="AX100" i="12" s="1"/>
  <c r="AY100" i="12" a="1"/>
  <c r="AY100" i="12"/>
  <c r="AZ100" i="12" a="1"/>
  <c r="AZ100" i="12" s="1"/>
  <c r="BA100" i="12" a="1"/>
  <c r="BA100" i="12" s="1"/>
  <c r="BB100" i="12" a="1"/>
  <c r="BB100" i="12" s="1"/>
  <c r="BC100" i="12" a="1"/>
  <c r="BC100" i="12"/>
  <c r="BD100" i="12" a="1"/>
  <c r="BD100" i="12" s="1"/>
  <c r="BE100" i="12" a="1"/>
  <c r="BE100" i="12" s="1"/>
  <c r="BG100" i="12" a="1"/>
  <c r="BG100" i="12"/>
  <c r="BH100" i="12" a="1"/>
  <c r="BH100" i="12"/>
  <c r="BI100" i="12" a="1"/>
  <c r="BI100" i="12"/>
  <c r="BJ100" i="12" a="1"/>
  <c r="BJ100" i="12"/>
  <c r="BK100" i="12" a="1"/>
  <c r="BK100" i="12"/>
  <c r="BL100" i="12" a="1"/>
  <c r="BL100" i="12"/>
  <c r="BM100" i="12" a="1"/>
  <c r="BM100" i="12"/>
  <c r="BN100" i="12" a="1"/>
  <c r="BN100" i="12"/>
  <c r="BO100" i="12" a="1"/>
  <c r="BO100" i="12"/>
  <c r="BP100" i="12"/>
  <c r="BQ100" i="12" a="1"/>
  <c r="BQ100" i="12" s="1"/>
  <c r="BR100" i="12" a="1"/>
  <c r="BR100" i="12" s="1"/>
  <c r="BS100" i="12" a="1"/>
  <c r="BS100" i="12" s="1"/>
  <c r="BT100" i="12" a="1"/>
  <c r="BT100" i="12"/>
  <c r="BU100" i="12" a="1"/>
  <c r="BU100" i="12" s="1"/>
  <c r="BV100" i="12" a="1"/>
  <c r="BV100" i="12" s="1"/>
  <c r="BW100" i="12" a="1"/>
  <c r="BW100" i="12" s="1"/>
  <c r="BX100" i="12" a="1"/>
  <c r="BX100" i="12"/>
  <c r="BY100" i="12" a="1"/>
  <c r="BY100" i="12" s="1"/>
  <c r="BZ100" i="12"/>
  <c r="CA100" i="12" a="1"/>
  <c r="CA100" i="12"/>
  <c r="CJ100" i="12" s="1"/>
  <c r="CB100" i="12" a="1"/>
  <c r="CB100" i="12"/>
  <c r="CC100" i="12" a="1"/>
  <c r="CC100" i="12"/>
  <c r="CD100" i="12" a="1"/>
  <c r="CD100" i="12"/>
  <c r="CE100" i="12" a="1"/>
  <c r="CE100" i="12"/>
  <c r="CF100" i="12" a="1"/>
  <c r="CF100" i="12"/>
  <c r="CG100" i="12" a="1"/>
  <c r="CG100" i="12"/>
  <c r="CH100" i="12" a="1"/>
  <c r="CH100" i="12"/>
  <c r="CI100" i="12" a="1"/>
  <c r="CI100" i="12"/>
  <c r="S101" i="12" a="1"/>
  <c r="S101" i="12"/>
  <c r="T101" i="12" a="1"/>
  <c r="T101" i="12" s="1"/>
  <c r="U101" i="12" a="1"/>
  <c r="U101" i="12" s="1"/>
  <c r="V101" i="12" a="1"/>
  <c r="V101" i="12" s="1"/>
  <c r="W101" i="12" a="1"/>
  <c r="W101" i="12"/>
  <c r="X101" i="12" a="1"/>
  <c r="X101" i="12" s="1"/>
  <c r="Y101" i="12" a="1"/>
  <c r="Y101" i="12" s="1"/>
  <c r="Z101" i="12" a="1"/>
  <c r="Z101" i="12" s="1"/>
  <c r="AA101" i="12" a="1"/>
  <c r="AA101" i="12"/>
  <c r="AB101" i="12"/>
  <c r="AC101" i="12" a="1"/>
  <c r="AC101" i="12"/>
  <c r="AL101" i="12" s="1"/>
  <c r="AD101" i="12" a="1"/>
  <c r="AD101" i="12"/>
  <c r="AE101" i="12" a="1"/>
  <c r="AE101" i="12"/>
  <c r="AF101" i="12" a="1"/>
  <c r="AF101" i="12"/>
  <c r="AG101" i="12" a="1"/>
  <c r="AG101" i="12"/>
  <c r="AH101" i="12" a="1"/>
  <c r="AH101" i="12"/>
  <c r="AI101" i="12" a="1"/>
  <c r="AI101" i="12"/>
  <c r="AJ101" i="12" a="1"/>
  <c r="AJ101" i="12"/>
  <c r="AK101" i="12" a="1"/>
  <c r="AK101" i="12"/>
  <c r="AM101" i="12" a="1"/>
  <c r="AM101" i="12" s="1"/>
  <c r="AV101" i="12" s="1"/>
  <c r="AN101" i="12" a="1"/>
  <c r="AN101" i="12"/>
  <c r="AO101" i="12" a="1"/>
  <c r="AO101" i="12" s="1"/>
  <c r="AP101" i="12" a="1"/>
  <c r="AP101" i="12" s="1"/>
  <c r="AQ101" i="12" a="1"/>
  <c r="AQ101" i="12" s="1"/>
  <c r="AR101" i="12" a="1"/>
  <c r="AR101" i="12"/>
  <c r="AS101" i="12" a="1"/>
  <c r="AS101" i="12" s="1"/>
  <c r="AT101" i="12" a="1"/>
  <c r="AT101" i="12" s="1"/>
  <c r="AU101" i="12" a="1"/>
  <c r="AU101" i="12" s="1"/>
  <c r="AW101" i="12" a="1"/>
  <c r="AW101" i="12"/>
  <c r="BF101" i="12" s="1"/>
  <c r="AX101" i="12" a="1"/>
  <c r="AX101" i="12"/>
  <c r="AY101" i="12" a="1"/>
  <c r="AY101" i="12"/>
  <c r="AZ101" i="12" a="1"/>
  <c r="AZ101" i="12"/>
  <c r="BA101" i="12" a="1"/>
  <c r="BA101" i="12"/>
  <c r="BB101" i="12" a="1"/>
  <c r="BB101" i="12"/>
  <c r="BC101" i="12" a="1"/>
  <c r="BC101" i="12"/>
  <c r="BD101" i="12" a="1"/>
  <c r="BD101" i="12"/>
  <c r="BE101" i="12" a="1"/>
  <c r="BE101" i="12"/>
  <c r="BG101" i="12" a="1"/>
  <c r="BG101" i="12" s="1"/>
  <c r="BP101" i="12" s="1"/>
  <c r="BH101" i="12" a="1"/>
  <c r="BH101" i="12" s="1"/>
  <c r="BI101" i="12" a="1"/>
  <c r="BI101" i="12"/>
  <c r="BJ101" i="12" a="1"/>
  <c r="BJ101" i="12" s="1"/>
  <c r="BK101" i="12" a="1"/>
  <c r="BK101" i="12" s="1"/>
  <c r="BL101" i="12" a="1"/>
  <c r="BL101" i="12" s="1"/>
  <c r="BM101" i="12" a="1"/>
  <c r="BM101" i="12"/>
  <c r="BN101" i="12" a="1"/>
  <c r="BN101" i="12" s="1"/>
  <c r="BO101" i="12" a="1"/>
  <c r="BO101" i="12" s="1"/>
  <c r="BQ101" i="12" a="1"/>
  <c r="BQ101" i="12"/>
  <c r="BR101" i="12" a="1"/>
  <c r="BR101" i="12"/>
  <c r="BS101" i="12" a="1"/>
  <c r="BS101" i="12"/>
  <c r="BT101" i="12" a="1"/>
  <c r="BT101" i="12"/>
  <c r="BU101" i="12" a="1"/>
  <c r="BU101" i="12"/>
  <c r="BV101" i="12" a="1"/>
  <c r="BV101" i="12"/>
  <c r="BW101" i="12" a="1"/>
  <c r="BW101" i="12"/>
  <c r="BX101" i="12" a="1"/>
  <c r="BX101" i="12"/>
  <c r="BY101" i="12" a="1"/>
  <c r="BY101" i="12"/>
  <c r="BZ101" i="12"/>
  <c r="CA101" i="12" a="1"/>
  <c r="CA101" i="12" s="1"/>
  <c r="CB101" i="12" a="1"/>
  <c r="CB101" i="12" s="1"/>
  <c r="CC101" i="12" a="1"/>
  <c r="CC101" i="12" s="1"/>
  <c r="CD101" i="12" a="1"/>
  <c r="CD101" i="12"/>
  <c r="CE101" i="12" a="1"/>
  <c r="CE101" i="12" s="1"/>
  <c r="CF101" i="12" a="1"/>
  <c r="CF101" i="12" s="1"/>
  <c r="CG101" i="12" a="1"/>
  <c r="CG101" i="12" s="1"/>
  <c r="CH101" i="12" a="1"/>
  <c r="CH101" i="12"/>
  <c r="CI101" i="12" a="1"/>
  <c r="CI101" i="12" s="1"/>
  <c r="CJ101" i="12"/>
  <c r="S102" i="12" a="1"/>
  <c r="S102" i="12"/>
  <c r="AB102" i="12" s="1"/>
  <c r="T102" i="12" a="1"/>
  <c r="T102" i="12"/>
  <c r="U102" i="12" a="1"/>
  <c r="U102" i="12"/>
  <c r="V102" i="12" a="1"/>
  <c r="V102" i="12"/>
  <c r="W102" i="12" a="1"/>
  <c r="W102" i="12"/>
  <c r="X102" i="12" a="1"/>
  <c r="X102" i="12"/>
  <c r="Y102" i="12" a="1"/>
  <c r="Y102" i="12"/>
  <c r="Z102" i="12" a="1"/>
  <c r="Z102" i="12"/>
  <c r="AA102" i="12" a="1"/>
  <c r="AA102" i="12"/>
  <c r="AC102" i="12" a="1"/>
  <c r="AC102" i="12"/>
  <c r="AD102" i="12" a="1"/>
  <c r="AD102" i="12" s="1"/>
  <c r="AE102" i="12" a="1"/>
  <c r="AE102" i="12" s="1"/>
  <c r="AF102" i="12" a="1"/>
  <c r="AF102" i="12" s="1"/>
  <c r="AG102" i="12" a="1"/>
  <c r="AG102" i="12"/>
  <c r="AH102" i="12" a="1"/>
  <c r="AH102" i="12" s="1"/>
  <c r="AI102" i="12" a="1"/>
  <c r="AI102" i="12" s="1"/>
  <c r="AJ102" i="12" a="1"/>
  <c r="AJ102" i="12" s="1"/>
  <c r="AK102" i="12" a="1"/>
  <c r="AK102" i="12"/>
  <c r="AL102" i="12"/>
  <c r="AM102" i="12" a="1"/>
  <c r="AM102" i="12"/>
  <c r="AV102" i="12" s="1"/>
  <c r="AN102" i="12" a="1"/>
  <c r="AN102" i="12"/>
  <c r="AO102" i="12" a="1"/>
  <c r="AO102" i="12"/>
  <c r="AP102" i="12" a="1"/>
  <c r="AP102" i="12"/>
  <c r="AQ102" i="12" a="1"/>
  <c r="AQ102" i="12"/>
  <c r="AR102" i="12" a="1"/>
  <c r="AR102" i="12"/>
  <c r="AS102" i="12" a="1"/>
  <c r="AS102" i="12"/>
  <c r="AT102" i="12" a="1"/>
  <c r="AT102" i="12"/>
  <c r="AU102" i="12" a="1"/>
  <c r="AU102" i="12"/>
  <c r="AW102" i="12" a="1"/>
  <c r="AW102" i="12" s="1"/>
  <c r="BF102" i="12" s="1"/>
  <c r="AX102" i="12" a="1"/>
  <c r="AX102" i="12"/>
  <c r="AY102" i="12" a="1"/>
  <c r="AY102" i="12" s="1"/>
  <c r="AZ102" i="12" a="1"/>
  <c r="AZ102" i="12" s="1"/>
  <c r="BA102" i="12" a="1"/>
  <c r="BA102" i="12" s="1"/>
  <c r="BB102" i="12" a="1"/>
  <c r="BB102" i="12"/>
  <c r="BC102" i="12" a="1"/>
  <c r="BC102" i="12" s="1"/>
  <c r="BD102" i="12" a="1"/>
  <c r="BD102" i="12" s="1"/>
  <c r="BE102" i="12" a="1"/>
  <c r="BE102" i="12" s="1"/>
  <c r="BG102" i="12" a="1"/>
  <c r="BG102" i="12"/>
  <c r="BP102" i="12" s="1"/>
  <c r="BH102" i="12" a="1"/>
  <c r="BH102" i="12"/>
  <c r="BI102" i="12" a="1"/>
  <c r="BI102" i="12"/>
  <c r="BJ102" i="12" a="1"/>
  <c r="BJ102" i="12"/>
  <c r="BK102" i="12" a="1"/>
  <c r="BK102" i="12"/>
  <c r="BL102" i="12" a="1"/>
  <c r="BL102" i="12"/>
  <c r="BM102" i="12" a="1"/>
  <c r="BM102" i="12"/>
  <c r="BN102" i="12" a="1"/>
  <c r="BN102" i="12"/>
  <c r="BO102" i="12" a="1"/>
  <c r="BO102" i="12"/>
  <c r="BQ102" i="12" a="1"/>
  <c r="BQ102" i="12" s="1"/>
  <c r="BZ102" i="12" s="1"/>
  <c r="BR102" i="12" a="1"/>
  <c r="BR102" i="12" s="1"/>
  <c r="BS102" i="12" a="1"/>
  <c r="BS102" i="12"/>
  <c r="BT102" i="12" a="1"/>
  <c r="BT102" i="12" s="1"/>
  <c r="BU102" i="12" a="1"/>
  <c r="BU102" i="12" s="1"/>
  <c r="BV102" i="12" a="1"/>
  <c r="BV102" i="12" s="1"/>
  <c r="BW102" i="12" a="1"/>
  <c r="BW102" i="12"/>
  <c r="BX102" i="12" a="1"/>
  <c r="BX102" i="12" s="1"/>
  <c r="BY102" i="12" a="1"/>
  <c r="BY102" i="12" s="1"/>
  <c r="CA102" i="12" a="1"/>
  <c r="CA102" i="12"/>
  <c r="CB102" i="12" a="1"/>
  <c r="CB102" i="12"/>
  <c r="CC102" i="12" a="1"/>
  <c r="CC102" i="12"/>
  <c r="CD102" i="12" a="1"/>
  <c r="CD102" i="12"/>
  <c r="CE102" i="12" a="1"/>
  <c r="CE102" i="12"/>
  <c r="CF102" i="12" a="1"/>
  <c r="CF102" i="12"/>
  <c r="CG102" i="12" a="1"/>
  <c r="CG102" i="12"/>
  <c r="CH102" i="12" a="1"/>
  <c r="CH102" i="12"/>
  <c r="CI102" i="12" a="1"/>
  <c r="CI102" i="12"/>
  <c r="CJ102" i="12"/>
  <c r="S103" i="12" a="1"/>
  <c r="S103" i="12" s="1"/>
  <c r="T103" i="12" a="1"/>
  <c r="T103" i="12" s="1"/>
  <c r="U103" i="12" a="1"/>
  <c r="U103" i="12" s="1"/>
  <c r="V103" i="12" a="1"/>
  <c r="V103" i="12"/>
  <c r="W103" i="12" a="1"/>
  <c r="W103" i="12" s="1"/>
  <c r="X103" i="12" a="1"/>
  <c r="X103" i="12" s="1"/>
  <c r="Y103" i="12" a="1"/>
  <c r="Y103" i="12" s="1"/>
  <c r="Z103" i="12" a="1"/>
  <c r="Z103" i="12"/>
  <c r="AA103" i="12" a="1"/>
  <c r="AA103" i="12" s="1"/>
  <c r="AB103" i="12"/>
  <c r="AC103" i="12" a="1"/>
  <c r="AC103" i="12"/>
  <c r="AL103" i="12" s="1"/>
  <c r="AD103" i="12" a="1"/>
  <c r="AD103" i="12"/>
  <c r="AE103" i="12" a="1"/>
  <c r="AE103" i="12"/>
  <c r="AF103" i="12" a="1"/>
  <c r="AF103" i="12"/>
  <c r="AG103" i="12" a="1"/>
  <c r="AG103" i="12"/>
  <c r="AH103" i="12" a="1"/>
  <c r="AH103" i="12"/>
  <c r="AI103" i="12" a="1"/>
  <c r="AI103" i="12"/>
  <c r="AJ103" i="12" a="1"/>
  <c r="AJ103" i="12"/>
  <c r="AK103" i="12" a="1"/>
  <c r="AK103" i="12"/>
  <c r="AM103" i="12" a="1"/>
  <c r="AM103" i="12"/>
  <c r="AN103" i="12" a="1"/>
  <c r="AN103" i="12" s="1"/>
  <c r="AO103" i="12" a="1"/>
  <c r="AO103" i="12" s="1"/>
  <c r="AP103" i="12" a="1"/>
  <c r="AP103" i="12" s="1"/>
  <c r="AQ103" i="12" a="1"/>
  <c r="AQ103" i="12"/>
  <c r="AR103" i="12" a="1"/>
  <c r="AR103" i="12" s="1"/>
  <c r="AS103" i="12" a="1"/>
  <c r="AS103" i="12" s="1"/>
  <c r="AT103" i="12" a="1"/>
  <c r="AT103" i="12" s="1"/>
  <c r="AU103" i="12" a="1"/>
  <c r="AU103" i="12"/>
  <c r="AV103" i="12"/>
  <c r="AW103" i="12" a="1"/>
  <c r="AW103" i="12"/>
  <c r="BF103" i="12" s="1"/>
  <c r="AX103" i="12" a="1"/>
  <c r="AX103" i="12"/>
  <c r="AY103" i="12" a="1"/>
  <c r="AY103" i="12"/>
  <c r="AZ103" i="12" a="1"/>
  <c r="AZ103" i="12"/>
  <c r="BA103" i="12" a="1"/>
  <c r="BA103" i="12"/>
  <c r="BB103" i="12" a="1"/>
  <c r="BB103" i="12"/>
  <c r="BC103" i="12" a="1"/>
  <c r="BC103" i="12"/>
  <c r="BD103" i="12" a="1"/>
  <c r="BD103" i="12"/>
  <c r="BE103" i="12" a="1"/>
  <c r="BE103" i="12"/>
  <c r="BG103" i="12" a="1"/>
  <c r="BG103" i="12" s="1"/>
  <c r="BP103" i="12" s="1"/>
  <c r="BH103" i="12" a="1"/>
  <c r="BH103" i="12"/>
  <c r="BI103" i="12" a="1"/>
  <c r="BI103" i="12" s="1"/>
  <c r="BJ103" i="12" a="1"/>
  <c r="BJ103" i="12" s="1"/>
  <c r="BK103" i="12" a="1"/>
  <c r="BK103" i="12" s="1"/>
  <c r="BL103" i="12" a="1"/>
  <c r="BL103" i="12"/>
  <c r="BM103" i="12" a="1"/>
  <c r="BM103" i="12" s="1"/>
  <c r="BN103" i="12" a="1"/>
  <c r="BN103" i="12" s="1"/>
  <c r="BO103" i="12" a="1"/>
  <c r="BO103" i="12" s="1"/>
  <c r="BQ103" i="12" a="1"/>
  <c r="BQ103" i="12"/>
  <c r="BZ103" i="12" s="1"/>
  <c r="BR103" i="12" a="1"/>
  <c r="BR103" i="12"/>
  <c r="BS103" i="12" a="1"/>
  <c r="BS103" i="12"/>
  <c r="BT103" i="12" a="1"/>
  <c r="BT103" i="12"/>
  <c r="BU103" i="12" a="1"/>
  <c r="BU103" i="12"/>
  <c r="BV103" i="12" a="1"/>
  <c r="BV103" i="12"/>
  <c r="BW103" i="12" a="1"/>
  <c r="BW103" i="12"/>
  <c r="BX103" i="12" a="1"/>
  <c r="BX103" i="12"/>
  <c r="BY103" i="12" a="1"/>
  <c r="BY103" i="12"/>
  <c r="CA103" i="12" a="1"/>
  <c r="CA103" i="12" s="1"/>
  <c r="CJ103" i="12" s="1"/>
  <c r="CB103" i="12" a="1"/>
  <c r="CB103" i="12" s="1"/>
  <c r="CC103" i="12" a="1"/>
  <c r="CC103" i="12"/>
  <c r="CD103" i="12" a="1"/>
  <c r="CD103" i="12" s="1"/>
  <c r="CE103" i="12" a="1"/>
  <c r="CE103" i="12" s="1"/>
  <c r="CF103" i="12" a="1"/>
  <c r="CF103" i="12" s="1"/>
  <c r="CG103" i="12" a="1"/>
  <c r="CG103" i="12"/>
  <c r="CH103" i="12" a="1"/>
  <c r="CH103" i="12" s="1"/>
  <c r="CI103" i="12" a="1"/>
  <c r="CI103" i="12" s="1"/>
  <c r="S104" i="12" a="1"/>
  <c r="S104" i="12"/>
  <c r="T104" i="12" a="1"/>
  <c r="T104" i="12"/>
  <c r="U104" i="12" a="1"/>
  <c r="U104" i="12"/>
  <c r="V104" i="12" a="1"/>
  <c r="V104" i="12"/>
  <c r="W104" i="12" a="1"/>
  <c r="W104" i="12"/>
  <c r="X104" i="12" a="1"/>
  <c r="X104" i="12"/>
  <c r="Y104" i="12" a="1"/>
  <c r="Y104" i="12"/>
  <c r="Z104" i="12" a="1"/>
  <c r="Z104" i="12"/>
  <c r="AA104" i="12" a="1"/>
  <c r="AA104" i="12"/>
  <c r="AB104" i="12"/>
  <c r="AC104" i="12" a="1"/>
  <c r="AC104" i="12" s="1"/>
  <c r="AD104" i="12" a="1"/>
  <c r="AD104" i="12" s="1"/>
  <c r="AE104" i="12" a="1"/>
  <c r="AE104" i="12" s="1"/>
  <c r="AF104" i="12" a="1"/>
  <c r="AF104" i="12"/>
  <c r="AG104" i="12" a="1"/>
  <c r="AG104" i="12" s="1"/>
  <c r="AH104" i="12" a="1"/>
  <c r="AH104" i="12" s="1"/>
  <c r="AI104" i="12" a="1"/>
  <c r="AI104" i="12" s="1"/>
  <c r="AJ104" i="12" a="1"/>
  <c r="AJ104" i="12"/>
  <c r="AK104" i="12" a="1"/>
  <c r="AK104" i="12" s="1"/>
  <c r="AL104" i="12"/>
  <c r="AM104" i="12" a="1"/>
  <c r="AM104" i="12"/>
  <c r="AV104" i="12" s="1"/>
  <c r="AN104" i="12" a="1"/>
  <c r="AN104" i="12"/>
  <c r="AO104" i="12" a="1"/>
  <c r="AO104" i="12"/>
  <c r="AP104" i="12" a="1"/>
  <c r="AP104" i="12"/>
  <c r="AQ104" i="12" a="1"/>
  <c r="AQ104" i="12"/>
  <c r="AR104" i="12" a="1"/>
  <c r="AR104" i="12"/>
  <c r="AS104" i="12" a="1"/>
  <c r="AS104" i="12"/>
  <c r="AT104" i="12" a="1"/>
  <c r="AT104" i="12"/>
  <c r="AU104" i="12" a="1"/>
  <c r="AU104" i="12"/>
  <c r="AW104" i="12" a="1"/>
  <c r="AW104" i="12"/>
  <c r="AX104" i="12" a="1"/>
  <c r="AX104" i="12" s="1"/>
  <c r="AY104" i="12" a="1"/>
  <c r="AY104" i="12" s="1"/>
  <c r="AZ104" i="12" a="1"/>
  <c r="AZ104" i="12" s="1"/>
  <c r="BA104" i="12" a="1"/>
  <c r="BA104" i="12"/>
  <c r="BB104" i="12" a="1"/>
  <c r="BB104" i="12" s="1"/>
  <c r="BC104" i="12" a="1"/>
  <c r="BC104" i="12" s="1"/>
  <c r="BD104" i="12" a="1"/>
  <c r="BD104" i="12" s="1"/>
  <c r="BE104" i="12" a="1"/>
  <c r="BE104" i="12"/>
  <c r="BF104" i="12"/>
  <c r="BG104" i="12" a="1"/>
  <c r="BG104" i="12"/>
  <c r="BP104" i="12" s="1"/>
  <c r="BH104" i="12" a="1"/>
  <c r="BH104" i="12"/>
  <c r="BI104" i="12" a="1"/>
  <c r="BI104" i="12"/>
  <c r="BJ104" i="12" a="1"/>
  <c r="BJ104" i="12"/>
  <c r="BK104" i="12" a="1"/>
  <c r="BK104" i="12"/>
  <c r="BL104" i="12" a="1"/>
  <c r="BL104" i="12"/>
  <c r="BM104" i="12" a="1"/>
  <c r="BM104" i="12"/>
  <c r="BN104" i="12" a="1"/>
  <c r="BN104" i="12"/>
  <c r="BO104" i="12" a="1"/>
  <c r="BO104" i="12"/>
  <c r="BQ104" i="12" a="1"/>
  <c r="BQ104" i="12" s="1"/>
  <c r="BZ104" i="12" s="1"/>
  <c r="BR104" i="12" a="1"/>
  <c r="BR104" i="12"/>
  <c r="BS104" i="12" a="1"/>
  <c r="BS104" i="12" s="1"/>
  <c r="BT104" i="12" a="1"/>
  <c r="BT104" i="12" s="1"/>
  <c r="BU104" i="12" a="1"/>
  <c r="BU104" i="12" s="1"/>
  <c r="BV104" i="12" a="1"/>
  <c r="BV104" i="12"/>
  <c r="BW104" i="12" a="1"/>
  <c r="BW104" i="12" s="1"/>
  <c r="BX104" i="12" a="1"/>
  <c r="BX104" i="12" s="1"/>
  <c r="BY104" i="12" a="1"/>
  <c r="BY104" i="12" s="1"/>
  <c r="CA104" i="12" a="1"/>
  <c r="CA104" i="12"/>
  <c r="CJ104" i="12" s="1"/>
  <c r="CB104" i="12" a="1"/>
  <c r="CB104" i="12"/>
  <c r="CC104" i="12" a="1"/>
  <c r="CC104" i="12"/>
  <c r="CD104" i="12" a="1"/>
  <c r="CD104" i="12"/>
  <c r="CE104" i="12" a="1"/>
  <c r="CE104" i="12"/>
  <c r="CF104" i="12" a="1"/>
  <c r="CF104" i="12"/>
  <c r="CG104" i="12" a="1"/>
  <c r="CG104" i="12"/>
  <c r="CH104" i="12" a="1"/>
  <c r="CH104" i="12"/>
  <c r="CI104" i="12" a="1"/>
  <c r="CI104" i="12"/>
  <c r="S105" i="12" a="1"/>
  <c r="S105" i="12" s="1"/>
  <c r="AB105" i="12" s="1"/>
  <c r="T105" i="12" a="1"/>
  <c r="T105" i="12" s="1"/>
  <c r="U105" i="12" a="1"/>
  <c r="U105" i="12"/>
  <c r="V105" i="12" a="1"/>
  <c r="V105" i="12" s="1"/>
  <c r="W105" i="12" a="1"/>
  <c r="W105" i="12" s="1"/>
  <c r="X105" i="12" a="1"/>
  <c r="X105" i="12" s="1"/>
  <c r="Y105" i="12" a="1"/>
  <c r="Y105" i="12"/>
  <c r="Z105" i="12" a="1"/>
  <c r="Z105" i="12" s="1"/>
  <c r="AA105" i="12" a="1"/>
  <c r="AA105" i="12" s="1"/>
  <c r="AC105" i="12" a="1"/>
  <c r="AC105" i="12"/>
  <c r="AD105" i="12" a="1"/>
  <c r="AD105" i="12"/>
  <c r="AE105" i="12" a="1"/>
  <c r="AE105" i="12"/>
  <c r="AF105" i="12" a="1"/>
  <c r="AF105" i="12"/>
  <c r="AG105" i="12" a="1"/>
  <c r="AG105" i="12"/>
  <c r="AH105" i="12" a="1"/>
  <c r="AH105" i="12"/>
  <c r="AI105" i="12" a="1"/>
  <c r="AI105" i="12"/>
  <c r="AJ105" i="12" a="1"/>
  <c r="AJ105" i="12"/>
  <c r="AK105" i="12" a="1"/>
  <c r="AK105" i="12" s="1"/>
  <c r="AL105" i="12"/>
  <c r="AM105" i="12" a="1"/>
  <c r="AM105" i="12" s="1"/>
  <c r="AN105" i="12" a="1"/>
  <c r="AN105" i="12" s="1"/>
  <c r="AO105" i="12" a="1"/>
  <c r="AO105" i="12" s="1"/>
  <c r="AP105" i="12" a="1"/>
  <c r="AP105" i="12"/>
  <c r="AQ105" i="12" a="1"/>
  <c r="AQ105" i="12" s="1"/>
  <c r="AR105" i="12" a="1"/>
  <c r="AR105" i="12" s="1"/>
  <c r="AS105" i="12" a="1"/>
  <c r="AS105" i="12" s="1"/>
  <c r="AT105" i="12" a="1"/>
  <c r="AT105" i="12"/>
  <c r="AU105" i="12" a="1"/>
  <c r="AU105" i="12" s="1"/>
  <c r="AV105" i="12"/>
  <c r="AW105" i="12" a="1"/>
  <c r="AW105" i="12"/>
  <c r="BF105" i="12" s="1"/>
  <c r="AX105" i="12" a="1"/>
  <c r="AX105" i="12"/>
  <c r="AY105" i="12" a="1"/>
  <c r="AY105" i="12"/>
  <c r="AZ105" i="12" a="1"/>
  <c r="AZ105" i="12"/>
  <c r="BA105" i="12" a="1"/>
  <c r="BA105" i="12"/>
  <c r="BB105" i="12" a="1"/>
  <c r="BB105" i="12" s="1"/>
  <c r="BC105" i="12" a="1"/>
  <c r="BC105" i="12"/>
  <c r="BD105" i="12" a="1"/>
  <c r="BD105" i="12"/>
  <c r="BE105" i="12" a="1"/>
  <c r="BE105" i="12"/>
  <c r="BG105" i="12" a="1"/>
  <c r="BG105" i="12"/>
  <c r="BH105" i="12" a="1"/>
  <c r="BH105" i="12" s="1"/>
  <c r="BI105" i="12" a="1"/>
  <c r="BI105" i="12" s="1"/>
  <c r="BJ105" i="12" a="1"/>
  <c r="BJ105" i="12" s="1"/>
  <c r="BK105" i="12" a="1"/>
  <c r="BK105" i="12"/>
  <c r="BL105" i="12" a="1"/>
  <c r="BL105" i="12" s="1"/>
  <c r="BM105" i="12" a="1"/>
  <c r="BM105" i="12" s="1"/>
  <c r="BN105" i="12" a="1"/>
  <c r="BN105" i="12" s="1"/>
  <c r="BO105" i="12" a="1"/>
  <c r="BO105" i="12"/>
  <c r="BP105" i="12"/>
  <c r="BQ105" i="12" a="1"/>
  <c r="BQ105" i="12"/>
  <c r="BZ105" i="12" s="1"/>
  <c r="BR105" i="12" a="1"/>
  <c r="BR105" i="12"/>
  <c r="BS105" i="12" a="1"/>
  <c r="BS105" i="12"/>
  <c r="BT105" i="12" a="1"/>
  <c r="BT105" i="12"/>
  <c r="BU105" i="12" a="1"/>
  <c r="BU105" i="12"/>
  <c r="BV105" i="12" a="1"/>
  <c r="BV105" i="12"/>
  <c r="BW105" i="12" a="1"/>
  <c r="BW105" i="12"/>
  <c r="BX105" i="12" a="1"/>
  <c r="BX105" i="12"/>
  <c r="BY105" i="12" a="1"/>
  <c r="BY105" i="12"/>
  <c r="CA105" i="12" a="1"/>
  <c r="CA105" i="12" s="1"/>
  <c r="CJ105" i="12" s="1"/>
  <c r="CB105" i="12" a="1"/>
  <c r="CB105" i="12"/>
  <c r="CC105" i="12" a="1"/>
  <c r="CC105" i="12" s="1"/>
  <c r="CD105" i="12" a="1"/>
  <c r="CD105" i="12" s="1"/>
  <c r="CE105" i="12" a="1"/>
  <c r="CE105" i="12" s="1"/>
  <c r="CF105" i="12" a="1"/>
  <c r="CF105" i="12"/>
  <c r="CG105" i="12" a="1"/>
  <c r="CG105" i="12" s="1"/>
  <c r="CH105" i="12" a="1"/>
  <c r="CH105" i="12" s="1"/>
  <c r="CI105" i="12" a="1"/>
  <c r="CI105" i="12" s="1"/>
  <c r="S106" i="12" a="1"/>
  <c r="S106" i="12"/>
  <c r="AB106" i="12" s="1"/>
  <c r="T106" i="12" a="1"/>
  <c r="T106" i="12"/>
  <c r="U106" i="12" a="1"/>
  <c r="U106" i="12"/>
  <c r="V106" i="12" a="1"/>
  <c r="V106" i="12"/>
  <c r="W106" i="12" a="1"/>
  <c r="W106" i="12"/>
  <c r="X106" i="12" a="1"/>
  <c r="X106" i="12"/>
  <c r="Y106" i="12" a="1"/>
  <c r="Y106" i="12"/>
  <c r="Z106" i="12" a="1"/>
  <c r="Z106" i="12"/>
  <c r="AA106" i="12" a="1"/>
  <c r="AA106" i="12"/>
  <c r="AC106" i="12" a="1"/>
  <c r="AC106" i="12" s="1"/>
  <c r="AL106" i="12" s="1"/>
  <c r="AD106" i="12" a="1"/>
  <c r="AD106" i="12" s="1"/>
  <c r="AE106" i="12" a="1"/>
  <c r="AE106" i="12"/>
  <c r="AF106" i="12" a="1"/>
  <c r="AF106" i="12" s="1"/>
  <c r="AG106" i="12" a="1"/>
  <c r="AG106" i="12" s="1"/>
  <c r="AH106" i="12" a="1"/>
  <c r="AH106" i="12" s="1"/>
  <c r="AI106" i="12" a="1"/>
  <c r="AI106" i="12"/>
  <c r="AJ106" i="12" a="1"/>
  <c r="AJ106" i="12" s="1"/>
  <c r="AK106" i="12" a="1"/>
  <c r="AK106" i="12" s="1"/>
  <c r="AM106" i="12" a="1"/>
  <c r="AM106" i="12"/>
  <c r="AN106" i="12" a="1"/>
  <c r="AN106" i="12"/>
  <c r="AO106" i="12" a="1"/>
  <c r="AO106" i="12"/>
  <c r="AP106" i="12" a="1"/>
  <c r="AP106" i="12"/>
  <c r="AQ106" i="12" a="1"/>
  <c r="AQ106" i="12"/>
  <c r="AR106" i="12" a="1"/>
  <c r="AR106" i="12"/>
  <c r="AS106" i="12" a="1"/>
  <c r="AS106" i="12"/>
  <c r="AT106" i="12" a="1"/>
  <c r="AT106" i="12"/>
  <c r="AU106" i="12" a="1"/>
  <c r="AU106" i="12"/>
  <c r="AV106" i="12"/>
  <c r="AW106" i="12" a="1"/>
  <c r="AW106" i="12" s="1"/>
  <c r="AX106" i="12" a="1"/>
  <c r="AX106" i="12" s="1"/>
  <c r="AY106" i="12" a="1"/>
  <c r="AY106" i="12" s="1"/>
  <c r="AZ106" i="12" a="1"/>
  <c r="AZ106" i="12"/>
  <c r="BA106" i="12" a="1"/>
  <c r="BA106" i="12" s="1"/>
  <c r="BB106" i="12" a="1"/>
  <c r="BB106" i="12" s="1"/>
  <c r="BC106" i="12" a="1"/>
  <c r="BC106" i="12" s="1"/>
  <c r="BD106" i="12" a="1"/>
  <c r="BD106" i="12"/>
  <c r="BE106" i="12" a="1"/>
  <c r="BE106" i="12" s="1"/>
  <c r="BF106" i="12"/>
  <c r="BG106" i="12" a="1"/>
  <c r="BG106" i="12"/>
  <c r="BP106" i="12" s="1"/>
  <c r="BH106" i="12" a="1"/>
  <c r="BH106" i="12"/>
  <c r="BI106" i="12" a="1"/>
  <c r="BI106" i="12"/>
  <c r="BJ106" i="12" a="1"/>
  <c r="BJ106" i="12"/>
  <c r="BK106" i="12" a="1"/>
  <c r="BK106" i="12"/>
  <c r="BL106" i="12" a="1"/>
  <c r="BL106" i="12"/>
  <c r="BM106" i="12" a="1"/>
  <c r="BM106" i="12"/>
  <c r="BN106" i="12" a="1"/>
  <c r="BN106" i="12"/>
  <c r="BO106" i="12" a="1"/>
  <c r="BO106" i="12"/>
  <c r="BQ106" i="12" a="1"/>
  <c r="BQ106" i="12"/>
  <c r="BR106" i="12" a="1"/>
  <c r="BR106" i="12" s="1"/>
  <c r="BS106" i="12" a="1"/>
  <c r="BS106" i="12" s="1"/>
  <c r="BT106" i="12" a="1"/>
  <c r="BT106" i="12" s="1"/>
  <c r="BU106" i="12" a="1"/>
  <c r="BU106" i="12"/>
  <c r="BV106" i="12" a="1"/>
  <c r="BV106" i="12" s="1"/>
  <c r="BW106" i="12" a="1"/>
  <c r="BW106" i="12" s="1"/>
  <c r="BX106" i="12" a="1"/>
  <c r="BX106" i="12" s="1"/>
  <c r="BY106" i="12" a="1"/>
  <c r="BY106" i="12"/>
  <c r="BZ106" i="12"/>
  <c r="CA106" i="12" a="1"/>
  <c r="CA106" i="12"/>
  <c r="CJ106" i="12" s="1"/>
  <c r="CB106" i="12" a="1"/>
  <c r="CB106" i="12"/>
  <c r="CC106" i="12" a="1"/>
  <c r="CC106" i="12"/>
  <c r="CD106" i="12" a="1"/>
  <c r="CD106" i="12"/>
  <c r="CE106" i="12" a="1"/>
  <c r="CE106" i="12"/>
  <c r="CF106" i="12" a="1"/>
  <c r="CF106" i="12"/>
  <c r="CG106" i="12" a="1"/>
  <c r="CG106" i="12"/>
  <c r="CH106" i="12" a="1"/>
  <c r="CH106" i="12"/>
  <c r="CI106" i="12" a="1"/>
  <c r="CI106" i="12"/>
  <c r="S107" i="12" a="1"/>
  <c r="S107" i="12" s="1"/>
  <c r="AB107" i="12" s="1"/>
  <c r="T107" i="12" a="1"/>
  <c r="T107" i="12"/>
  <c r="U107" i="12" a="1"/>
  <c r="U107" i="12" s="1"/>
  <c r="V107" i="12" a="1"/>
  <c r="V107" i="12" s="1"/>
  <c r="W107" i="12" a="1"/>
  <c r="W107" i="12" s="1"/>
  <c r="X107" i="12" a="1"/>
  <c r="X107" i="12"/>
  <c r="Y107" i="12" a="1"/>
  <c r="Y107" i="12" s="1"/>
  <c r="Z107" i="12" a="1"/>
  <c r="Z107" i="12" s="1"/>
  <c r="AA107" i="12" a="1"/>
  <c r="AA107" i="12" s="1"/>
  <c r="AC107" i="12" a="1"/>
  <c r="AC107" i="12"/>
  <c r="AL107" i="12" s="1"/>
  <c r="AD107" i="12" a="1"/>
  <c r="AD107" i="12"/>
  <c r="AE107" i="12" a="1"/>
  <c r="AE107" i="12"/>
  <c r="AF107" i="12" a="1"/>
  <c r="AF107" i="12"/>
  <c r="AG107" i="12" a="1"/>
  <c r="AG107" i="12"/>
  <c r="AH107" i="12" a="1"/>
  <c r="AH107" i="12"/>
  <c r="AI107" i="12" a="1"/>
  <c r="AI107" i="12"/>
  <c r="AJ107" i="12" a="1"/>
  <c r="AJ107" i="12"/>
  <c r="AK107" i="12" a="1"/>
  <c r="AK107" i="12"/>
  <c r="AM107" i="12" a="1"/>
  <c r="AM107" i="12" s="1"/>
  <c r="AV107" i="12" s="1"/>
  <c r="AN107" i="12" a="1"/>
  <c r="AN107" i="12" s="1"/>
  <c r="AO107" i="12" a="1"/>
  <c r="AO107" i="12"/>
  <c r="AP107" i="12" a="1"/>
  <c r="AP107" i="12" s="1"/>
  <c r="AQ107" i="12" a="1"/>
  <c r="AQ107" i="12" s="1"/>
  <c r="AR107" i="12" a="1"/>
  <c r="AR107" i="12" s="1"/>
  <c r="AS107" i="12" a="1"/>
  <c r="AS107" i="12"/>
  <c r="AT107" i="12" a="1"/>
  <c r="AT107" i="12" s="1"/>
  <c r="AU107" i="12" a="1"/>
  <c r="AU107" i="12" s="1"/>
  <c r="AW107" i="12" a="1"/>
  <c r="AW107" i="12"/>
  <c r="AX107" i="12" a="1"/>
  <c r="AX107" i="12"/>
  <c r="AY107" i="12" a="1"/>
  <c r="AY107" i="12"/>
  <c r="AZ107" i="12" a="1"/>
  <c r="AZ107" i="12"/>
  <c r="BA107" i="12" a="1"/>
  <c r="BA107" i="12"/>
  <c r="BB107" i="12" a="1"/>
  <c r="BB107" i="12"/>
  <c r="BC107" i="12" a="1"/>
  <c r="BC107" i="12"/>
  <c r="BD107" i="12" a="1"/>
  <c r="BD107" i="12"/>
  <c r="BE107" i="12" a="1"/>
  <c r="BE107" i="12" s="1"/>
  <c r="BF107" i="12"/>
  <c r="BG107" i="12" a="1"/>
  <c r="BG107" i="12" s="1"/>
  <c r="BP107" i="12" s="1"/>
  <c r="BH107" i="12" a="1"/>
  <c r="BH107" i="12" s="1"/>
  <c r="BI107" i="12" a="1"/>
  <c r="BI107" i="12" s="1"/>
  <c r="BJ107" i="12" a="1"/>
  <c r="BJ107" i="12"/>
  <c r="BK107" i="12" a="1"/>
  <c r="BK107" i="12" s="1"/>
  <c r="BL107" i="12" a="1"/>
  <c r="BL107" i="12" s="1"/>
  <c r="BM107" i="12" a="1"/>
  <c r="BM107" i="12" s="1"/>
  <c r="BN107" i="12" a="1"/>
  <c r="BN107" i="12"/>
  <c r="BO107" i="12" a="1"/>
  <c r="BO107" i="12" s="1"/>
  <c r="BQ107" i="12" a="1"/>
  <c r="BQ107" i="12"/>
  <c r="BZ107" i="12" s="1"/>
  <c r="BR107" i="12" a="1"/>
  <c r="BR107" i="12"/>
  <c r="BS107" i="12" a="1"/>
  <c r="BS107" i="12"/>
  <c r="BT107" i="12" a="1"/>
  <c r="BT107" i="12"/>
  <c r="BU107" i="12" a="1"/>
  <c r="BU107" i="12"/>
  <c r="BV107" i="12" a="1"/>
  <c r="BV107" i="12" s="1"/>
  <c r="BW107" i="12" a="1"/>
  <c r="BW107" i="12"/>
  <c r="BX107" i="12" a="1"/>
  <c r="BX107" i="12"/>
  <c r="BY107" i="12" a="1"/>
  <c r="BY107" i="12"/>
  <c r="CA107" i="12" a="1"/>
  <c r="CA107" i="12"/>
  <c r="CB107" i="12" a="1"/>
  <c r="CB107" i="12" s="1"/>
  <c r="CC107" i="12" a="1"/>
  <c r="CC107" i="12" s="1"/>
  <c r="CD107" i="12" a="1"/>
  <c r="CD107" i="12" s="1"/>
  <c r="CE107" i="12" a="1"/>
  <c r="CE107" i="12"/>
  <c r="CF107" i="12" a="1"/>
  <c r="CF107" i="12" s="1"/>
  <c r="CG107" i="12" a="1"/>
  <c r="CG107" i="12" s="1"/>
  <c r="CH107" i="12" a="1"/>
  <c r="CH107" i="12" s="1"/>
  <c r="CI107" i="12" a="1"/>
  <c r="CI107" i="12"/>
  <c r="CJ107" i="12"/>
  <c r="S108" i="12" a="1"/>
  <c r="S108" i="12"/>
  <c r="AB108" i="12" s="1"/>
  <c r="T108" i="12" a="1"/>
  <c r="T108" i="12"/>
  <c r="U108" i="12" a="1"/>
  <c r="U108" i="12"/>
  <c r="V108" i="12" a="1"/>
  <c r="V108" i="12"/>
  <c r="W108" i="12" a="1"/>
  <c r="W108" i="12"/>
  <c r="X108" i="12" a="1"/>
  <c r="X108" i="12"/>
  <c r="Y108" i="12" a="1"/>
  <c r="Y108" i="12"/>
  <c r="Z108" i="12" a="1"/>
  <c r="Z108" i="12"/>
  <c r="AA108" i="12" a="1"/>
  <c r="AA108" i="12"/>
  <c r="AC108" i="12" a="1"/>
  <c r="AC108" i="12" s="1"/>
  <c r="AL108" i="12" s="1"/>
  <c r="AD108" i="12" a="1"/>
  <c r="AD108" i="12"/>
  <c r="AE108" i="12" a="1"/>
  <c r="AE108" i="12" s="1"/>
  <c r="AF108" i="12" a="1"/>
  <c r="AF108" i="12" s="1"/>
  <c r="AG108" i="12" a="1"/>
  <c r="AG108" i="12" s="1"/>
  <c r="AH108" i="12" a="1"/>
  <c r="AH108" i="12"/>
  <c r="AI108" i="12" a="1"/>
  <c r="AI108" i="12" s="1"/>
  <c r="AJ108" i="12" a="1"/>
  <c r="AJ108" i="12" s="1"/>
  <c r="AK108" i="12" a="1"/>
  <c r="AK108" i="12" s="1"/>
  <c r="AM108" i="12" a="1"/>
  <c r="AM108" i="12"/>
  <c r="AV108" i="12" s="1"/>
  <c r="AN108" i="12" a="1"/>
  <c r="AN108" i="12"/>
  <c r="AO108" i="12" a="1"/>
  <c r="AO108" i="12"/>
  <c r="AP108" i="12" a="1"/>
  <c r="AP108" i="12"/>
  <c r="AQ108" i="12" a="1"/>
  <c r="AQ108" i="12"/>
  <c r="AR108" i="12" a="1"/>
  <c r="AR108" i="12"/>
  <c r="AS108" i="12" a="1"/>
  <c r="AS108" i="12"/>
  <c r="AT108" i="12" a="1"/>
  <c r="AT108" i="12"/>
  <c r="AU108" i="12" a="1"/>
  <c r="AU108" i="12"/>
  <c r="AW108" i="12" a="1"/>
  <c r="AW108" i="12" s="1"/>
  <c r="BF108" i="12" s="1"/>
  <c r="AX108" i="12" a="1"/>
  <c r="AX108" i="12" s="1"/>
  <c r="AY108" i="12" a="1"/>
  <c r="AY108" i="12"/>
  <c r="AZ108" i="12" a="1"/>
  <c r="AZ108" i="12" s="1"/>
  <c r="BA108" i="12" a="1"/>
  <c r="BA108" i="12" s="1"/>
  <c r="BB108" i="12" a="1"/>
  <c r="BB108" i="12" s="1"/>
  <c r="BC108" i="12" a="1"/>
  <c r="BC108" i="12"/>
  <c r="BD108" i="12" a="1"/>
  <c r="BD108" i="12" s="1"/>
  <c r="BE108" i="12" a="1"/>
  <c r="BE108" i="12" s="1"/>
  <c r="BG108" i="12" a="1"/>
  <c r="BG108" i="12"/>
  <c r="BH108" i="12" a="1"/>
  <c r="BH108" i="12"/>
  <c r="BI108" i="12" a="1"/>
  <c r="BI108" i="12"/>
  <c r="BJ108" i="12" a="1"/>
  <c r="BJ108" i="12"/>
  <c r="BK108" i="12" a="1"/>
  <c r="BK108" i="12" s="1"/>
  <c r="BL108" i="12" a="1"/>
  <c r="BL108" i="12"/>
  <c r="BM108" i="12" a="1"/>
  <c r="BM108" i="12"/>
  <c r="BN108" i="12" a="1"/>
  <c r="BN108" i="12"/>
  <c r="BO108" i="12" a="1"/>
  <c r="BO108" i="12" s="1"/>
  <c r="BP108" i="12"/>
  <c r="BQ108" i="12" a="1"/>
  <c r="BQ108" i="12" s="1"/>
  <c r="BR108" i="12" a="1"/>
  <c r="BR108" i="12" s="1"/>
  <c r="BS108" i="12" a="1"/>
  <c r="BS108" i="12" s="1"/>
  <c r="BT108" i="12" a="1"/>
  <c r="BT108" i="12"/>
  <c r="BU108" i="12" a="1"/>
  <c r="BU108" i="12" s="1"/>
  <c r="BV108" i="12" a="1"/>
  <c r="BV108" i="12" s="1"/>
  <c r="BW108" i="12" a="1"/>
  <c r="BW108" i="12" s="1"/>
  <c r="BX108" i="12" a="1"/>
  <c r="BX108" i="12"/>
  <c r="BY108" i="12" a="1"/>
  <c r="BY108" i="12" s="1"/>
  <c r="BZ108" i="12"/>
  <c r="CA108" i="12" a="1"/>
  <c r="CA108" i="12"/>
  <c r="CJ108" i="12" s="1"/>
  <c r="CB108" i="12" a="1"/>
  <c r="CB108" i="12" s="1"/>
  <c r="CC108" i="12" a="1"/>
  <c r="CC108" i="12"/>
  <c r="CD108" i="12" a="1"/>
  <c r="CD108" i="12"/>
  <c r="CE108" i="12" a="1"/>
  <c r="CE108" i="12"/>
  <c r="CF108" i="12" a="1"/>
  <c r="CF108" i="12" s="1"/>
  <c r="CG108" i="12" a="1"/>
  <c r="CG108" i="12"/>
  <c r="CH108" i="12" a="1"/>
  <c r="CH108" i="12"/>
  <c r="CI108" i="12" a="1"/>
  <c r="CI108" i="12"/>
  <c r="S109" i="12" a="1"/>
  <c r="S109" i="12"/>
  <c r="T109" i="12" a="1"/>
  <c r="T109" i="12" s="1"/>
  <c r="U109" i="12" a="1"/>
  <c r="U109" i="12" s="1"/>
  <c r="V109" i="12" a="1"/>
  <c r="V109" i="12" s="1"/>
  <c r="W109" i="12" a="1"/>
  <c r="W109" i="12"/>
  <c r="X109" i="12" a="1"/>
  <c r="X109" i="12" s="1"/>
  <c r="Y109" i="12" a="1"/>
  <c r="Y109" i="12" s="1"/>
  <c r="Z109" i="12" a="1"/>
  <c r="Z109" i="12" s="1"/>
  <c r="AA109" i="12" a="1"/>
  <c r="AA109" i="12"/>
  <c r="AB109" i="12"/>
  <c r="AC109" i="12" a="1"/>
  <c r="AC109" i="12"/>
  <c r="AL109" i="12" s="1"/>
  <c r="AD109" i="12" a="1"/>
  <c r="AD109" i="12"/>
  <c r="AE109" i="12" a="1"/>
  <c r="AE109" i="12" s="1"/>
  <c r="AF109" i="12" a="1"/>
  <c r="AF109" i="12"/>
  <c r="AG109" i="12" a="1"/>
  <c r="AG109" i="12"/>
  <c r="AH109" i="12" a="1"/>
  <c r="AH109" i="12"/>
  <c r="AI109" i="12" a="1"/>
  <c r="AI109" i="12" s="1"/>
  <c r="AJ109" i="12" a="1"/>
  <c r="AJ109" i="12"/>
  <c r="AK109" i="12" a="1"/>
  <c r="AK109" i="12"/>
  <c r="AM109" i="12" a="1"/>
  <c r="AM109" i="12" s="1"/>
  <c r="AV109" i="12" s="1"/>
  <c r="AN109" i="12" a="1"/>
  <c r="AN109" i="12"/>
  <c r="AO109" i="12" a="1"/>
  <c r="AO109" i="12" s="1"/>
  <c r="AP109" i="12" a="1"/>
  <c r="AP109" i="12" s="1"/>
  <c r="AQ109" i="12" a="1"/>
  <c r="AQ109" i="12" s="1"/>
  <c r="AR109" i="12" a="1"/>
  <c r="AR109" i="12"/>
  <c r="AS109" i="12" a="1"/>
  <c r="AS109" i="12" s="1"/>
  <c r="AT109" i="12" a="1"/>
  <c r="AT109" i="12" s="1"/>
  <c r="AU109" i="12" a="1"/>
  <c r="AU109" i="12" s="1"/>
  <c r="AW109" i="12" a="1"/>
  <c r="AW109" i="12"/>
  <c r="BF109" i="12" s="1"/>
  <c r="AX109" i="12" a="1"/>
  <c r="AX109" i="12"/>
  <c r="AY109" i="12" a="1"/>
  <c r="AY109" i="12"/>
  <c r="AZ109" i="12" a="1"/>
  <c r="AZ109" i="12" s="1"/>
  <c r="BA109" i="12" a="1"/>
  <c r="BA109" i="12"/>
  <c r="BB109" i="12" a="1"/>
  <c r="BB109" i="12"/>
  <c r="BC109" i="12" a="1"/>
  <c r="BC109" i="12"/>
  <c r="BD109" i="12" a="1"/>
  <c r="BD109" i="12" s="1"/>
  <c r="BE109" i="12" a="1"/>
  <c r="BE109" i="12"/>
  <c r="BG109" i="12" a="1"/>
  <c r="BG109" i="12" s="1"/>
  <c r="BP109" i="12" s="1"/>
  <c r="BH109" i="12" a="1"/>
  <c r="BH109" i="12" s="1"/>
  <c r="BI109" i="12" a="1"/>
  <c r="BI109" i="12"/>
  <c r="BJ109" i="12" a="1"/>
  <c r="BJ109" i="12" s="1"/>
  <c r="BK109" i="12" a="1"/>
  <c r="BK109" i="12" s="1"/>
  <c r="BL109" i="12" a="1"/>
  <c r="BL109" i="12" s="1"/>
  <c r="BM109" i="12" a="1"/>
  <c r="BM109" i="12"/>
  <c r="BN109" i="12" a="1"/>
  <c r="BN109" i="12" s="1"/>
  <c r="BO109" i="12" a="1"/>
  <c r="BO109" i="12" s="1"/>
  <c r="BQ109" i="12" a="1"/>
  <c r="BQ109" i="12" s="1"/>
  <c r="BZ109" i="12" s="1"/>
  <c r="BR109" i="12" a="1"/>
  <c r="BR109" i="12"/>
  <c r="BS109" i="12" a="1"/>
  <c r="BS109" i="12"/>
  <c r="BT109" i="12" a="1"/>
  <c r="BT109" i="12"/>
  <c r="BU109" i="12" a="1"/>
  <c r="BU109" i="12" s="1"/>
  <c r="BV109" i="12" a="1"/>
  <c r="BV109" i="12"/>
  <c r="BW109" i="12" a="1"/>
  <c r="BW109" i="12"/>
  <c r="BX109" i="12" a="1"/>
  <c r="BX109" i="12"/>
  <c r="BY109" i="12" a="1"/>
  <c r="BY109" i="12" s="1"/>
  <c r="CA109" i="12" a="1"/>
  <c r="CA109" i="12" s="1"/>
  <c r="CB109" i="12" a="1"/>
  <c r="CB109" i="12" s="1"/>
  <c r="CC109" i="12" a="1"/>
  <c r="CC109" i="12" s="1"/>
  <c r="CD109" i="12" a="1"/>
  <c r="CD109" i="12"/>
  <c r="CE109" i="12" a="1"/>
  <c r="CE109" i="12" s="1"/>
  <c r="CF109" i="12" a="1"/>
  <c r="CF109" i="12" s="1"/>
  <c r="CG109" i="12" a="1"/>
  <c r="CG109" i="12" s="1"/>
  <c r="CH109" i="12" a="1"/>
  <c r="CH109" i="12"/>
  <c r="CI109" i="12" a="1"/>
  <c r="CI109" i="12" s="1"/>
  <c r="CJ109" i="12"/>
  <c r="S110" i="12" a="1"/>
  <c r="S110" i="12"/>
  <c r="AB110" i="12" s="1"/>
  <c r="T110" i="12" a="1"/>
  <c r="T110" i="12" s="1"/>
  <c r="U110" i="12" a="1"/>
  <c r="U110" i="12"/>
  <c r="V110" i="12" a="1"/>
  <c r="V110" i="12"/>
  <c r="W110" i="12" a="1"/>
  <c r="W110" i="12"/>
  <c r="X110" i="12" a="1"/>
  <c r="X110" i="12" s="1"/>
  <c r="Y110" i="12" a="1"/>
  <c r="Y110" i="12"/>
  <c r="Z110" i="12" a="1"/>
  <c r="Z110" i="12"/>
  <c r="AA110" i="12" a="1"/>
  <c r="AA110" i="12"/>
  <c r="AC110" i="12" a="1"/>
  <c r="AC110" i="12"/>
  <c r="AD110" i="12" a="1"/>
  <c r="AD110" i="12" s="1"/>
  <c r="AE110" i="12" a="1"/>
  <c r="AE110" i="12" s="1"/>
  <c r="AF110" i="12" a="1"/>
  <c r="AF110" i="12" s="1"/>
  <c r="AG110" i="12" a="1"/>
  <c r="AG110" i="12"/>
  <c r="AH110" i="12" a="1"/>
  <c r="AH110" i="12" s="1"/>
  <c r="AI110" i="12" a="1"/>
  <c r="AI110" i="12" s="1"/>
  <c r="AJ110" i="12" a="1"/>
  <c r="AJ110" i="12" s="1"/>
  <c r="AK110" i="12" a="1"/>
  <c r="AK110" i="12"/>
  <c r="AL110" i="12"/>
  <c r="AM110" i="12" a="1"/>
  <c r="AM110" i="12"/>
  <c r="AV110" i="12" s="1"/>
  <c r="AN110" i="12" a="1"/>
  <c r="AN110" i="12"/>
  <c r="AO110" i="12" a="1"/>
  <c r="AO110" i="12" s="1"/>
  <c r="AP110" i="12" a="1"/>
  <c r="AP110" i="12"/>
  <c r="AQ110" i="12" a="1"/>
  <c r="AQ110" i="12"/>
  <c r="AR110" i="12" a="1"/>
  <c r="AR110" i="12"/>
  <c r="AS110" i="12" a="1"/>
  <c r="AS110" i="12" s="1"/>
  <c r="AT110" i="12" a="1"/>
  <c r="AT110" i="12"/>
  <c r="AU110" i="12" a="1"/>
  <c r="AU110" i="12"/>
  <c r="AW110" i="12" a="1"/>
  <c r="AW110" i="12" s="1"/>
  <c r="BF110" i="12" s="1"/>
  <c r="AX110" i="12" a="1"/>
  <c r="AX110" i="12"/>
  <c r="AY110" i="12" a="1"/>
  <c r="AY110" i="12" s="1"/>
  <c r="AZ110" i="12" a="1"/>
  <c r="AZ110" i="12" s="1"/>
  <c r="BA110" i="12" a="1"/>
  <c r="BA110" i="12" s="1"/>
  <c r="BB110" i="12" a="1"/>
  <c r="BB110" i="12"/>
  <c r="BC110" i="12" a="1"/>
  <c r="BC110" i="12" s="1"/>
  <c r="BD110" i="12" a="1"/>
  <c r="BD110" i="12" s="1"/>
  <c r="BE110" i="12" a="1"/>
  <c r="BE110" i="12" s="1"/>
  <c r="BG110" i="12" a="1"/>
  <c r="BG110" i="12"/>
  <c r="BP110" i="12" s="1"/>
  <c r="BH110" i="12" a="1"/>
  <c r="BH110" i="12"/>
  <c r="BI110" i="12" a="1"/>
  <c r="BI110" i="12"/>
  <c r="BJ110" i="12" a="1"/>
  <c r="BJ110" i="12" s="1"/>
  <c r="BK110" i="12" a="1"/>
  <c r="BK110" i="12"/>
  <c r="BL110" i="12" a="1"/>
  <c r="BL110" i="12"/>
  <c r="BM110" i="12" a="1"/>
  <c r="BM110" i="12"/>
  <c r="BN110" i="12" a="1"/>
  <c r="BN110" i="12" s="1"/>
  <c r="BO110" i="12" a="1"/>
  <c r="BO110" i="12"/>
  <c r="BQ110" i="12" a="1"/>
  <c r="BQ110" i="12" s="1"/>
  <c r="BZ110" i="12" s="1"/>
  <c r="BR110" i="12" a="1"/>
  <c r="BR110" i="12" s="1"/>
  <c r="BS110" i="12" a="1"/>
  <c r="BS110" i="12"/>
  <c r="BT110" i="12" a="1"/>
  <c r="BT110" i="12" s="1"/>
  <c r="BU110" i="12" a="1"/>
  <c r="BU110" i="12" s="1"/>
  <c r="BV110" i="12" a="1"/>
  <c r="BV110" i="12" s="1"/>
  <c r="BW110" i="12" a="1"/>
  <c r="BW110" i="12"/>
  <c r="BX110" i="12" a="1"/>
  <c r="BX110" i="12" s="1"/>
  <c r="BY110" i="12" a="1"/>
  <c r="BY110" i="12" s="1"/>
  <c r="CA110" i="12" a="1"/>
  <c r="CA110" i="12" s="1"/>
  <c r="CJ110" i="12" s="1"/>
  <c r="CB110" i="12" a="1"/>
  <c r="CB110" i="12"/>
  <c r="CC110" i="12" a="1"/>
  <c r="CC110" i="12"/>
  <c r="CD110" i="12" a="1"/>
  <c r="CD110" i="12"/>
  <c r="CE110" i="12" a="1"/>
  <c r="CE110" i="12" s="1"/>
  <c r="CF110" i="12" a="1"/>
  <c r="CF110" i="12"/>
  <c r="CG110" i="12" a="1"/>
  <c r="CG110" i="12"/>
  <c r="CH110" i="12" a="1"/>
  <c r="CH110" i="12"/>
  <c r="CI110" i="12" a="1"/>
  <c r="CI110" i="12" s="1"/>
  <c r="S111" i="12" a="1"/>
  <c r="S111" i="12" s="1"/>
  <c r="T111" i="12" a="1"/>
  <c r="T111" i="12" s="1"/>
  <c r="U111" i="12" a="1"/>
  <c r="U111" i="12" s="1"/>
  <c r="V111" i="12" a="1"/>
  <c r="V111" i="12"/>
  <c r="W111" i="12" a="1"/>
  <c r="W111" i="12" s="1"/>
  <c r="X111" i="12" a="1"/>
  <c r="X111" i="12" s="1"/>
  <c r="Y111" i="12" a="1"/>
  <c r="Y111" i="12" s="1"/>
  <c r="Z111" i="12" a="1"/>
  <c r="Z111" i="12"/>
  <c r="AA111" i="12" a="1"/>
  <c r="AA111" i="12" s="1"/>
  <c r="AB111" i="12"/>
  <c r="AC111" i="12" a="1"/>
  <c r="AC111" i="12"/>
  <c r="AL111" i="12" s="1"/>
  <c r="AD111" i="12" a="1"/>
  <c r="AD111" i="12" s="1"/>
  <c r="AE111" i="12" a="1"/>
  <c r="AE111" i="12"/>
  <c r="AF111" i="12" a="1"/>
  <c r="AF111" i="12"/>
  <c r="AG111" i="12" a="1"/>
  <c r="AG111" i="12"/>
  <c r="AH111" i="12" a="1"/>
  <c r="AH111" i="12" s="1"/>
  <c r="AI111" i="12" a="1"/>
  <c r="AI111" i="12"/>
  <c r="AJ111" i="12" a="1"/>
  <c r="AJ111" i="12"/>
  <c r="AK111" i="12" a="1"/>
  <c r="AK111" i="12"/>
  <c r="AM111" i="12" a="1"/>
  <c r="AM111" i="12"/>
  <c r="AN111" i="12" a="1"/>
  <c r="AN111" i="12" s="1"/>
  <c r="AO111" i="12" a="1"/>
  <c r="AO111" i="12" s="1"/>
  <c r="AP111" i="12" a="1"/>
  <c r="AP111" i="12" s="1"/>
  <c r="AQ111" i="12" a="1"/>
  <c r="AQ111" i="12"/>
  <c r="AR111" i="12" a="1"/>
  <c r="AR111" i="12" s="1"/>
  <c r="AS111" i="12" a="1"/>
  <c r="AS111" i="12" s="1"/>
  <c r="AT111" i="12" a="1"/>
  <c r="AT111" i="12" s="1"/>
  <c r="AU111" i="12" a="1"/>
  <c r="AU111" i="12"/>
  <c r="AV111" i="12"/>
  <c r="AW111" i="12" a="1"/>
  <c r="AW111" i="12"/>
  <c r="BF111" i="12" s="1"/>
  <c r="AX111" i="12" a="1"/>
  <c r="AX111" i="12"/>
  <c r="AY111" i="12" a="1"/>
  <c r="AY111" i="12" s="1"/>
  <c r="AZ111" i="12" a="1"/>
  <c r="AZ111" i="12"/>
  <c r="BA111" i="12" a="1"/>
  <c r="BA111" i="12"/>
  <c r="BB111" i="12" a="1"/>
  <c r="BB111" i="12"/>
  <c r="BC111" i="12" a="1"/>
  <c r="BC111" i="12" s="1"/>
  <c r="BD111" i="12" a="1"/>
  <c r="BD111" i="12"/>
  <c r="BE111" i="12" a="1"/>
  <c r="BE111" i="12"/>
  <c r="BG111" i="12" a="1"/>
  <c r="BG111" i="12" s="1"/>
  <c r="BP111" i="12" s="1"/>
  <c r="BH111" i="12" a="1"/>
  <c r="BH111" i="12"/>
  <c r="BI111" i="12" a="1"/>
  <c r="BI111" i="12" s="1"/>
  <c r="BJ111" i="12" a="1"/>
  <c r="BJ111" i="12" s="1"/>
  <c r="BK111" i="12" a="1"/>
  <c r="BK111" i="12" s="1"/>
  <c r="BL111" i="12" a="1"/>
  <c r="BL111" i="12"/>
  <c r="BM111" i="12" a="1"/>
  <c r="BM111" i="12" s="1"/>
  <c r="BN111" i="12" a="1"/>
  <c r="BN111" i="12" s="1"/>
  <c r="BO111" i="12" a="1"/>
  <c r="BO111" i="12" s="1"/>
  <c r="BQ111" i="12" a="1"/>
  <c r="BQ111" i="12"/>
  <c r="BZ111" i="12" s="1"/>
  <c r="BR111" i="12" a="1"/>
  <c r="BR111" i="12"/>
  <c r="BS111" i="12" a="1"/>
  <c r="BS111" i="12"/>
  <c r="BT111" i="12" a="1"/>
  <c r="BT111" i="12" s="1"/>
  <c r="BU111" i="12" a="1"/>
  <c r="BU111" i="12"/>
  <c r="BV111" i="12" a="1"/>
  <c r="BV111" i="12"/>
  <c r="BW111" i="12" a="1"/>
  <c r="BW111" i="12"/>
  <c r="BX111" i="12" a="1"/>
  <c r="BX111" i="12" s="1"/>
  <c r="BY111" i="12" a="1"/>
  <c r="BY111" i="12"/>
  <c r="CA111" i="12" a="1"/>
  <c r="CA111" i="12" s="1"/>
  <c r="CJ111" i="12" s="1"/>
  <c r="CB111" i="12" a="1"/>
  <c r="CB111" i="12" s="1"/>
  <c r="CC111" i="12" a="1"/>
  <c r="CC111" i="12"/>
  <c r="CD111" i="12" a="1"/>
  <c r="CD111" i="12" s="1"/>
  <c r="CE111" i="12" a="1"/>
  <c r="CE111" i="12" s="1"/>
  <c r="CF111" i="12" a="1"/>
  <c r="CF111" i="12" s="1"/>
  <c r="CG111" i="12" a="1"/>
  <c r="CG111" i="12"/>
  <c r="CH111" i="12" a="1"/>
  <c r="CH111" i="12" s="1"/>
  <c r="CI111" i="12" a="1"/>
  <c r="CI111" i="12" s="1"/>
  <c r="S112" i="12" a="1"/>
  <c r="S112" i="12" s="1"/>
  <c r="AB112" i="12" s="1"/>
  <c r="T112" i="12" a="1"/>
  <c r="T112" i="12"/>
  <c r="U112" i="12" a="1"/>
  <c r="U112" i="12"/>
  <c r="V112" i="12" a="1"/>
  <c r="V112" i="12"/>
  <c r="W112" i="12" a="1"/>
  <c r="W112" i="12" s="1"/>
  <c r="X112" i="12" a="1"/>
  <c r="X112" i="12"/>
  <c r="Y112" i="12" a="1"/>
  <c r="Y112" i="12"/>
  <c r="Z112" i="12" a="1"/>
  <c r="Z112" i="12"/>
  <c r="AA112" i="12" a="1"/>
  <c r="AA112" i="12" s="1"/>
  <c r="AC112" i="12" a="1"/>
  <c r="AC112" i="12" s="1"/>
  <c r="AL112" i="12" s="1"/>
  <c r="AD112" i="12" a="1"/>
  <c r="AD112" i="12" s="1"/>
  <c r="AE112" i="12" a="1"/>
  <c r="AE112" i="12" s="1"/>
  <c r="AF112" i="12" a="1"/>
  <c r="AF112" i="12"/>
  <c r="AG112" i="12" a="1"/>
  <c r="AG112" i="12" s="1"/>
  <c r="AH112" i="12" a="1"/>
  <c r="AH112" i="12" s="1"/>
  <c r="AI112" i="12" a="1"/>
  <c r="AI112" i="12" s="1"/>
  <c r="AJ112" i="12" a="1"/>
  <c r="AJ112" i="12"/>
  <c r="AK112" i="12" a="1"/>
  <c r="AK112" i="12" s="1"/>
  <c r="AM112" i="12" a="1"/>
  <c r="AM112" i="12"/>
  <c r="AV112" i="12" s="1"/>
  <c r="AN112" i="12" a="1"/>
  <c r="AN112" i="12" s="1"/>
  <c r="AO112" i="12" a="1"/>
  <c r="AO112" i="12"/>
  <c r="AP112" i="12" a="1"/>
  <c r="AP112" i="12"/>
  <c r="AQ112" i="12" a="1"/>
  <c r="AQ112" i="12"/>
  <c r="AR112" i="12" a="1"/>
  <c r="AR112" i="12" s="1"/>
  <c r="AS112" i="12" a="1"/>
  <c r="AS112" i="12"/>
  <c r="AT112" i="12" a="1"/>
  <c r="AT112" i="12"/>
  <c r="AU112" i="12" a="1"/>
  <c r="AU112" i="12"/>
  <c r="AW112" i="12" a="1"/>
  <c r="AW112" i="12"/>
  <c r="AX112" i="12" a="1"/>
  <c r="AX112" i="12" s="1"/>
  <c r="AY112" i="12" a="1"/>
  <c r="AY112" i="12" s="1"/>
  <c r="AZ112" i="12" a="1"/>
  <c r="AZ112" i="12" s="1"/>
  <c r="BA112" i="12" a="1"/>
  <c r="BA112" i="12"/>
  <c r="BB112" i="12" a="1"/>
  <c r="BB112" i="12" s="1"/>
  <c r="BC112" i="12" a="1"/>
  <c r="BC112" i="12" s="1"/>
  <c r="BD112" i="12" a="1"/>
  <c r="BD112" i="12" s="1"/>
  <c r="BE112" i="12" a="1"/>
  <c r="BE112" i="12"/>
  <c r="BF112" i="12"/>
  <c r="BG112" i="12" a="1"/>
  <c r="BG112" i="12"/>
  <c r="BP112" i="12" s="1"/>
  <c r="BH112" i="12" a="1"/>
  <c r="BH112" i="12"/>
  <c r="BI112" i="12" a="1"/>
  <c r="BI112" i="12" s="1"/>
  <c r="BJ112" i="12" a="1"/>
  <c r="BJ112" i="12"/>
  <c r="BK112" i="12" a="1"/>
  <c r="BK112" i="12"/>
  <c r="BL112" i="12" a="1"/>
  <c r="BL112" i="12"/>
  <c r="BM112" i="12" a="1"/>
  <c r="BM112" i="12" s="1"/>
  <c r="BN112" i="12" a="1"/>
  <c r="BN112" i="12"/>
  <c r="BO112" i="12" a="1"/>
  <c r="BO112" i="12"/>
  <c r="BQ112" i="12" a="1"/>
  <c r="BQ112" i="12" s="1"/>
  <c r="BZ112" i="12" s="1"/>
  <c r="BR112" i="12" a="1"/>
  <c r="BR112" i="12"/>
  <c r="BS112" i="12" a="1"/>
  <c r="BS112" i="12" s="1"/>
  <c r="BT112" i="12" a="1"/>
  <c r="BT112" i="12" s="1"/>
  <c r="BU112" i="12" a="1"/>
  <c r="BU112" i="12" s="1"/>
  <c r="BV112" i="12" a="1"/>
  <c r="BV112" i="12"/>
  <c r="BW112" i="12" a="1"/>
  <c r="BW112" i="12" s="1"/>
  <c r="BX112" i="12" a="1"/>
  <c r="BX112" i="12" s="1"/>
  <c r="BY112" i="12" a="1"/>
  <c r="BY112" i="12" s="1"/>
  <c r="CA112" i="12" a="1"/>
  <c r="CA112" i="12"/>
  <c r="CJ112" i="12" s="1"/>
  <c r="CB112" i="12" a="1"/>
  <c r="CB112" i="12"/>
  <c r="CC112" i="12" a="1"/>
  <c r="CC112" i="12"/>
  <c r="CD112" i="12" a="1"/>
  <c r="CD112" i="12" s="1"/>
  <c r="CE112" i="12" a="1"/>
  <c r="CE112" i="12"/>
  <c r="CF112" i="12" a="1"/>
  <c r="CF112" i="12"/>
  <c r="CG112" i="12" a="1"/>
  <c r="CG112" i="12"/>
  <c r="CH112" i="12" a="1"/>
  <c r="CH112" i="12" s="1"/>
  <c r="CI112" i="12" a="1"/>
  <c r="CI112" i="12"/>
  <c r="S113" i="12" a="1"/>
  <c r="S113" i="12" s="1"/>
  <c r="AB113" i="12" s="1"/>
  <c r="T113" i="12" a="1"/>
  <c r="T113" i="12" s="1"/>
  <c r="U113" i="12" a="1"/>
  <c r="U113" i="12"/>
  <c r="V113" i="12" a="1"/>
  <c r="V113" i="12" s="1"/>
  <c r="W113" i="12" a="1"/>
  <c r="W113" i="12" s="1"/>
  <c r="X113" i="12" a="1"/>
  <c r="X113" i="12" s="1"/>
  <c r="Y113" i="12" a="1"/>
  <c r="Y113" i="12"/>
  <c r="Z113" i="12" a="1"/>
  <c r="Z113" i="12" s="1"/>
  <c r="AA113" i="12" a="1"/>
  <c r="AA113" i="12" s="1"/>
  <c r="AC113" i="12" a="1"/>
  <c r="AC113" i="12" s="1"/>
  <c r="AL113" i="12" s="1"/>
  <c r="AD113" i="12" a="1"/>
  <c r="AD113" i="12"/>
  <c r="AE113" i="12" a="1"/>
  <c r="AE113" i="12"/>
  <c r="AF113" i="12" a="1"/>
  <c r="AF113" i="12"/>
  <c r="AG113" i="12" a="1"/>
  <c r="AG113" i="12" s="1"/>
  <c r="AH113" i="12" a="1"/>
  <c r="AH113" i="12"/>
  <c r="AI113" i="12" a="1"/>
  <c r="AI113" i="12"/>
  <c r="AJ113" i="12" a="1"/>
  <c r="AJ113" i="12"/>
  <c r="AK113" i="12" a="1"/>
  <c r="AK113" i="12" s="1"/>
  <c r="AM113" i="12" a="1"/>
  <c r="AM113" i="12" s="1"/>
  <c r="AN113" i="12" a="1"/>
  <c r="AN113" i="12" s="1"/>
  <c r="AO113" i="12" a="1"/>
  <c r="AO113" i="12" s="1"/>
  <c r="AP113" i="12" a="1"/>
  <c r="AP113" i="12"/>
  <c r="AQ113" i="12" a="1"/>
  <c r="AQ113" i="12" s="1"/>
  <c r="AR113" i="12" a="1"/>
  <c r="AR113" i="12" s="1"/>
  <c r="AS113" i="12" a="1"/>
  <c r="AS113" i="12" s="1"/>
  <c r="AT113" i="12" a="1"/>
  <c r="AT113" i="12"/>
  <c r="AU113" i="12" a="1"/>
  <c r="AU113" i="12" s="1"/>
  <c r="AV113" i="12"/>
  <c r="AW113" i="12" a="1"/>
  <c r="AW113" i="12"/>
  <c r="BF113" i="12" s="1"/>
  <c r="AX113" i="12" a="1"/>
  <c r="AX113" i="12" s="1"/>
  <c r="AY113" i="12" a="1"/>
  <c r="AY113" i="12"/>
  <c r="AZ113" i="12" a="1"/>
  <c r="AZ113" i="12"/>
  <c r="BA113" i="12" a="1"/>
  <c r="BA113" i="12"/>
  <c r="BB113" i="12" a="1"/>
  <c r="BB113" i="12" s="1"/>
  <c r="BC113" i="12" a="1"/>
  <c r="BC113" i="12"/>
  <c r="BD113" i="12" a="1"/>
  <c r="BD113" i="12"/>
  <c r="BE113" i="12" a="1"/>
  <c r="BE113" i="12"/>
  <c r="BG113" i="12" a="1"/>
  <c r="BG113" i="12"/>
  <c r="BH113" i="12" a="1"/>
  <c r="BH113" i="12" s="1"/>
  <c r="BI113" i="12" a="1"/>
  <c r="BI113" i="12" s="1"/>
  <c r="BJ113" i="12" a="1"/>
  <c r="BJ113" i="12" s="1"/>
  <c r="BK113" i="12" a="1"/>
  <c r="BK113" i="12"/>
  <c r="BL113" i="12" a="1"/>
  <c r="BL113" i="12" s="1"/>
  <c r="BM113" i="12" a="1"/>
  <c r="BM113" i="12" s="1"/>
  <c r="BN113" i="12" a="1"/>
  <c r="BN113" i="12" s="1"/>
  <c r="BO113" i="12" a="1"/>
  <c r="BO113" i="12"/>
  <c r="BP113" i="12"/>
  <c r="BQ113" i="12" a="1"/>
  <c r="BQ113" i="12"/>
  <c r="BZ113" i="12" s="1"/>
  <c r="BR113" i="12" a="1"/>
  <c r="BR113" i="12"/>
  <c r="BS113" i="12" a="1"/>
  <c r="BS113" i="12" s="1"/>
  <c r="BT113" i="12" a="1"/>
  <c r="BT113" i="12"/>
  <c r="BU113" i="12" a="1"/>
  <c r="BU113" i="12"/>
  <c r="BV113" i="12" a="1"/>
  <c r="BV113" i="12"/>
  <c r="BW113" i="12" a="1"/>
  <c r="BW113" i="12" s="1"/>
  <c r="BX113" i="12" a="1"/>
  <c r="BX113" i="12"/>
  <c r="BY113" i="12" a="1"/>
  <c r="BY113" i="12"/>
  <c r="CA113" i="12" a="1"/>
  <c r="CA113" i="12" s="1"/>
  <c r="CJ113" i="12" s="1"/>
  <c r="CB113" i="12" a="1"/>
  <c r="CB113" i="12"/>
  <c r="CC113" i="12" a="1"/>
  <c r="CC113" i="12" s="1"/>
  <c r="CD113" i="12" a="1"/>
  <c r="CD113" i="12" s="1"/>
  <c r="CE113" i="12" a="1"/>
  <c r="CE113" i="12" s="1"/>
  <c r="CF113" i="12" a="1"/>
  <c r="CF113" i="12"/>
  <c r="CG113" i="12" a="1"/>
  <c r="CG113" i="12" s="1"/>
  <c r="CH113" i="12" a="1"/>
  <c r="CH113" i="12" s="1"/>
  <c r="CI113" i="12" a="1"/>
  <c r="CI113" i="12" s="1"/>
  <c r="S114" i="12" a="1"/>
  <c r="S114" i="12"/>
  <c r="AB114" i="12" s="1"/>
  <c r="T114" i="12" a="1"/>
  <c r="T114" i="12"/>
  <c r="U114" i="12" a="1"/>
  <c r="U114" i="12"/>
  <c r="V114" i="12" a="1"/>
  <c r="V114" i="12" s="1"/>
  <c r="W114" i="12" a="1"/>
  <c r="W114" i="12"/>
  <c r="X114" i="12" a="1"/>
  <c r="X114" i="12"/>
  <c r="Y114" i="12" a="1"/>
  <c r="Y114" i="12"/>
  <c r="Z114" i="12" a="1"/>
  <c r="Z114" i="12" s="1"/>
  <c r="AA114" i="12" a="1"/>
  <c r="AA114" i="12"/>
  <c r="AC114" i="12" a="1"/>
  <c r="AC114" i="12" s="1"/>
  <c r="AD114" i="12" a="1"/>
  <c r="AD114" i="12" s="1"/>
  <c r="AE114" i="12" a="1"/>
  <c r="AE114" i="12"/>
  <c r="AF114" i="12" a="1"/>
  <c r="AF114" i="12" s="1"/>
  <c r="AG114" i="12" a="1"/>
  <c r="AG114" i="12" s="1"/>
  <c r="AH114" i="12" a="1"/>
  <c r="AH114" i="12" s="1"/>
  <c r="AI114" i="12" a="1"/>
  <c r="AI114" i="12"/>
  <c r="AJ114" i="12" a="1"/>
  <c r="AJ114" i="12" s="1"/>
  <c r="AK114" i="12" a="1"/>
  <c r="AK114" i="12" s="1"/>
  <c r="AL114" i="12"/>
  <c r="AM114" i="12" a="1"/>
  <c r="AM114" i="12" s="1"/>
  <c r="AV114" i="12" s="1"/>
  <c r="AN114" i="12" a="1"/>
  <c r="AN114" i="12"/>
  <c r="AO114" i="12" a="1"/>
  <c r="AO114" i="12"/>
  <c r="AP114" i="12" a="1"/>
  <c r="AP114" i="12"/>
  <c r="AQ114" i="12" a="1"/>
  <c r="AQ114" i="12" s="1"/>
  <c r="AR114" i="12" a="1"/>
  <c r="AR114" i="12"/>
  <c r="AS114" i="12" a="1"/>
  <c r="AS114" i="12"/>
  <c r="AT114" i="12" a="1"/>
  <c r="AT114" i="12"/>
  <c r="AU114" i="12" a="1"/>
  <c r="AU114" i="12" s="1"/>
  <c r="AW114" i="12" a="1"/>
  <c r="AW114" i="12" s="1"/>
  <c r="BF114" i="12" s="1"/>
  <c r="AX114" i="12" a="1"/>
  <c r="AX114" i="12" s="1"/>
  <c r="AY114" i="12" a="1"/>
  <c r="AY114" i="12" s="1"/>
  <c r="AZ114" i="12" a="1"/>
  <c r="AZ114" i="12"/>
  <c r="BA114" i="12" a="1"/>
  <c r="BA114" i="12" s="1"/>
  <c r="BB114" i="12" a="1"/>
  <c r="BB114" i="12" s="1"/>
  <c r="BC114" i="12" a="1"/>
  <c r="BC114" i="12" s="1"/>
  <c r="BD114" i="12" a="1"/>
  <c r="BD114" i="12"/>
  <c r="BE114" i="12" a="1"/>
  <c r="BE114" i="12" s="1"/>
  <c r="BG114" i="12" a="1"/>
  <c r="BG114" i="12"/>
  <c r="BH114" i="12" a="1"/>
  <c r="BH114" i="12" s="1"/>
  <c r="BI114" i="12" a="1"/>
  <c r="BI114" i="12"/>
  <c r="BJ114" i="12" a="1"/>
  <c r="BJ114" i="12"/>
  <c r="BK114" i="12" a="1"/>
  <c r="BK114" i="12"/>
  <c r="BL114" i="12" a="1"/>
  <c r="BL114" i="12" s="1"/>
  <c r="BM114" i="12" a="1"/>
  <c r="BM114" i="12" s="1"/>
  <c r="BN114" i="12" a="1"/>
  <c r="BN114" i="12"/>
  <c r="BO114" i="12" a="1"/>
  <c r="BO114" i="12"/>
  <c r="BP114" i="12"/>
  <c r="BQ114" i="12" a="1"/>
  <c r="BQ114" i="12"/>
  <c r="BZ114" i="12" s="1"/>
  <c r="BR114" i="12" a="1"/>
  <c r="BR114" i="12" s="1"/>
  <c r="BS114" i="12" a="1"/>
  <c r="BS114" i="12" s="1"/>
  <c r="BT114" i="12" a="1"/>
  <c r="BT114" i="12"/>
  <c r="BU114" i="12" a="1"/>
  <c r="BU114" i="12"/>
  <c r="BV114" i="12" a="1"/>
  <c r="BV114" i="12" s="1"/>
  <c r="BW114" i="12" a="1"/>
  <c r="BW114" i="12" s="1"/>
  <c r="BX114" i="12" a="1"/>
  <c r="BX114" i="12"/>
  <c r="BY114" i="12" a="1"/>
  <c r="BY114" i="12"/>
  <c r="CA114" i="12" a="1"/>
  <c r="CA114" i="12"/>
  <c r="CJ114" i="12" s="1"/>
  <c r="CB114" i="12" a="1"/>
  <c r="CB114" i="12" s="1"/>
  <c r="CC114" i="12" a="1"/>
  <c r="CC114" i="12" s="1"/>
  <c r="CD114" i="12" a="1"/>
  <c r="CD114" i="12" s="1"/>
  <c r="CE114" i="12" a="1"/>
  <c r="CE114" i="12" s="1"/>
  <c r="CF114" i="12" a="1"/>
  <c r="CF114" i="12" s="1"/>
  <c r="CG114" i="12" a="1"/>
  <c r="CG114" i="12" s="1"/>
  <c r="CH114" i="12" a="1"/>
  <c r="CH114" i="12" s="1"/>
  <c r="CI114" i="12" a="1"/>
  <c r="CI114" i="12" s="1"/>
  <c r="S115" i="12" a="1"/>
  <c r="S115" i="12"/>
  <c r="AB115" i="12" s="1"/>
  <c r="T115" i="12" a="1"/>
  <c r="T115" i="12"/>
  <c r="U115" i="12" a="1"/>
  <c r="U115" i="12"/>
  <c r="V115" i="12" a="1"/>
  <c r="V115" i="12" s="1"/>
  <c r="W115" i="12" a="1"/>
  <c r="W115" i="12"/>
  <c r="X115" i="12" a="1"/>
  <c r="X115" i="12"/>
  <c r="Y115" i="12" a="1"/>
  <c r="Y115" i="12"/>
  <c r="Z115" i="12" a="1"/>
  <c r="Z115" i="12" s="1"/>
  <c r="AA115" i="12" a="1"/>
  <c r="AA115" i="12"/>
  <c r="AC115" i="12" a="1"/>
  <c r="AC115" i="12" s="1"/>
  <c r="AD115" i="12" a="1"/>
  <c r="AD115" i="12" s="1"/>
  <c r="AE115" i="12" a="1"/>
  <c r="AE115" i="12" s="1"/>
  <c r="AF115" i="12" a="1"/>
  <c r="AF115" i="12" s="1"/>
  <c r="AG115" i="12" a="1"/>
  <c r="AG115" i="12" s="1"/>
  <c r="AH115" i="12" a="1"/>
  <c r="AH115" i="12" s="1"/>
  <c r="AI115" i="12" a="1"/>
  <c r="AI115" i="12" s="1"/>
  <c r="AJ115" i="12" a="1"/>
  <c r="AJ115" i="12" s="1"/>
  <c r="AK115" i="12" a="1"/>
  <c r="AK115" i="12" s="1"/>
  <c r="AL115" i="12"/>
  <c r="AM115" i="12" a="1"/>
  <c r="AM115" i="12" s="1"/>
  <c r="AV115" i="12" s="1"/>
  <c r="AN115" i="12" a="1"/>
  <c r="AN115" i="12"/>
  <c r="AO115" i="12" a="1"/>
  <c r="AO115" i="12"/>
  <c r="AP115" i="12" a="1"/>
  <c r="AP115" i="12"/>
  <c r="AQ115" i="12" a="1"/>
  <c r="AQ115" i="12" s="1"/>
  <c r="AR115" i="12" a="1"/>
  <c r="AR115" i="12"/>
  <c r="AS115" i="12" a="1"/>
  <c r="AS115" i="12"/>
  <c r="AT115" i="12" a="1"/>
  <c r="AT115" i="12"/>
  <c r="AU115" i="12" a="1"/>
  <c r="AU115" i="12" s="1"/>
  <c r="AW115" i="12" a="1"/>
  <c r="AW115" i="12" s="1"/>
  <c r="BF115" i="12" s="1"/>
  <c r="AX115" i="12" a="1"/>
  <c r="AX115" i="12" s="1"/>
  <c r="AY115" i="12" a="1"/>
  <c r="AY115" i="12" s="1"/>
  <c r="AZ115" i="12" a="1"/>
  <c r="AZ115" i="12" s="1"/>
  <c r="BA115" i="12" a="1"/>
  <c r="BA115" i="12" s="1"/>
  <c r="BB115" i="12" a="1"/>
  <c r="BB115" i="12" s="1"/>
  <c r="BC115" i="12" a="1"/>
  <c r="BC115" i="12" s="1"/>
  <c r="BD115" i="12" a="1"/>
  <c r="BD115" i="12" s="1"/>
  <c r="BE115" i="12" a="1"/>
  <c r="BE115" i="12" s="1"/>
  <c r="BG115" i="12" a="1"/>
  <c r="BG115" i="12"/>
  <c r="BP115" i="12" s="1"/>
  <c r="BH115" i="12" a="1"/>
  <c r="BH115" i="12" s="1"/>
  <c r="BI115" i="12" a="1"/>
  <c r="BI115" i="12"/>
  <c r="BJ115" i="12" a="1"/>
  <c r="BJ115" i="12"/>
  <c r="BK115" i="12" a="1"/>
  <c r="BK115" i="12"/>
  <c r="BL115" i="12" a="1"/>
  <c r="BL115" i="12" s="1"/>
  <c r="BM115" i="12" a="1"/>
  <c r="BM115" i="12"/>
  <c r="BN115" i="12" a="1"/>
  <c r="BN115" i="12"/>
  <c r="BO115" i="12" a="1"/>
  <c r="BO115" i="12"/>
  <c r="BQ115" i="12" a="1"/>
  <c r="BQ115" i="12" s="1"/>
  <c r="BZ115" i="12" s="1"/>
  <c r="BR115" i="12" a="1"/>
  <c r="BR115" i="12" s="1"/>
  <c r="BS115" i="12" a="1"/>
  <c r="BS115" i="12" s="1"/>
  <c r="BT115" i="12" a="1"/>
  <c r="BT115" i="12" s="1"/>
  <c r="BU115" i="12" a="1"/>
  <c r="BU115" i="12" s="1"/>
  <c r="BV115" i="12" a="1"/>
  <c r="BV115" i="12" s="1"/>
  <c r="BW115" i="12" a="1"/>
  <c r="BW115" i="12" s="1"/>
  <c r="BX115" i="12" a="1"/>
  <c r="BX115" i="12" s="1"/>
  <c r="BY115" i="12" a="1"/>
  <c r="BY115" i="12" s="1"/>
  <c r="CA115" i="12" a="1"/>
  <c r="CA115" i="12"/>
  <c r="CJ115" i="12" s="1"/>
  <c r="CB115" i="12" a="1"/>
  <c r="CB115" i="12"/>
  <c r="CC115" i="12" a="1"/>
  <c r="CC115" i="12" s="1"/>
  <c r="CD115" i="12" a="1"/>
  <c r="CD115" i="12"/>
  <c r="CE115" i="12" a="1"/>
  <c r="CE115" i="12"/>
  <c r="CF115" i="12" a="1"/>
  <c r="CF115" i="12"/>
  <c r="CG115" i="12" a="1"/>
  <c r="CG115" i="12" s="1"/>
  <c r="CH115" i="12" a="1"/>
  <c r="CH115" i="12"/>
  <c r="CI115" i="12" a="1"/>
  <c r="CI115" i="12"/>
  <c r="S116" i="12" a="1"/>
  <c r="S116" i="12" s="1"/>
  <c r="AB116" i="12" s="1"/>
  <c r="T116" i="12" a="1"/>
  <c r="T116" i="12" s="1"/>
  <c r="U116" i="12" a="1"/>
  <c r="U116" i="12" s="1"/>
  <c r="V116" i="12" a="1"/>
  <c r="V116" i="12" s="1"/>
  <c r="W116" i="12" a="1"/>
  <c r="W116" i="12" s="1"/>
  <c r="X116" i="12" a="1"/>
  <c r="X116" i="12" s="1"/>
  <c r="Y116" i="12" a="1"/>
  <c r="Y116" i="12" s="1"/>
  <c r="Z116" i="12" a="1"/>
  <c r="Z116" i="12" s="1"/>
  <c r="AA116" i="12" a="1"/>
  <c r="AA116" i="12" s="1"/>
  <c r="AC116" i="12" a="1"/>
  <c r="AC116" i="12"/>
  <c r="AL116" i="12" s="1"/>
  <c r="AD116" i="12" a="1"/>
  <c r="AD116" i="12"/>
  <c r="AE116" i="12" a="1"/>
  <c r="AE116" i="12"/>
  <c r="AF116" i="12" a="1"/>
  <c r="AF116" i="12" s="1"/>
  <c r="AG116" i="12" a="1"/>
  <c r="AG116" i="12"/>
  <c r="AH116" i="12" a="1"/>
  <c r="AH116" i="12"/>
  <c r="AI116" i="12" a="1"/>
  <c r="AI116" i="12"/>
  <c r="AJ116" i="12" a="1"/>
  <c r="AJ116" i="12" s="1"/>
  <c r="AK116" i="12" a="1"/>
  <c r="AK116" i="12"/>
  <c r="AM116" i="12" a="1"/>
  <c r="AM116" i="12" s="1"/>
  <c r="AN116" i="12" a="1"/>
  <c r="AN116" i="12" s="1"/>
  <c r="AO116" i="12" a="1"/>
  <c r="AO116" i="12" s="1"/>
  <c r="AP116" i="12" a="1"/>
  <c r="AP116" i="12" s="1"/>
  <c r="AQ116" i="12" a="1"/>
  <c r="AQ116" i="12" s="1"/>
  <c r="AR116" i="12" a="1"/>
  <c r="AR116" i="12" s="1"/>
  <c r="AS116" i="12" a="1"/>
  <c r="AS116" i="12" s="1"/>
  <c r="AT116" i="12" a="1"/>
  <c r="AT116" i="12" s="1"/>
  <c r="AU116" i="12" a="1"/>
  <c r="AU116" i="12" s="1"/>
  <c r="AV116" i="12"/>
  <c r="AW116" i="12" a="1"/>
  <c r="AW116" i="12" s="1"/>
  <c r="BF116" i="12" s="1"/>
  <c r="AX116" i="12" a="1"/>
  <c r="AX116" i="12"/>
  <c r="AY116" i="12" a="1"/>
  <c r="AY116" i="12"/>
  <c r="AZ116" i="12" a="1"/>
  <c r="AZ116" i="12"/>
  <c r="BA116" i="12" a="1"/>
  <c r="BA116" i="12" s="1"/>
  <c r="BB116" i="12" a="1"/>
  <c r="BB116" i="12"/>
  <c r="BC116" i="12" a="1"/>
  <c r="BC116" i="12"/>
  <c r="BD116" i="12" a="1"/>
  <c r="BD116" i="12"/>
  <c r="BE116" i="12" a="1"/>
  <c r="BE116" i="12" s="1"/>
  <c r="BG116" i="12" a="1"/>
  <c r="BG116" i="12" s="1"/>
  <c r="BP116" i="12" s="1"/>
  <c r="BH116" i="12" a="1"/>
  <c r="BH116" i="12" s="1"/>
  <c r="BI116" i="12" a="1"/>
  <c r="BI116" i="12" s="1"/>
  <c r="BJ116" i="12" a="1"/>
  <c r="BJ116" i="12" s="1"/>
  <c r="BK116" i="12" a="1"/>
  <c r="BK116" i="12" s="1"/>
  <c r="BL116" i="12" a="1"/>
  <c r="BL116" i="12" s="1"/>
  <c r="BM116" i="12" a="1"/>
  <c r="BM116" i="12" s="1"/>
  <c r="BN116" i="12" a="1"/>
  <c r="BN116" i="12" s="1"/>
  <c r="BO116" i="12" a="1"/>
  <c r="BO116" i="12" s="1"/>
  <c r="BQ116" i="12" a="1"/>
  <c r="BQ116" i="12"/>
  <c r="BZ116" i="12" s="1"/>
  <c r="BR116" i="12" a="1"/>
  <c r="BR116" i="12" s="1"/>
  <c r="BS116" i="12" a="1"/>
  <c r="BS116" i="12"/>
  <c r="BT116" i="12" a="1"/>
  <c r="BT116" i="12"/>
  <c r="BU116" i="12" a="1"/>
  <c r="BU116" i="12"/>
  <c r="BV116" i="12" a="1"/>
  <c r="BV116" i="12" s="1"/>
  <c r="BW116" i="12" a="1"/>
  <c r="BW116" i="12"/>
  <c r="BX116" i="12" a="1"/>
  <c r="BX116" i="12"/>
  <c r="BY116" i="12" a="1"/>
  <c r="BY116" i="12"/>
  <c r="CA116" i="12" a="1"/>
  <c r="CA116" i="12" s="1"/>
  <c r="CJ116" i="12" s="1"/>
  <c r="CB116" i="12" a="1"/>
  <c r="CB116" i="12" s="1"/>
  <c r="CC116" i="12" a="1"/>
  <c r="CC116" i="12" s="1"/>
  <c r="CD116" i="12" a="1"/>
  <c r="CD116" i="12" s="1"/>
  <c r="CE116" i="12" a="1"/>
  <c r="CE116" i="12" s="1"/>
  <c r="CF116" i="12" a="1"/>
  <c r="CF116" i="12" s="1"/>
  <c r="CG116" i="12" a="1"/>
  <c r="CG116" i="12" s="1"/>
  <c r="CH116" i="12" a="1"/>
  <c r="CH116" i="12" s="1"/>
  <c r="CI116" i="12" a="1"/>
  <c r="CI116" i="12" s="1"/>
  <c r="S117" i="12" a="1"/>
  <c r="S117" i="12"/>
  <c r="AB117" i="12" s="1"/>
  <c r="T117" i="12" a="1"/>
  <c r="T117" i="12"/>
  <c r="U117" i="12" a="1"/>
  <c r="U117" i="12" s="1"/>
  <c r="V117" i="12" a="1"/>
  <c r="V117" i="12"/>
  <c r="W117" i="12" a="1"/>
  <c r="W117" i="12"/>
  <c r="X117" i="12" a="1"/>
  <c r="X117" i="12"/>
  <c r="Y117" i="12" a="1"/>
  <c r="Y117" i="12" s="1"/>
  <c r="Z117" i="12" a="1"/>
  <c r="Z117" i="12"/>
  <c r="AA117" i="12" a="1"/>
  <c r="AA117" i="12"/>
  <c r="AC117" i="12" a="1"/>
  <c r="AC117" i="12" s="1"/>
  <c r="AL117" i="12" s="1"/>
  <c r="AD117" i="12" a="1"/>
  <c r="AD117" i="12" s="1"/>
  <c r="AE117" i="12" a="1"/>
  <c r="AE117" i="12" s="1"/>
  <c r="AF117" i="12" a="1"/>
  <c r="AF117" i="12" s="1"/>
  <c r="AG117" i="12" a="1"/>
  <c r="AG117" i="12" s="1"/>
  <c r="AH117" i="12" a="1"/>
  <c r="AH117" i="12" s="1"/>
  <c r="AI117" i="12" a="1"/>
  <c r="AI117" i="12" s="1"/>
  <c r="AJ117" i="12" a="1"/>
  <c r="AJ117" i="12" s="1"/>
  <c r="AK117" i="12" a="1"/>
  <c r="AK117" i="12" s="1"/>
  <c r="AM117" i="12" a="1"/>
  <c r="AM117" i="12"/>
  <c r="AV117" i="12" s="1"/>
  <c r="AN117" i="12" a="1"/>
  <c r="AN117" i="12"/>
  <c r="AO117" i="12" a="1"/>
  <c r="AO117" i="12"/>
  <c r="AP117" i="12" a="1"/>
  <c r="AP117" i="12" s="1"/>
  <c r="AQ117" i="12" a="1"/>
  <c r="AQ117" i="12"/>
  <c r="AR117" i="12" a="1"/>
  <c r="AR117" i="12"/>
  <c r="AS117" i="12" a="1"/>
  <c r="AS117" i="12"/>
  <c r="AT117" i="12" a="1"/>
  <c r="AT117" i="12" s="1"/>
  <c r="AU117" i="12" a="1"/>
  <c r="AU117" i="12"/>
  <c r="AW117" i="12" a="1"/>
  <c r="AW117" i="12" s="1"/>
  <c r="AX117" i="12" a="1"/>
  <c r="AX117" i="12" s="1"/>
  <c r="AY117" i="12" a="1"/>
  <c r="AY117" i="12" s="1"/>
  <c r="AZ117" i="12" a="1"/>
  <c r="AZ117" i="12" s="1"/>
  <c r="BA117" i="12" a="1"/>
  <c r="BA117" i="12" s="1"/>
  <c r="BB117" i="12" a="1"/>
  <c r="BB117" i="12" s="1"/>
  <c r="BC117" i="12" a="1"/>
  <c r="BC117" i="12" s="1"/>
  <c r="BD117" i="12" a="1"/>
  <c r="BD117" i="12" s="1"/>
  <c r="BE117" i="12" a="1"/>
  <c r="BE117" i="12" s="1"/>
  <c r="BF117" i="12"/>
  <c r="BG117" i="12" a="1"/>
  <c r="BG117" i="12" s="1"/>
  <c r="BP117" i="12" s="1"/>
  <c r="BH117" i="12" a="1"/>
  <c r="BH117" i="12"/>
  <c r="BI117" i="12" a="1"/>
  <c r="BI117" i="12"/>
  <c r="BJ117" i="12" a="1"/>
  <c r="BJ117" i="12"/>
  <c r="BK117" i="12" a="1"/>
  <c r="BK117" i="12" s="1"/>
  <c r="BL117" i="12" a="1"/>
  <c r="BL117" i="12"/>
  <c r="BM117" i="12" a="1"/>
  <c r="BM117" i="12"/>
  <c r="BN117" i="12" a="1"/>
  <c r="BN117" i="12"/>
  <c r="BO117" i="12" a="1"/>
  <c r="BO117" i="12" s="1"/>
  <c r="BQ117" i="12" a="1"/>
  <c r="BQ117" i="12" s="1"/>
  <c r="BZ117" i="12" s="1"/>
  <c r="BR117" i="12" a="1"/>
  <c r="BR117" i="12" s="1"/>
  <c r="BS117" i="12" a="1"/>
  <c r="BS117" i="12" s="1"/>
  <c r="BT117" i="12" a="1"/>
  <c r="BT117" i="12" s="1"/>
  <c r="BU117" i="12" a="1"/>
  <c r="BU117" i="12" s="1"/>
  <c r="BV117" i="12" a="1"/>
  <c r="BV117" i="12" s="1"/>
  <c r="BW117" i="12" a="1"/>
  <c r="BW117" i="12" s="1"/>
  <c r="BX117" i="12" a="1"/>
  <c r="BX117" i="12" s="1"/>
  <c r="BY117" i="12" a="1"/>
  <c r="BY117" i="12" s="1"/>
  <c r="CA117" i="12" a="1"/>
  <c r="CA117" i="12"/>
  <c r="CJ117" i="12" s="1"/>
  <c r="CB117" i="12" a="1"/>
  <c r="CB117" i="12" s="1"/>
  <c r="CC117" i="12" a="1"/>
  <c r="CC117" i="12"/>
  <c r="CD117" i="12" a="1"/>
  <c r="CD117" i="12"/>
  <c r="CE117" i="12" a="1"/>
  <c r="CE117" i="12"/>
  <c r="CF117" i="12" a="1"/>
  <c r="CF117" i="12" s="1"/>
  <c r="CG117" i="12" a="1"/>
  <c r="CG117" i="12"/>
  <c r="CH117" i="12" a="1"/>
  <c r="CH117" i="12"/>
  <c r="CI117" i="12" a="1"/>
  <c r="CI117" i="12"/>
  <c r="S118" i="12" a="1"/>
  <c r="S118" i="12" s="1"/>
  <c r="AB118" i="12" s="1"/>
  <c r="T118" i="12" a="1"/>
  <c r="T118" i="12" s="1"/>
  <c r="U118" i="12" a="1"/>
  <c r="U118" i="12" s="1"/>
  <c r="V118" i="12" a="1"/>
  <c r="V118" i="12" s="1"/>
  <c r="W118" i="12" a="1"/>
  <c r="W118" i="12" s="1"/>
  <c r="X118" i="12" a="1"/>
  <c r="X118" i="12" s="1"/>
  <c r="Y118" i="12" a="1"/>
  <c r="Y118" i="12" s="1"/>
  <c r="Z118" i="12" a="1"/>
  <c r="Z118" i="12" s="1"/>
  <c r="AA118" i="12" a="1"/>
  <c r="AA118" i="12" s="1"/>
  <c r="AC118" i="12" a="1"/>
  <c r="AC118" i="12"/>
  <c r="AL118" i="12" s="1"/>
  <c r="AD118" i="12" a="1"/>
  <c r="AD118" i="12"/>
  <c r="AE118" i="12" a="1"/>
  <c r="AE118" i="12" s="1"/>
  <c r="AF118" i="12" a="1"/>
  <c r="AF118" i="12"/>
  <c r="AG118" i="12" a="1"/>
  <c r="AG118" i="12"/>
  <c r="AH118" i="12" a="1"/>
  <c r="AH118" i="12"/>
  <c r="AI118" i="12" a="1"/>
  <c r="AI118" i="12" s="1"/>
  <c r="AJ118" i="12" a="1"/>
  <c r="AJ118" i="12"/>
  <c r="AK118" i="12" a="1"/>
  <c r="AK118" i="12"/>
  <c r="AM118" i="12" a="1"/>
  <c r="AM118" i="12" s="1"/>
  <c r="AV118" i="12" s="1"/>
  <c r="AN118" i="12" a="1"/>
  <c r="AN118" i="12" s="1"/>
  <c r="AO118" i="12" a="1"/>
  <c r="AO118" i="12" s="1"/>
  <c r="AP118" i="12" a="1"/>
  <c r="AP118" i="12" s="1"/>
  <c r="AQ118" i="12" a="1"/>
  <c r="AQ118" i="12" s="1"/>
  <c r="AR118" i="12" a="1"/>
  <c r="AR118" i="12" s="1"/>
  <c r="AS118" i="12" a="1"/>
  <c r="AS118" i="12" s="1"/>
  <c r="AT118" i="12" a="1"/>
  <c r="AT118" i="12" s="1"/>
  <c r="AU118" i="12" a="1"/>
  <c r="AU118" i="12" s="1"/>
  <c r="AW118" i="12" a="1"/>
  <c r="AW118" i="12"/>
  <c r="BF118" i="12" s="1"/>
  <c r="AX118" i="12" a="1"/>
  <c r="AX118" i="12"/>
  <c r="AY118" i="12" a="1"/>
  <c r="AY118" i="12"/>
  <c r="AZ118" i="12" a="1"/>
  <c r="AZ118" i="12" s="1"/>
  <c r="BA118" i="12" a="1"/>
  <c r="BA118" i="12"/>
  <c r="BB118" i="12" a="1"/>
  <c r="BB118" i="12"/>
  <c r="BC118" i="12" a="1"/>
  <c r="BC118" i="12"/>
  <c r="BD118" i="12" a="1"/>
  <c r="BD118" i="12" s="1"/>
  <c r="BE118" i="12" a="1"/>
  <c r="BE118" i="12"/>
  <c r="BG118" i="12" a="1"/>
  <c r="BG118" i="12" s="1"/>
  <c r="BH118" i="12" a="1"/>
  <c r="BH118" i="12" s="1"/>
  <c r="BI118" i="12" a="1"/>
  <c r="BI118" i="12" s="1"/>
  <c r="BJ118" i="12" a="1"/>
  <c r="BJ118" i="12" s="1"/>
  <c r="BK118" i="12" a="1"/>
  <c r="BK118" i="12" s="1"/>
  <c r="BL118" i="12" a="1"/>
  <c r="BL118" i="12" s="1"/>
  <c r="BM118" i="12" a="1"/>
  <c r="BM118" i="12" s="1"/>
  <c r="BN118" i="12" a="1"/>
  <c r="BN118" i="12" s="1"/>
  <c r="BO118" i="12" a="1"/>
  <c r="BO118" i="12" s="1"/>
  <c r="BP118" i="12"/>
  <c r="BQ118" i="12" a="1"/>
  <c r="BQ118" i="12" s="1"/>
  <c r="BZ118" i="12" s="1"/>
  <c r="BR118" i="12" a="1"/>
  <c r="BR118" i="12"/>
  <c r="BS118" i="12" a="1"/>
  <c r="BS118" i="12"/>
  <c r="BT118" i="12" a="1"/>
  <c r="BT118" i="12"/>
  <c r="BU118" i="12" a="1"/>
  <c r="BU118" i="12" s="1"/>
  <c r="BV118" i="12" a="1"/>
  <c r="BV118" i="12"/>
  <c r="BW118" i="12" a="1"/>
  <c r="BW118" i="12"/>
  <c r="BX118" i="12" a="1"/>
  <c r="BX118" i="12"/>
  <c r="BY118" i="12" a="1"/>
  <c r="BY118" i="12" s="1"/>
  <c r="CA118" i="12" a="1"/>
  <c r="CA118" i="12" s="1"/>
  <c r="CJ118" i="12" s="1"/>
  <c r="CB118" i="12" a="1"/>
  <c r="CB118" i="12" s="1"/>
  <c r="CC118" i="12" a="1"/>
  <c r="CC118" i="12" s="1"/>
  <c r="CD118" i="12" a="1"/>
  <c r="CD118" i="12" s="1"/>
  <c r="CE118" i="12" a="1"/>
  <c r="CE118" i="12" s="1"/>
  <c r="CF118" i="12" a="1"/>
  <c r="CF118" i="12" s="1"/>
  <c r="CG118" i="12" a="1"/>
  <c r="CG118" i="12" s="1"/>
  <c r="CH118" i="12" a="1"/>
  <c r="CH118" i="12" s="1"/>
  <c r="CI118" i="12" a="1"/>
  <c r="CI118" i="12" s="1"/>
  <c r="S119" i="12" a="1"/>
  <c r="S119" i="12"/>
  <c r="AB119" i="12" s="1"/>
  <c r="T119" i="12" a="1"/>
  <c r="T119" i="12" s="1"/>
  <c r="U119" i="12" a="1"/>
  <c r="U119" i="12"/>
  <c r="V119" i="12" a="1"/>
  <c r="V119" i="12"/>
  <c r="W119" i="12" a="1"/>
  <c r="W119" i="12"/>
  <c r="X119" i="12" a="1"/>
  <c r="X119" i="12" s="1"/>
  <c r="Y119" i="12" a="1"/>
  <c r="Y119" i="12"/>
  <c r="Z119" i="12" a="1"/>
  <c r="Z119" i="12"/>
  <c r="AA119" i="12" a="1"/>
  <c r="AA119" i="12"/>
  <c r="AC119" i="12" a="1"/>
  <c r="AC119" i="12" s="1"/>
  <c r="AL119" i="12" s="1"/>
  <c r="AD119" i="12" a="1"/>
  <c r="AD119" i="12" s="1"/>
  <c r="AE119" i="12" a="1"/>
  <c r="AE119" i="12" s="1"/>
  <c r="AF119" i="12" a="1"/>
  <c r="AF119" i="12" s="1"/>
  <c r="AG119" i="12" a="1"/>
  <c r="AG119" i="12" s="1"/>
  <c r="AH119" i="12" a="1"/>
  <c r="AH119" i="12" s="1"/>
  <c r="AI119" i="12" a="1"/>
  <c r="AI119" i="12" s="1"/>
  <c r="AJ119" i="12" a="1"/>
  <c r="AJ119" i="12" s="1"/>
  <c r="AK119" i="12" a="1"/>
  <c r="AK119" i="12" s="1"/>
  <c r="AM119" i="12" a="1"/>
  <c r="AM119" i="12"/>
  <c r="AV119" i="12" s="1"/>
  <c r="AN119" i="12" a="1"/>
  <c r="AN119" i="12"/>
  <c r="AO119" i="12" a="1"/>
  <c r="AO119" i="12" s="1"/>
  <c r="AP119" i="12" a="1"/>
  <c r="AP119" i="12"/>
  <c r="AQ119" i="12" a="1"/>
  <c r="AQ119" i="12"/>
  <c r="AR119" i="12" a="1"/>
  <c r="AR119" i="12"/>
  <c r="AS119" i="12" a="1"/>
  <c r="AS119" i="12" s="1"/>
  <c r="AT119" i="12" a="1"/>
  <c r="AT119" i="12"/>
  <c r="AU119" i="12" a="1"/>
  <c r="AU119" i="12"/>
  <c r="AW119" i="12" a="1"/>
  <c r="AW119" i="12" s="1"/>
  <c r="BF119" i="12" s="1"/>
  <c r="AX119" i="12" a="1"/>
  <c r="AX119" i="12" s="1"/>
  <c r="AY119" i="12" a="1"/>
  <c r="AY119" i="12" s="1"/>
  <c r="AZ119" i="12" a="1"/>
  <c r="AZ119" i="12" s="1"/>
  <c r="BA119" i="12" a="1"/>
  <c r="BA119" i="12" s="1"/>
  <c r="BB119" i="12" a="1"/>
  <c r="BB119" i="12" s="1"/>
  <c r="BC119" i="12" a="1"/>
  <c r="BC119" i="12" s="1"/>
  <c r="BD119" i="12" a="1"/>
  <c r="BD119" i="12" s="1"/>
  <c r="BE119" i="12" a="1"/>
  <c r="BE119" i="12" s="1"/>
  <c r="BG119" i="12" a="1"/>
  <c r="BG119" i="12"/>
  <c r="BP119" i="12" s="1"/>
  <c r="BH119" i="12" a="1"/>
  <c r="BH119" i="12"/>
  <c r="BI119" i="12" a="1"/>
  <c r="BI119" i="12"/>
  <c r="BJ119" i="12" a="1"/>
  <c r="BJ119" i="12" s="1"/>
  <c r="BK119" i="12" a="1"/>
  <c r="BK119" i="12"/>
  <c r="BL119" i="12" a="1"/>
  <c r="BL119" i="12"/>
  <c r="BM119" i="12" a="1"/>
  <c r="BM119" i="12"/>
  <c r="BN119" i="12" a="1"/>
  <c r="BN119" i="12" s="1"/>
  <c r="BO119" i="12" a="1"/>
  <c r="BO119" i="12"/>
  <c r="BQ119" i="12" a="1"/>
  <c r="BQ119" i="12" s="1"/>
  <c r="BR119" i="12" a="1"/>
  <c r="BR119" i="12" s="1"/>
  <c r="BS119" i="12" a="1"/>
  <c r="BS119" i="12" s="1"/>
  <c r="BT119" i="12" a="1"/>
  <c r="BT119" i="12" s="1"/>
  <c r="BU119" i="12" a="1"/>
  <c r="BU119" i="12" s="1"/>
  <c r="BV119" i="12" a="1"/>
  <c r="BV119" i="12" s="1"/>
  <c r="BW119" i="12" a="1"/>
  <c r="BW119" i="12" s="1"/>
  <c r="BX119" i="12" a="1"/>
  <c r="BX119" i="12" s="1"/>
  <c r="BY119" i="12" a="1"/>
  <c r="BY119" i="12" s="1"/>
  <c r="BZ119" i="12"/>
  <c r="CA119" i="12" a="1"/>
  <c r="CA119" i="12" s="1"/>
  <c r="CJ119" i="12" s="1"/>
  <c r="CB119" i="12" a="1"/>
  <c r="CB119" i="12"/>
  <c r="CC119" i="12" a="1"/>
  <c r="CC119" i="12"/>
  <c r="CD119" i="12" a="1"/>
  <c r="CD119" i="12"/>
  <c r="CE119" i="12" a="1"/>
  <c r="CE119" i="12" s="1"/>
  <c r="CF119" i="12" a="1"/>
  <c r="CF119" i="12"/>
  <c r="CG119" i="12" a="1"/>
  <c r="CG119" i="12"/>
  <c r="CH119" i="12" a="1"/>
  <c r="CH119" i="12"/>
  <c r="CI119" i="12" a="1"/>
  <c r="CI119" i="12" s="1"/>
  <c r="S120" i="12" a="1"/>
  <c r="S120" i="12" s="1"/>
  <c r="AB120" i="12" s="1"/>
  <c r="T120" i="12" a="1"/>
  <c r="T120" i="12" s="1"/>
  <c r="U120" i="12" a="1"/>
  <c r="U120" i="12" s="1"/>
  <c r="V120" i="12" a="1"/>
  <c r="V120" i="12"/>
  <c r="W120" i="12" a="1"/>
  <c r="W120" i="12" s="1"/>
  <c r="X120" i="12" a="1"/>
  <c r="X120" i="12" s="1"/>
  <c r="Y120" i="12" a="1"/>
  <c r="Y120" i="12" s="1"/>
  <c r="Z120" i="12" a="1"/>
  <c r="Z120" i="12" s="1"/>
  <c r="AA120" i="12" a="1"/>
  <c r="AA120" i="12" s="1"/>
  <c r="AC120" i="12" a="1"/>
  <c r="AC120" i="12"/>
  <c r="AL120" i="12" s="1"/>
  <c r="AD120" i="12" a="1"/>
  <c r="AD120" i="12" s="1"/>
  <c r="AE120" i="12" a="1"/>
  <c r="AE120" i="12"/>
  <c r="AF120" i="12" a="1"/>
  <c r="AF120" i="12"/>
  <c r="AG120" i="12" a="1"/>
  <c r="AG120" i="12"/>
  <c r="AH120" i="12" a="1"/>
  <c r="AH120" i="12" s="1"/>
  <c r="AI120" i="12" a="1"/>
  <c r="AI120" i="12"/>
  <c r="AJ120" i="12" a="1"/>
  <c r="AJ120" i="12"/>
  <c r="AK120" i="12" a="1"/>
  <c r="AK120" i="12"/>
  <c r="AM120" i="12" a="1"/>
  <c r="AM120" i="12"/>
  <c r="AN120" i="12" a="1"/>
  <c r="AN120" i="12" s="1"/>
  <c r="AO120" i="12" a="1"/>
  <c r="AO120" i="12" s="1"/>
  <c r="AP120" i="12" a="1"/>
  <c r="AP120" i="12" s="1"/>
  <c r="AQ120" i="12" a="1"/>
  <c r="AQ120" i="12" s="1"/>
  <c r="AR120" i="12" a="1"/>
  <c r="AR120" i="12" s="1"/>
  <c r="AS120" i="12" a="1"/>
  <c r="AS120" i="12" s="1"/>
  <c r="AT120" i="12" a="1"/>
  <c r="AT120" i="12" s="1"/>
  <c r="AU120" i="12" a="1"/>
  <c r="AU120" i="12" s="1"/>
  <c r="AV120" i="12"/>
  <c r="AW120" i="12" a="1"/>
  <c r="AW120" i="12"/>
  <c r="BF120" i="12" s="1"/>
  <c r="AX120" i="12" a="1"/>
  <c r="AX120" i="12"/>
  <c r="AY120" i="12" a="1"/>
  <c r="AY120" i="12" s="1"/>
  <c r="AZ120" i="12" a="1"/>
  <c r="AZ120" i="12"/>
  <c r="BA120" i="12" a="1"/>
  <c r="BA120" i="12"/>
  <c r="BB120" i="12" a="1"/>
  <c r="BB120" i="12"/>
  <c r="BC120" i="12" a="1"/>
  <c r="BC120" i="12" s="1"/>
  <c r="BD120" i="12" a="1"/>
  <c r="BD120" i="12"/>
  <c r="BE120" i="12" a="1"/>
  <c r="BE120" i="12"/>
  <c r="BG120" i="12" a="1"/>
  <c r="BG120" i="12" s="1"/>
  <c r="BP120" i="12" s="1"/>
  <c r="BH120" i="12" a="1"/>
  <c r="BH120" i="12" s="1"/>
  <c r="BI120" i="12" a="1"/>
  <c r="BI120" i="12" s="1"/>
  <c r="BJ120" i="12" a="1"/>
  <c r="BJ120" i="12" s="1"/>
  <c r="BK120" i="12" a="1"/>
  <c r="BK120" i="12" s="1"/>
  <c r="BL120" i="12" a="1"/>
  <c r="BL120" i="12" s="1"/>
  <c r="BM120" i="12" a="1"/>
  <c r="BM120" i="12" s="1"/>
  <c r="BN120" i="12" a="1"/>
  <c r="BN120" i="12" s="1"/>
  <c r="BO120" i="12" a="1"/>
  <c r="BO120" i="12" s="1"/>
  <c r="BQ120" i="12" a="1"/>
  <c r="BQ120" i="12"/>
  <c r="BZ120" i="12" s="1"/>
  <c r="BR120" i="12" a="1"/>
  <c r="BR120" i="12"/>
  <c r="BS120" i="12" a="1"/>
  <c r="BS120" i="12"/>
  <c r="BT120" i="12" a="1"/>
  <c r="BT120" i="12" s="1"/>
  <c r="BU120" i="12" a="1"/>
  <c r="BU120" i="12"/>
  <c r="BV120" i="12" a="1"/>
  <c r="BV120" i="12"/>
  <c r="BW120" i="12" a="1"/>
  <c r="BW120" i="12"/>
  <c r="BX120" i="12" a="1"/>
  <c r="BX120" i="12" s="1"/>
  <c r="BY120" i="12" a="1"/>
  <c r="BY120" i="12"/>
  <c r="CA120" i="12" a="1"/>
  <c r="CA120" i="12" s="1"/>
  <c r="CB120" i="12" a="1"/>
  <c r="CB120" i="12" s="1"/>
  <c r="CC120" i="12" a="1"/>
  <c r="CC120" i="12"/>
  <c r="CD120" i="12" a="1"/>
  <c r="CD120" i="12" s="1"/>
  <c r="CE120" i="12" a="1"/>
  <c r="CE120" i="12" s="1"/>
  <c r="CF120" i="12" a="1"/>
  <c r="CF120" i="12" s="1"/>
  <c r="CG120" i="12" a="1"/>
  <c r="CG120" i="12" s="1"/>
  <c r="CH120" i="12" a="1"/>
  <c r="CH120" i="12" s="1"/>
  <c r="CI120" i="12" a="1"/>
  <c r="CI120" i="12" s="1"/>
  <c r="CJ120" i="12"/>
  <c r="S121" i="12" a="1"/>
  <c r="S121" i="12" s="1"/>
  <c r="AB121" i="12" s="1"/>
  <c r="T121" i="12" a="1"/>
  <c r="T121" i="12"/>
  <c r="U121" i="12" a="1"/>
  <c r="U121" i="12"/>
  <c r="V121" i="12" a="1"/>
  <c r="V121" i="12"/>
  <c r="W121" i="12" a="1"/>
  <c r="W121" i="12" s="1"/>
  <c r="X121" i="12" a="1"/>
  <c r="X121" i="12"/>
  <c r="Y121" i="12" a="1"/>
  <c r="Y121" i="12"/>
  <c r="Z121" i="12" a="1"/>
  <c r="Z121" i="12"/>
  <c r="AA121" i="12" a="1"/>
  <c r="AA121" i="12" s="1"/>
  <c r="AC121" i="12" a="1"/>
  <c r="AC121" i="12" s="1"/>
  <c r="AL121" i="12" s="1"/>
  <c r="AD121" i="12" a="1"/>
  <c r="AD121" i="12" s="1"/>
  <c r="AE121" i="12" a="1"/>
  <c r="AE121" i="12" s="1"/>
  <c r="AF121" i="12" a="1"/>
  <c r="AF121" i="12"/>
  <c r="AG121" i="12" a="1"/>
  <c r="AG121" i="12" s="1"/>
  <c r="AH121" i="12" a="1"/>
  <c r="AH121" i="12" s="1"/>
  <c r="AI121" i="12" a="1"/>
  <c r="AI121" i="12" s="1"/>
  <c r="AJ121" i="12" a="1"/>
  <c r="AJ121" i="12" s="1"/>
  <c r="AK121" i="12" a="1"/>
  <c r="AK121" i="12" s="1"/>
  <c r="AM121" i="12" a="1"/>
  <c r="AM121" i="12"/>
  <c r="AV121" i="12" s="1"/>
  <c r="AN121" i="12" a="1"/>
  <c r="AN121" i="12" s="1"/>
  <c r="AO121" i="12" a="1"/>
  <c r="AO121" i="12"/>
  <c r="AP121" i="12" a="1"/>
  <c r="AP121" i="12"/>
  <c r="AQ121" i="12" a="1"/>
  <c r="AQ121" i="12"/>
  <c r="AR121" i="12" a="1"/>
  <c r="AR121" i="12" s="1"/>
  <c r="AS121" i="12" a="1"/>
  <c r="AS121" i="12"/>
  <c r="AT121" i="12" a="1"/>
  <c r="AT121" i="12"/>
  <c r="AU121" i="12" a="1"/>
  <c r="AU121" i="12"/>
  <c r="AW121" i="12" a="1"/>
  <c r="AW121" i="12"/>
  <c r="AX121" i="12" a="1"/>
  <c r="AX121" i="12" s="1"/>
  <c r="AY121" i="12" a="1"/>
  <c r="AY121" i="12" s="1"/>
  <c r="AZ121" i="12" a="1"/>
  <c r="AZ121" i="12" s="1"/>
  <c r="BA121" i="12" a="1"/>
  <c r="BA121" i="12" s="1"/>
  <c r="BB121" i="12" a="1"/>
  <c r="BB121" i="12" s="1"/>
  <c r="BC121" i="12" a="1"/>
  <c r="BC121" i="12" s="1"/>
  <c r="BD121" i="12" a="1"/>
  <c r="BD121" i="12" s="1"/>
  <c r="BE121" i="12" a="1"/>
  <c r="BE121" i="12" s="1"/>
  <c r="BF121" i="12"/>
  <c r="BG121" i="12" a="1"/>
  <c r="BG121" i="12"/>
  <c r="BP121" i="12" s="1"/>
  <c r="BH121" i="12" a="1"/>
  <c r="BH121" i="12"/>
  <c r="BI121" i="12" a="1"/>
  <c r="BI121" i="12" s="1"/>
  <c r="BJ121" i="12" a="1"/>
  <c r="BJ121" i="12"/>
  <c r="BK121" i="12" a="1"/>
  <c r="BK121" i="12"/>
  <c r="BL121" i="12" a="1"/>
  <c r="BL121" i="12"/>
  <c r="BM121" i="12" a="1"/>
  <c r="BM121" i="12" s="1"/>
  <c r="BN121" i="12" a="1"/>
  <c r="BN121" i="12"/>
  <c r="BO121" i="12" a="1"/>
  <c r="BO121" i="12"/>
  <c r="BQ121" i="12" a="1"/>
  <c r="BQ121" i="12" s="1"/>
  <c r="BZ121" i="12" s="1"/>
  <c r="BR121" i="12" a="1"/>
  <c r="BR121" i="12" s="1"/>
  <c r="BS121" i="12" a="1"/>
  <c r="BS121" i="12" s="1"/>
  <c r="BT121" i="12" a="1"/>
  <c r="BT121" i="12" s="1"/>
  <c r="BU121" i="12" a="1"/>
  <c r="BU121" i="12" s="1"/>
  <c r="BV121" i="12" a="1"/>
  <c r="BV121" i="12" s="1"/>
  <c r="BW121" i="12" a="1"/>
  <c r="BW121" i="12" s="1"/>
  <c r="BX121" i="12" a="1"/>
  <c r="BX121" i="12" s="1"/>
  <c r="BY121" i="12" a="1"/>
  <c r="BY121" i="12" s="1"/>
  <c r="CA121" i="12" a="1"/>
  <c r="CA121" i="12"/>
  <c r="CJ121" i="12" s="1"/>
  <c r="CB121" i="12" a="1"/>
  <c r="CB121" i="12"/>
  <c r="CC121" i="12" a="1"/>
  <c r="CC121" i="12"/>
  <c r="CD121" i="12" a="1"/>
  <c r="CD121" i="12" s="1"/>
  <c r="CE121" i="12" a="1"/>
  <c r="CE121" i="12"/>
  <c r="CF121" i="12" a="1"/>
  <c r="CF121" i="12"/>
  <c r="CG121" i="12" a="1"/>
  <c r="CG121" i="12"/>
  <c r="CH121" i="12" a="1"/>
  <c r="CH121" i="12" s="1"/>
  <c r="CI121" i="12" a="1"/>
  <c r="CI121" i="12"/>
  <c r="S122" i="12" a="1"/>
  <c r="S122" i="12" s="1"/>
  <c r="AB122" i="12" s="1"/>
  <c r="T122" i="12" a="1"/>
  <c r="T122" i="12" s="1"/>
  <c r="U122" i="12" a="1"/>
  <c r="U122" i="12"/>
  <c r="V122" i="12" a="1"/>
  <c r="V122" i="12" s="1"/>
  <c r="W122" i="12" a="1"/>
  <c r="W122" i="12" s="1"/>
  <c r="X122" i="12" a="1"/>
  <c r="X122" i="12" s="1"/>
  <c r="Y122" i="12" a="1"/>
  <c r="Y122" i="12"/>
  <c r="Z122" i="12" a="1"/>
  <c r="Z122" i="12" s="1"/>
  <c r="AA122" i="12" a="1"/>
  <c r="AA122" i="12" s="1"/>
  <c r="AC122" i="12" a="1"/>
  <c r="AC122" i="12" s="1"/>
  <c r="AL122" i="12" s="1"/>
  <c r="AD122" i="12" a="1"/>
  <c r="AD122" i="12"/>
  <c r="AE122" i="12" a="1"/>
  <c r="AE122" i="12"/>
  <c r="AF122" i="12" a="1"/>
  <c r="AF122" i="12"/>
  <c r="AG122" i="12" a="1"/>
  <c r="AG122" i="12" s="1"/>
  <c r="AH122" i="12" a="1"/>
  <c r="AH122" i="12"/>
  <c r="AI122" i="12" a="1"/>
  <c r="AI122" i="12"/>
  <c r="AJ122" i="12" a="1"/>
  <c r="AJ122" i="12"/>
  <c r="AK122" i="12" a="1"/>
  <c r="AK122" i="12" s="1"/>
  <c r="AM122" i="12" a="1"/>
  <c r="AM122" i="12" s="1"/>
  <c r="AV122" i="12" s="1"/>
  <c r="AN122" i="12" a="1"/>
  <c r="AN122" i="12" s="1"/>
  <c r="AO122" i="12" a="1"/>
  <c r="AO122" i="12" s="1"/>
  <c r="AP122" i="12" a="1"/>
  <c r="AP122" i="12"/>
  <c r="AQ122" i="12" a="1"/>
  <c r="AQ122" i="12" s="1"/>
  <c r="AR122" i="12" a="1"/>
  <c r="AR122" i="12" s="1"/>
  <c r="AS122" i="12" a="1"/>
  <c r="AS122" i="12" s="1"/>
  <c r="AT122" i="12" a="1"/>
  <c r="AT122" i="12"/>
  <c r="AU122" i="12" a="1"/>
  <c r="AU122" i="12" s="1"/>
  <c r="AW122" i="12" a="1"/>
  <c r="AW122" i="12"/>
  <c r="BF122" i="12" s="1"/>
  <c r="AX122" i="12" a="1"/>
  <c r="AX122" i="12" s="1"/>
  <c r="AY122" i="12" a="1"/>
  <c r="AY122" i="12"/>
  <c r="AZ122" i="12" a="1"/>
  <c r="AZ122" i="12"/>
  <c r="BA122" i="12" a="1"/>
  <c r="BA122" i="12"/>
  <c r="BB122" i="12" a="1"/>
  <c r="BB122" i="12" s="1"/>
  <c r="BC122" i="12" a="1"/>
  <c r="BC122" i="12"/>
  <c r="BD122" i="12" a="1"/>
  <c r="BD122" i="12"/>
  <c r="BE122" i="12" a="1"/>
  <c r="BE122" i="12"/>
  <c r="BG122" i="12" a="1"/>
  <c r="BG122" i="12"/>
  <c r="BH122" i="12" a="1"/>
  <c r="BH122" i="12" s="1"/>
  <c r="BI122" i="12" a="1"/>
  <c r="BI122" i="12" s="1"/>
  <c r="BJ122" i="12" a="1"/>
  <c r="BJ122" i="12" s="1"/>
  <c r="BK122" i="12" a="1"/>
  <c r="BK122" i="12"/>
  <c r="BL122" i="12" a="1"/>
  <c r="BL122" i="12" s="1"/>
  <c r="BM122" i="12" a="1"/>
  <c r="BM122" i="12" s="1"/>
  <c r="BN122" i="12" a="1"/>
  <c r="BN122" i="12" s="1"/>
  <c r="BO122" i="12" a="1"/>
  <c r="BO122" i="12" s="1"/>
  <c r="BP122" i="12"/>
  <c r="BQ122" i="12" a="1"/>
  <c r="BQ122" i="12"/>
  <c r="BZ122" i="12" s="1"/>
  <c r="BR122" i="12" a="1"/>
  <c r="BR122" i="12"/>
  <c r="BS122" i="12" a="1"/>
  <c r="BS122" i="12" s="1"/>
  <c r="BT122" i="12" a="1"/>
  <c r="BT122" i="12"/>
  <c r="BU122" i="12" a="1"/>
  <c r="BU122" i="12"/>
  <c r="BV122" i="12" a="1"/>
  <c r="BV122" i="12"/>
  <c r="BW122" i="12" a="1"/>
  <c r="BW122" i="12" s="1"/>
  <c r="BX122" i="12" a="1"/>
  <c r="BX122" i="12"/>
  <c r="BY122" i="12" a="1"/>
  <c r="BY122" i="12"/>
  <c r="CA122" i="12" a="1"/>
  <c r="CA122" i="12" s="1"/>
  <c r="CJ122" i="12" s="1"/>
  <c r="CB122" i="12" a="1"/>
  <c r="CB122" i="12"/>
  <c r="CC122" i="12" a="1"/>
  <c r="CC122" i="12" s="1"/>
  <c r="CD122" i="12" a="1"/>
  <c r="CD122" i="12" s="1"/>
  <c r="CE122" i="12" a="1"/>
  <c r="CE122" i="12" s="1"/>
  <c r="CF122" i="12" a="1"/>
  <c r="CF122" i="12" s="1"/>
  <c r="CG122" i="12" a="1"/>
  <c r="CG122" i="12" s="1"/>
  <c r="CH122" i="12" a="1"/>
  <c r="CH122" i="12" s="1"/>
  <c r="CI122" i="12" a="1"/>
  <c r="CI122" i="12" s="1"/>
  <c r="S123" i="12" a="1"/>
  <c r="S123" i="12"/>
  <c r="AB123" i="12" s="1"/>
  <c r="T123" i="12" a="1"/>
  <c r="T123" i="12"/>
  <c r="U123" i="12" a="1"/>
  <c r="U123" i="12"/>
  <c r="V123" i="12" a="1"/>
  <c r="V123" i="12" s="1"/>
  <c r="W123" i="12" a="1"/>
  <c r="W123" i="12"/>
  <c r="X123" i="12" a="1"/>
  <c r="X123" i="12"/>
  <c r="Y123" i="12" a="1"/>
  <c r="Y123" i="12"/>
  <c r="Z123" i="12" a="1"/>
  <c r="Z123" i="12" s="1"/>
  <c r="AA123" i="12" a="1"/>
  <c r="AA123" i="12"/>
  <c r="AC123" i="12" a="1"/>
  <c r="AC123" i="12" s="1"/>
  <c r="AL123" i="12" s="1"/>
  <c r="AD123" i="12" a="1"/>
  <c r="AD123" i="12" s="1"/>
  <c r="AE123" i="12" a="1"/>
  <c r="AE123" i="12"/>
  <c r="AF123" i="12" a="1"/>
  <c r="AF123" i="12" s="1"/>
  <c r="AG123" i="12" a="1"/>
  <c r="AG123" i="12" s="1"/>
  <c r="AH123" i="12" a="1"/>
  <c r="AH123" i="12" s="1"/>
  <c r="AI123" i="12" a="1"/>
  <c r="AI123" i="12"/>
  <c r="AJ123" i="12" a="1"/>
  <c r="AJ123" i="12" s="1"/>
  <c r="AK123" i="12" a="1"/>
  <c r="AK123" i="12" s="1"/>
  <c r="AM123" i="12" a="1"/>
  <c r="AM123" i="12" s="1"/>
  <c r="AV123" i="12" s="1"/>
  <c r="AN123" i="12" a="1"/>
  <c r="AN123" i="12"/>
  <c r="AO123" i="12" a="1"/>
  <c r="AO123" i="12"/>
  <c r="AP123" i="12" a="1"/>
  <c r="AP123" i="12"/>
  <c r="AQ123" i="12" a="1"/>
  <c r="AQ123" i="12" s="1"/>
  <c r="AR123" i="12" a="1"/>
  <c r="AR123" i="12"/>
  <c r="AS123" i="12" a="1"/>
  <c r="AS123" i="12"/>
  <c r="AT123" i="12" a="1"/>
  <c r="AT123" i="12"/>
  <c r="AU123" i="12" a="1"/>
  <c r="AU123" i="12" s="1"/>
  <c r="AW123" i="12" a="1"/>
  <c r="AW123" i="12" s="1"/>
  <c r="BF123" i="12" s="1"/>
  <c r="AX123" i="12" a="1"/>
  <c r="AX123" i="12" s="1"/>
  <c r="AY123" i="12" a="1"/>
  <c r="AY123" i="12" s="1"/>
  <c r="AZ123" i="12" a="1"/>
  <c r="AZ123" i="12"/>
  <c r="BA123" i="12" a="1"/>
  <c r="BA123" i="12" s="1"/>
  <c r="BB123" i="12" a="1"/>
  <c r="BB123" i="12" s="1"/>
  <c r="BC123" i="12" a="1"/>
  <c r="BC123" i="12" s="1"/>
  <c r="BD123" i="12" a="1"/>
  <c r="BD123" i="12"/>
  <c r="BE123" i="12" a="1"/>
  <c r="BE123" i="12" s="1"/>
  <c r="BG123" i="12" a="1"/>
  <c r="BG123" i="12"/>
  <c r="BP123" i="12" s="1"/>
  <c r="BH123" i="12" a="1"/>
  <c r="BH123" i="12" s="1"/>
  <c r="BI123" i="12" a="1"/>
  <c r="BI123" i="12"/>
  <c r="BJ123" i="12" a="1"/>
  <c r="BJ123" i="12"/>
  <c r="BK123" i="12" a="1"/>
  <c r="BK123" i="12"/>
  <c r="BL123" i="12" a="1"/>
  <c r="BL123" i="12" s="1"/>
  <c r="BM123" i="12" a="1"/>
  <c r="BM123" i="12"/>
  <c r="BN123" i="12" a="1"/>
  <c r="BN123" i="12"/>
  <c r="BO123" i="12" a="1"/>
  <c r="BO123" i="12"/>
  <c r="BQ123" i="12" a="1"/>
  <c r="BQ123" i="12"/>
  <c r="BR123" i="12" a="1"/>
  <c r="BR123" i="12" s="1"/>
  <c r="BS123" i="12" a="1"/>
  <c r="BS123" i="12" s="1"/>
  <c r="BT123" i="12" a="1"/>
  <c r="BT123" i="12" s="1"/>
  <c r="BU123" i="12" a="1"/>
  <c r="BU123" i="12"/>
  <c r="BV123" i="12" a="1"/>
  <c r="BV123" i="12" s="1"/>
  <c r="BW123" i="12" a="1"/>
  <c r="BW123" i="12" s="1"/>
  <c r="BX123" i="12" a="1"/>
  <c r="BX123" i="12" s="1"/>
  <c r="BY123" i="12" a="1"/>
  <c r="BY123" i="12" s="1"/>
  <c r="BZ123" i="12"/>
  <c r="CA123" i="12" a="1"/>
  <c r="CA123" i="12"/>
  <c r="CJ123" i="12" s="1"/>
  <c r="CB123" i="12" a="1"/>
  <c r="CB123" i="12"/>
  <c r="CC123" i="12" a="1"/>
  <c r="CC123" i="12" s="1"/>
  <c r="CD123" i="12" a="1"/>
  <c r="CD123" i="12"/>
  <c r="CE123" i="12" a="1"/>
  <c r="CE123" i="12"/>
  <c r="CF123" i="12" a="1"/>
  <c r="CF123" i="12"/>
  <c r="CG123" i="12" a="1"/>
  <c r="CG123" i="12" s="1"/>
  <c r="CH123" i="12" a="1"/>
  <c r="CH123" i="12"/>
  <c r="CI123" i="12" a="1"/>
  <c r="CI123" i="12"/>
  <c r="S124" i="12" a="1"/>
  <c r="S124" i="12" s="1"/>
  <c r="AB124" i="12" s="1"/>
  <c r="T124" i="12" a="1"/>
  <c r="T124" i="12"/>
  <c r="U124" i="12" a="1"/>
  <c r="U124" i="12" s="1"/>
  <c r="V124" i="12" a="1"/>
  <c r="V124" i="12" s="1"/>
  <c r="W124" i="12" a="1"/>
  <c r="W124" i="12" s="1"/>
  <c r="X124" i="12" a="1"/>
  <c r="X124" i="12" s="1"/>
  <c r="Y124" i="12" a="1"/>
  <c r="Y124" i="12" s="1"/>
  <c r="Z124" i="12" a="1"/>
  <c r="Z124" i="12" s="1"/>
  <c r="AA124" i="12" a="1"/>
  <c r="AA124" i="12" s="1"/>
  <c r="AC124" i="12" a="1"/>
  <c r="AC124" i="12"/>
  <c r="AL124" i="12" s="1"/>
  <c r="AD124" i="12" a="1"/>
  <c r="AD124" i="12"/>
  <c r="AE124" i="12" a="1"/>
  <c r="AE124" i="12"/>
  <c r="AF124" i="12" a="1"/>
  <c r="AF124" i="12" s="1"/>
  <c r="AG124" i="12" a="1"/>
  <c r="AG124" i="12"/>
  <c r="AH124" i="12" a="1"/>
  <c r="AH124" i="12"/>
  <c r="AI124" i="12" a="1"/>
  <c r="AI124" i="12"/>
  <c r="AJ124" i="12" a="1"/>
  <c r="AJ124" i="12" s="1"/>
  <c r="AK124" i="12" a="1"/>
  <c r="AK124" i="12"/>
  <c r="AM124" i="12" a="1"/>
  <c r="AM124" i="12" s="1"/>
  <c r="AV124" i="12" s="1"/>
  <c r="AN124" i="12" a="1"/>
  <c r="AN124" i="12" s="1"/>
  <c r="AO124" i="12" a="1"/>
  <c r="AO124" i="12"/>
  <c r="AP124" i="12" a="1"/>
  <c r="AP124" i="12" s="1"/>
  <c r="AQ124" i="12" a="1"/>
  <c r="AQ124" i="12" s="1"/>
  <c r="AR124" i="12" a="1"/>
  <c r="AR124" i="12" s="1"/>
  <c r="AS124" i="12" a="1"/>
  <c r="AS124" i="12"/>
  <c r="AT124" i="12" a="1"/>
  <c r="AT124" i="12" s="1"/>
  <c r="AU124" i="12" a="1"/>
  <c r="AU124" i="12" s="1"/>
  <c r="AW124" i="12" a="1"/>
  <c r="AW124" i="12" s="1"/>
  <c r="BF124" i="12" s="1"/>
  <c r="AX124" i="12" a="1"/>
  <c r="AX124" i="12"/>
  <c r="AY124" i="12" a="1"/>
  <c r="AY124" i="12"/>
  <c r="AZ124" i="12" a="1"/>
  <c r="AZ124" i="12"/>
  <c r="BA124" i="12" a="1"/>
  <c r="BA124" i="12" s="1"/>
  <c r="BB124" i="12" a="1"/>
  <c r="BB124" i="12"/>
  <c r="BC124" i="12" a="1"/>
  <c r="BC124" i="12"/>
  <c r="BD124" i="12" a="1"/>
  <c r="BD124" i="12"/>
  <c r="BE124" i="12" a="1"/>
  <c r="BE124" i="12" s="1"/>
  <c r="BG124" i="12" a="1"/>
  <c r="BG124" i="12" s="1"/>
  <c r="BP124" i="12" s="1"/>
  <c r="BH124" i="12" a="1"/>
  <c r="BH124" i="12" s="1"/>
  <c r="BI124" i="12" a="1"/>
  <c r="BI124" i="12" s="1"/>
  <c r="BJ124" i="12" a="1"/>
  <c r="BJ124" i="12"/>
  <c r="BK124" i="12" a="1"/>
  <c r="BK124" i="12" s="1"/>
  <c r="BL124" i="12" a="1"/>
  <c r="BL124" i="12" s="1"/>
  <c r="BM124" i="12" a="1"/>
  <c r="BM124" i="12" s="1"/>
  <c r="BN124" i="12" a="1"/>
  <c r="BN124" i="12"/>
  <c r="BO124" i="12" a="1"/>
  <c r="BO124" i="12" s="1"/>
  <c r="BQ124" i="12" a="1"/>
  <c r="BQ124" i="12"/>
  <c r="BZ124" i="12" s="1"/>
  <c r="BR124" i="12" a="1"/>
  <c r="BR124" i="12" s="1"/>
  <c r="BS124" i="12" a="1"/>
  <c r="BS124" i="12"/>
  <c r="BT124" i="12" a="1"/>
  <c r="BT124" i="12"/>
  <c r="BU124" i="12" a="1"/>
  <c r="BU124" i="12"/>
  <c r="BV124" i="12" a="1"/>
  <c r="BV124" i="12" s="1"/>
  <c r="BW124" i="12" a="1"/>
  <c r="BW124" i="12"/>
  <c r="BX124" i="12" a="1"/>
  <c r="BX124" i="12"/>
  <c r="BY124" i="12" a="1"/>
  <c r="BY124" i="12"/>
  <c r="CA124" i="12" a="1"/>
  <c r="CA124" i="12"/>
  <c r="CB124" i="12" a="1"/>
  <c r="CB124" i="12" s="1"/>
  <c r="CC124" i="12" a="1"/>
  <c r="CC124" i="12" s="1"/>
  <c r="CD124" i="12" a="1"/>
  <c r="CD124" i="12" s="1"/>
  <c r="CE124" i="12" a="1"/>
  <c r="CE124" i="12"/>
  <c r="CF124" i="12" a="1"/>
  <c r="CF124" i="12" s="1"/>
  <c r="CG124" i="12" a="1"/>
  <c r="CG124" i="12" s="1"/>
  <c r="CH124" i="12" a="1"/>
  <c r="CH124" i="12" s="1"/>
  <c r="CI124" i="12" a="1"/>
  <c r="CI124" i="12" s="1"/>
  <c r="CJ124" i="12"/>
  <c r="S125" i="12" a="1"/>
  <c r="S125" i="12"/>
  <c r="AB125" i="12" s="1"/>
  <c r="T125" i="12" a="1"/>
  <c r="T125" i="12"/>
  <c r="U125" i="12" a="1"/>
  <c r="U125" i="12" s="1"/>
  <c r="V125" i="12" a="1"/>
  <c r="V125" i="12"/>
  <c r="W125" i="12" a="1"/>
  <c r="W125" i="12"/>
  <c r="X125" i="12" a="1"/>
  <c r="X125" i="12"/>
  <c r="Y125" i="12" a="1"/>
  <c r="Y125" i="12" s="1"/>
  <c r="Z125" i="12" a="1"/>
  <c r="Z125" i="12"/>
  <c r="AA125" i="12" a="1"/>
  <c r="AA125" i="12"/>
  <c r="AC125" i="12" a="1"/>
  <c r="AC125" i="12" s="1"/>
  <c r="AL125" i="12" s="1"/>
  <c r="AD125" i="12" a="1"/>
  <c r="AD125" i="12"/>
  <c r="AE125" i="12" a="1"/>
  <c r="AE125" i="12" s="1"/>
  <c r="AF125" i="12" a="1"/>
  <c r="AF125" i="12" s="1"/>
  <c r="AG125" i="12" a="1"/>
  <c r="AG125" i="12" s="1"/>
  <c r="AH125" i="12" a="1"/>
  <c r="AH125" i="12" s="1"/>
  <c r="AI125" i="12" a="1"/>
  <c r="AI125" i="12" s="1"/>
  <c r="AJ125" i="12" a="1"/>
  <c r="AJ125" i="12" s="1"/>
  <c r="AK125" i="12" a="1"/>
  <c r="AK125" i="12" s="1"/>
  <c r="AM125" i="12" a="1"/>
  <c r="AM125" i="12"/>
  <c r="AV125" i="12" s="1"/>
  <c r="AN125" i="12" a="1"/>
  <c r="AN125" i="12"/>
  <c r="AO125" i="12" a="1"/>
  <c r="AO125" i="12"/>
  <c r="AP125" i="12" a="1"/>
  <c r="AP125" i="12" s="1"/>
  <c r="AQ125" i="12" a="1"/>
  <c r="AQ125" i="12"/>
  <c r="AR125" i="12" a="1"/>
  <c r="AR125" i="12"/>
  <c r="AS125" i="12" a="1"/>
  <c r="AS125" i="12"/>
  <c r="AT125" i="12" a="1"/>
  <c r="AT125" i="12" s="1"/>
  <c r="AU125" i="12" a="1"/>
  <c r="AU125" i="12"/>
  <c r="AW125" i="12" a="1"/>
  <c r="AW125" i="12" s="1"/>
  <c r="BF125" i="12" s="1"/>
  <c r="AX125" i="12" a="1"/>
  <c r="AX125" i="12" s="1"/>
  <c r="AY125" i="12" a="1"/>
  <c r="AY125" i="12"/>
  <c r="AZ125" i="12" a="1"/>
  <c r="AZ125" i="12" s="1"/>
  <c r="BA125" i="12" a="1"/>
  <c r="BA125" i="12" s="1"/>
  <c r="BB125" i="12" a="1"/>
  <c r="BB125" i="12" s="1"/>
  <c r="BC125" i="12" a="1"/>
  <c r="BC125" i="12"/>
  <c r="BD125" i="12" a="1"/>
  <c r="BD125" i="12" s="1"/>
  <c r="BE125" i="12" a="1"/>
  <c r="BE125" i="12" s="1"/>
  <c r="BG125" i="12" a="1"/>
  <c r="BG125" i="12" s="1"/>
  <c r="BP125" i="12" s="1"/>
  <c r="BH125" i="12" a="1"/>
  <c r="BH125" i="12"/>
  <c r="BI125" i="12" a="1"/>
  <c r="BI125" i="12"/>
  <c r="BJ125" i="12" a="1"/>
  <c r="BJ125" i="12"/>
  <c r="BK125" i="12" a="1"/>
  <c r="BK125" i="12" s="1"/>
  <c r="BL125" i="12" a="1"/>
  <c r="BL125" i="12"/>
  <c r="BM125" i="12" a="1"/>
  <c r="BM125" i="12"/>
  <c r="BN125" i="12" a="1"/>
  <c r="BN125" i="12"/>
  <c r="BO125" i="12" a="1"/>
  <c r="BO125" i="12" s="1"/>
  <c r="BQ125" i="12" a="1"/>
  <c r="BQ125" i="12" s="1"/>
  <c r="BZ125" i="12" s="1"/>
  <c r="BR125" i="12" a="1"/>
  <c r="BR125" i="12" s="1"/>
  <c r="BS125" i="12" a="1"/>
  <c r="BS125" i="12" s="1"/>
  <c r="BT125" i="12" a="1"/>
  <c r="BT125" i="12"/>
  <c r="BU125" i="12" a="1"/>
  <c r="BU125" i="12" s="1"/>
  <c r="BV125" i="12" a="1"/>
  <c r="BV125" i="12" s="1"/>
  <c r="BW125" i="12" a="1"/>
  <c r="BW125" i="12" s="1"/>
  <c r="BX125" i="12" a="1"/>
  <c r="BX125" i="12"/>
  <c r="BY125" i="12" a="1"/>
  <c r="BY125" i="12" s="1"/>
  <c r="CA125" i="12" a="1"/>
  <c r="CA125" i="12"/>
  <c r="CJ125" i="12" s="1"/>
  <c r="CB125" i="12" a="1"/>
  <c r="CB125" i="12" s="1"/>
  <c r="CC125" i="12" a="1"/>
  <c r="CC125" i="12"/>
  <c r="CD125" i="12" a="1"/>
  <c r="CD125" i="12"/>
  <c r="CE125" i="12" a="1"/>
  <c r="CE125" i="12"/>
  <c r="CF125" i="12" a="1"/>
  <c r="CF125" i="12" s="1"/>
  <c r="CG125" i="12" a="1"/>
  <c r="CG125" i="12"/>
  <c r="CH125" i="12" a="1"/>
  <c r="CH125" i="12"/>
  <c r="CI125" i="12" a="1"/>
  <c r="CI125" i="12"/>
  <c r="S126" i="12" a="1"/>
  <c r="S126" i="12"/>
  <c r="T126" i="12" a="1"/>
  <c r="T126" i="12" s="1"/>
  <c r="U126" i="12" a="1"/>
  <c r="U126" i="12" s="1"/>
  <c r="V126" i="12" a="1"/>
  <c r="V126" i="12" s="1"/>
  <c r="W126" i="12" a="1"/>
  <c r="W126" i="12"/>
  <c r="X126" i="12" a="1"/>
  <c r="X126" i="12" s="1"/>
  <c r="Y126" i="12" a="1"/>
  <c r="Y126" i="12" s="1"/>
  <c r="Z126" i="12" a="1"/>
  <c r="Z126" i="12" s="1"/>
  <c r="AA126" i="12" a="1"/>
  <c r="AA126" i="12"/>
  <c r="AB126" i="12"/>
  <c r="AC126" i="12" a="1"/>
  <c r="AC126" i="12"/>
  <c r="AL126" i="12" s="1"/>
  <c r="AD126" i="12" a="1"/>
  <c r="AD126" i="12"/>
  <c r="AE126" i="12" a="1"/>
  <c r="AE126" i="12" s="1"/>
  <c r="AF126" i="12" a="1"/>
  <c r="AF126" i="12"/>
  <c r="AG126" i="12" a="1"/>
  <c r="AG126" i="12"/>
  <c r="AH126" i="12" a="1"/>
  <c r="AH126" i="12"/>
  <c r="AI126" i="12" a="1"/>
  <c r="AI126" i="12" s="1"/>
  <c r="AJ126" i="12" a="1"/>
  <c r="AJ126" i="12"/>
  <c r="AK126" i="12" a="1"/>
  <c r="AK126" i="12"/>
  <c r="AM126" i="12" a="1"/>
  <c r="AM126" i="12" s="1"/>
  <c r="AV126" i="12" s="1"/>
  <c r="AN126" i="12" a="1"/>
  <c r="AN126" i="12"/>
  <c r="AO126" i="12" a="1"/>
  <c r="AO126" i="12" s="1"/>
  <c r="AP126" i="12" a="1"/>
  <c r="AP126" i="12" s="1"/>
  <c r="AQ126" i="12" a="1"/>
  <c r="AQ126" i="12" s="1"/>
  <c r="AR126" i="12" a="1"/>
  <c r="AR126" i="12"/>
  <c r="AS126" i="12" a="1"/>
  <c r="AS126" i="12" s="1"/>
  <c r="AT126" i="12" a="1"/>
  <c r="AT126" i="12" s="1"/>
  <c r="AU126" i="12" a="1"/>
  <c r="AU126" i="12" s="1"/>
  <c r="AW126" i="12" a="1"/>
  <c r="AW126" i="12"/>
  <c r="BF126" i="12" s="1"/>
  <c r="AX126" i="12" a="1"/>
  <c r="AX126" i="12"/>
  <c r="AY126" i="12" a="1"/>
  <c r="AY126" i="12"/>
  <c r="AZ126" i="12" a="1"/>
  <c r="AZ126" i="12" s="1"/>
  <c r="BA126" i="12" a="1"/>
  <c r="BA126" i="12"/>
  <c r="BB126" i="12" a="1"/>
  <c r="BB126" i="12"/>
  <c r="BC126" i="12" a="1"/>
  <c r="BC126" i="12"/>
  <c r="BD126" i="12" a="1"/>
  <c r="BD126" i="12" s="1"/>
  <c r="BE126" i="12" a="1"/>
  <c r="BE126" i="12"/>
  <c r="BG126" i="12" a="1"/>
  <c r="BG126" i="12" s="1"/>
  <c r="BP126" i="12" s="1"/>
  <c r="BH126" i="12" a="1"/>
  <c r="BH126" i="12" s="1"/>
  <c r="BI126" i="12" a="1"/>
  <c r="BI126" i="12"/>
  <c r="BJ126" i="12" a="1"/>
  <c r="BJ126" i="12" s="1"/>
  <c r="BK126" i="12" a="1"/>
  <c r="BK126" i="12" s="1"/>
  <c r="BL126" i="12" a="1"/>
  <c r="BL126" i="12" s="1"/>
  <c r="BM126" i="12" a="1"/>
  <c r="BM126" i="12"/>
  <c r="BN126" i="12" a="1"/>
  <c r="BN126" i="12" s="1"/>
  <c r="BO126" i="12" a="1"/>
  <c r="BO126" i="12" s="1"/>
  <c r="BQ126" i="12" a="1"/>
  <c r="BQ126" i="12" s="1"/>
  <c r="BZ126" i="12" s="1"/>
  <c r="BR126" i="12" a="1"/>
  <c r="BR126" i="12"/>
  <c r="BS126" i="12" a="1"/>
  <c r="BS126" i="12"/>
  <c r="BT126" i="12" a="1"/>
  <c r="BT126" i="12"/>
  <c r="BU126" i="12" a="1"/>
  <c r="BU126" i="12" s="1"/>
  <c r="BV126" i="12" a="1"/>
  <c r="BV126" i="12"/>
  <c r="BW126" i="12" a="1"/>
  <c r="BW126" i="12"/>
  <c r="BX126" i="12" a="1"/>
  <c r="BX126" i="12"/>
  <c r="BY126" i="12" a="1"/>
  <c r="BY126" i="12" s="1"/>
  <c r="CA126" i="12" a="1"/>
  <c r="CA126" i="12" s="1"/>
  <c r="CJ126" i="12" s="1"/>
  <c r="CB126" i="12" a="1"/>
  <c r="CB126" i="12" s="1"/>
  <c r="CC126" i="12" a="1"/>
  <c r="CC126" i="12" s="1"/>
  <c r="CD126" i="12" a="1"/>
  <c r="CD126" i="12"/>
  <c r="CE126" i="12" a="1"/>
  <c r="CE126" i="12" s="1"/>
  <c r="CF126" i="12" a="1"/>
  <c r="CF126" i="12" s="1"/>
  <c r="CG126" i="12" a="1"/>
  <c r="CG126" i="12" s="1"/>
  <c r="CH126" i="12" a="1"/>
  <c r="CH126" i="12"/>
  <c r="CI126" i="12" a="1"/>
  <c r="CI126" i="12" s="1"/>
  <c r="S127" i="12" a="1"/>
  <c r="S127" i="12"/>
  <c r="AB127" i="12" s="1"/>
  <c r="T127" i="12" a="1"/>
  <c r="T127" i="12" s="1"/>
  <c r="U127" i="12" a="1"/>
  <c r="U127" i="12"/>
  <c r="V127" i="12" a="1"/>
  <c r="V127" i="12"/>
  <c r="W127" i="12" a="1"/>
  <c r="W127" i="12"/>
  <c r="X127" i="12" a="1"/>
  <c r="X127" i="12" s="1"/>
  <c r="Y127" i="12" a="1"/>
  <c r="Y127" i="12"/>
  <c r="Z127" i="12" a="1"/>
  <c r="Z127" i="12"/>
  <c r="AA127" i="12" a="1"/>
  <c r="AA127" i="12"/>
  <c r="AC127" i="12" a="1"/>
  <c r="AC127" i="12"/>
  <c r="AD127" i="12" a="1"/>
  <c r="AD127" i="12" s="1"/>
  <c r="AE127" i="12" a="1"/>
  <c r="AE127" i="12" s="1"/>
  <c r="AF127" i="12" a="1"/>
  <c r="AF127" i="12" s="1"/>
  <c r="AG127" i="12" a="1"/>
  <c r="AG127" i="12"/>
  <c r="AH127" i="12" a="1"/>
  <c r="AH127" i="12" s="1"/>
  <c r="AI127" i="12" a="1"/>
  <c r="AI127" i="12" s="1"/>
  <c r="AJ127" i="12" a="1"/>
  <c r="AJ127" i="12" s="1"/>
  <c r="AK127" i="12" a="1"/>
  <c r="AK127" i="12" s="1"/>
  <c r="AL127" i="12"/>
  <c r="AM127" i="12" a="1"/>
  <c r="AM127" i="12"/>
  <c r="AV127" i="12" s="1"/>
  <c r="AN127" i="12" a="1"/>
  <c r="AN127" i="12"/>
  <c r="AO127" i="12" a="1"/>
  <c r="AO127" i="12" s="1"/>
  <c r="AP127" i="12" a="1"/>
  <c r="AP127" i="12"/>
  <c r="AQ127" i="12" a="1"/>
  <c r="AQ127" i="12"/>
  <c r="AR127" i="12" a="1"/>
  <c r="AR127" i="12"/>
  <c r="AS127" i="12" a="1"/>
  <c r="AS127" i="12" s="1"/>
  <c r="AT127" i="12" a="1"/>
  <c r="AT127" i="12"/>
  <c r="AU127" i="12" a="1"/>
  <c r="AU127" i="12"/>
  <c r="AW127" i="12" a="1"/>
  <c r="AW127" i="12" s="1"/>
  <c r="BF127" i="12" s="1"/>
  <c r="AX127" i="12" a="1"/>
  <c r="AX127" i="12"/>
  <c r="AY127" i="12" a="1"/>
  <c r="AY127" i="12" s="1"/>
  <c r="AZ127" i="12" a="1"/>
  <c r="AZ127" i="12" s="1"/>
  <c r="BA127" i="12" a="1"/>
  <c r="BA127" i="12" s="1"/>
  <c r="BB127" i="12" a="1"/>
  <c r="BB127" i="12"/>
  <c r="BC127" i="12" a="1"/>
  <c r="BC127" i="12" s="1"/>
  <c r="BD127" i="12" a="1"/>
  <c r="BD127" i="12" s="1"/>
  <c r="BE127" i="12" a="1"/>
  <c r="BE127" i="12" s="1"/>
  <c r="BG127" i="12" a="1"/>
  <c r="BG127" i="12"/>
  <c r="BP127" i="12" s="1"/>
  <c r="BH127" i="12" a="1"/>
  <c r="BH127" i="12"/>
  <c r="BI127" i="12" a="1"/>
  <c r="BI127" i="12"/>
  <c r="BJ127" i="12" a="1"/>
  <c r="BJ127" i="12" s="1"/>
  <c r="BK127" i="12" a="1"/>
  <c r="BK127" i="12"/>
  <c r="BL127" i="12" a="1"/>
  <c r="BL127" i="12"/>
  <c r="BM127" i="12" a="1"/>
  <c r="BM127" i="12"/>
  <c r="BN127" i="12" a="1"/>
  <c r="BN127" i="12" s="1"/>
  <c r="BO127" i="12" a="1"/>
  <c r="BO127" i="12"/>
  <c r="BQ127" i="12" a="1"/>
  <c r="BQ127" i="12" s="1"/>
  <c r="BR127" i="12" a="1"/>
  <c r="BR127" i="12" s="1"/>
  <c r="BS127" i="12" a="1"/>
  <c r="BS127" i="12"/>
  <c r="BT127" i="12" a="1"/>
  <c r="BT127" i="12" s="1"/>
  <c r="BU127" i="12" a="1"/>
  <c r="BU127" i="12" s="1"/>
  <c r="BV127" i="12" a="1"/>
  <c r="BV127" i="12" s="1"/>
  <c r="BW127" i="12" a="1"/>
  <c r="BW127" i="12"/>
  <c r="BX127" i="12" a="1"/>
  <c r="BX127" i="12" s="1"/>
  <c r="BY127" i="12" a="1"/>
  <c r="BY127" i="12" s="1"/>
  <c r="BZ127" i="12"/>
  <c r="CA127" i="12" a="1"/>
  <c r="CA127" i="12" s="1"/>
  <c r="CJ127" i="12" s="1"/>
  <c r="CB127" i="12" a="1"/>
  <c r="CB127" i="12"/>
  <c r="CC127" i="12" a="1"/>
  <c r="CC127" i="12"/>
  <c r="CD127" i="12" a="1"/>
  <c r="CD127" i="12"/>
  <c r="CE127" i="12" a="1"/>
  <c r="CE127" i="12" s="1"/>
  <c r="CF127" i="12" a="1"/>
  <c r="CF127" i="12"/>
  <c r="CG127" i="12" a="1"/>
  <c r="CG127" i="12"/>
  <c r="CH127" i="12" a="1"/>
  <c r="CH127" i="12"/>
  <c r="CI127" i="12" a="1"/>
  <c r="CI127" i="12" s="1"/>
  <c r="S128" i="12" a="1"/>
  <c r="S128" i="12" s="1"/>
  <c r="AB128" i="12" s="1"/>
  <c r="T128" i="12" a="1"/>
  <c r="T128" i="12" s="1"/>
  <c r="U128" i="12" a="1"/>
  <c r="U128" i="12" s="1"/>
  <c r="V128" i="12" a="1"/>
  <c r="V128" i="12"/>
  <c r="W128" i="12" a="1"/>
  <c r="W128" i="12" s="1"/>
  <c r="X128" i="12" a="1"/>
  <c r="X128" i="12" s="1"/>
  <c r="Y128" i="12" a="1"/>
  <c r="Y128" i="12" s="1"/>
  <c r="Z128" i="12" a="1"/>
  <c r="Z128" i="12"/>
  <c r="AA128" i="12" a="1"/>
  <c r="AA128" i="12" s="1"/>
  <c r="AC128" i="12" a="1"/>
  <c r="AC128" i="12"/>
  <c r="AL128" i="12" s="1"/>
  <c r="AD128" i="12" a="1"/>
  <c r="AD128" i="12" s="1"/>
  <c r="AE128" i="12" a="1"/>
  <c r="AE128" i="12"/>
  <c r="AF128" i="12" a="1"/>
  <c r="AF128" i="12"/>
  <c r="AG128" i="12" a="1"/>
  <c r="AG128" i="12"/>
  <c r="AH128" i="12" a="1"/>
  <c r="AH128" i="12" s="1"/>
  <c r="AI128" i="12" a="1"/>
  <c r="AI128" i="12"/>
  <c r="AJ128" i="12" a="1"/>
  <c r="AJ128" i="12"/>
  <c r="AK128" i="12" a="1"/>
  <c r="AK128" i="12"/>
  <c r="AM128" i="12" a="1"/>
  <c r="AM128" i="12"/>
  <c r="AN128" i="12" a="1"/>
  <c r="AN128" i="12" s="1"/>
  <c r="AO128" i="12" a="1"/>
  <c r="AO128" i="12" s="1"/>
  <c r="AP128" i="12" a="1"/>
  <c r="AP128" i="12" s="1"/>
  <c r="AQ128" i="12" a="1"/>
  <c r="AQ128" i="12"/>
  <c r="AR128" i="12" a="1"/>
  <c r="AR128" i="12" s="1"/>
  <c r="AS128" i="12" a="1"/>
  <c r="AS128" i="12" s="1"/>
  <c r="AT128" i="12" a="1"/>
  <c r="AT128" i="12" s="1"/>
  <c r="AU128" i="12" a="1"/>
  <c r="AU128" i="12"/>
  <c r="AV128" i="12"/>
  <c r="AW128" i="12" a="1"/>
  <c r="AW128" i="12"/>
  <c r="BF128" i="12" s="1"/>
  <c r="AX128" i="12" a="1"/>
  <c r="AX128" i="12"/>
  <c r="AY128" i="12" a="1"/>
  <c r="AY128" i="12" s="1"/>
  <c r="AZ128" i="12" a="1"/>
  <c r="AZ128" i="12"/>
  <c r="BA128" i="12" a="1"/>
  <c r="BA128" i="12"/>
  <c r="BB128" i="12" a="1"/>
  <c r="BB128" i="12"/>
  <c r="BC128" i="12" a="1"/>
  <c r="BC128" i="12" s="1"/>
  <c r="BD128" i="12" a="1"/>
  <c r="BD128" i="12"/>
  <c r="BE128" i="12" a="1"/>
  <c r="BE128" i="12"/>
  <c r="BG128" i="12" a="1"/>
  <c r="BG128" i="12" s="1"/>
  <c r="BP128" i="12" s="1"/>
  <c r="BH128" i="12" a="1"/>
  <c r="BH128" i="12"/>
  <c r="BI128" i="12" a="1"/>
  <c r="BI128" i="12" s="1"/>
  <c r="BJ128" i="12" a="1"/>
  <c r="BJ128" i="12" s="1"/>
  <c r="BK128" i="12" a="1"/>
  <c r="BK128" i="12" s="1"/>
  <c r="BL128" i="12" a="1"/>
  <c r="BL128" i="12"/>
  <c r="BM128" i="12" a="1"/>
  <c r="BM128" i="12" s="1"/>
  <c r="BN128" i="12" a="1"/>
  <c r="BN128" i="12" s="1"/>
  <c r="BO128" i="12" a="1"/>
  <c r="BO128" i="12" s="1"/>
  <c r="BQ128" i="12" a="1"/>
  <c r="BQ128" i="12"/>
  <c r="BR128" i="12" a="1"/>
  <c r="BR128" i="12"/>
  <c r="BS128" i="12" a="1"/>
  <c r="BS128" i="12"/>
  <c r="BT128" i="12" a="1"/>
  <c r="BT128" i="12" s="1"/>
  <c r="BU128" i="12" a="1"/>
  <c r="BU128" i="12"/>
  <c r="BV128" i="12" a="1"/>
  <c r="BV128" i="12"/>
  <c r="BW128" i="12" a="1"/>
  <c r="BW128" i="12"/>
  <c r="BX128" i="12" a="1"/>
  <c r="BX128" i="12" s="1"/>
  <c r="BY128" i="12" a="1"/>
  <c r="BY128" i="12"/>
  <c r="BZ128" i="12"/>
  <c r="CA128" i="12" a="1"/>
  <c r="CA128" i="12" s="1"/>
  <c r="CB128" i="12" a="1"/>
  <c r="CB128" i="12" s="1"/>
  <c r="CC128" i="12" a="1"/>
  <c r="CC128" i="12"/>
  <c r="CD128" i="12" a="1"/>
  <c r="CD128" i="12" s="1"/>
  <c r="CE128" i="12" a="1"/>
  <c r="CE128" i="12" s="1"/>
  <c r="CF128" i="12" a="1"/>
  <c r="CF128" i="12" s="1"/>
  <c r="CG128" i="12" a="1"/>
  <c r="CG128" i="12"/>
  <c r="CH128" i="12" a="1"/>
  <c r="CH128" i="12" s="1"/>
  <c r="CI128" i="12" a="1"/>
  <c r="CI128" i="12" s="1"/>
  <c r="CJ128" i="12"/>
  <c r="S129" i="12" a="1"/>
  <c r="S129" i="12" s="1"/>
  <c r="AB129" i="12" s="1"/>
  <c r="T129" i="12" a="1"/>
  <c r="T129" i="12"/>
  <c r="U129" i="12" a="1"/>
  <c r="U129" i="12"/>
  <c r="V129" i="12" a="1"/>
  <c r="V129" i="12"/>
  <c r="W129" i="12" a="1"/>
  <c r="W129" i="12" s="1"/>
  <c r="X129" i="12" a="1"/>
  <c r="X129" i="12" s="1"/>
  <c r="Y129" i="12" a="1"/>
  <c r="Y129" i="12"/>
  <c r="Z129" i="12" a="1"/>
  <c r="Z129" i="12"/>
  <c r="AA129" i="12" a="1"/>
  <c r="AA129" i="12" s="1"/>
  <c r="AC129" i="12" a="1"/>
  <c r="AC129" i="12" s="1"/>
  <c r="AL129" i="12" s="1"/>
  <c r="AD129" i="12" a="1"/>
  <c r="AD129" i="12" s="1"/>
  <c r="AE129" i="12" a="1"/>
  <c r="AE129" i="12" s="1"/>
  <c r="AF129" i="12" a="1"/>
  <c r="AF129" i="12"/>
  <c r="AG129" i="12" a="1"/>
  <c r="AG129" i="12" s="1"/>
  <c r="AH129" i="12" a="1"/>
  <c r="AH129" i="12" s="1"/>
  <c r="AI129" i="12" a="1"/>
  <c r="AI129" i="12" s="1"/>
  <c r="AJ129" i="12" a="1"/>
  <c r="AJ129" i="12"/>
  <c r="AK129" i="12" a="1"/>
  <c r="AK129" i="12" s="1"/>
  <c r="AM129" i="12" a="1"/>
  <c r="AM129" i="12"/>
  <c r="AV129" i="12" s="1"/>
  <c r="AN129" i="12" a="1"/>
  <c r="AN129" i="12" s="1"/>
  <c r="AO129" i="12" a="1"/>
  <c r="AO129" i="12"/>
  <c r="AP129" i="12" a="1"/>
  <c r="AP129" i="12"/>
  <c r="AQ129" i="12" a="1"/>
  <c r="AQ129" i="12"/>
  <c r="AR129" i="12" a="1"/>
  <c r="AR129" i="12" s="1"/>
  <c r="AS129" i="12" a="1"/>
  <c r="AS129" i="12"/>
  <c r="AT129" i="12" a="1"/>
  <c r="AT129" i="12"/>
  <c r="AU129" i="12" a="1"/>
  <c r="AU129" i="12"/>
  <c r="AW129" i="12" a="1"/>
  <c r="AW129" i="12"/>
  <c r="AX129" i="12" a="1"/>
  <c r="AX129" i="12" s="1"/>
  <c r="AY129" i="12" a="1"/>
  <c r="AY129" i="12" s="1"/>
  <c r="AZ129" i="12" a="1"/>
  <c r="AZ129" i="12" s="1"/>
  <c r="BA129" i="12" a="1"/>
  <c r="BA129" i="12"/>
  <c r="BB129" i="12" a="1"/>
  <c r="BB129" i="12" s="1"/>
  <c r="BC129" i="12" a="1"/>
  <c r="BC129" i="12" s="1"/>
  <c r="BD129" i="12" a="1"/>
  <c r="BD129" i="12" s="1"/>
  <c r="BE129" i="12" a="1"/>
  <c r="BE129" i="12"/>
  <c r="BF129" i="12"/>
  <c r="BG129" i="12" a="1"/>
  <c r="BG129" i="12"/>
  <c r="BP129" i="12" s="1"/>
  <c r="BH129" i="12" a="1"/>
  <c r="BH129" i="12"/>
  <c r="BI129" i="12" a="1"/>
  <c r="BI129" i="12" s="1"/>
  <c r="BJ129" i="12" a="1"/>
  <c r="BJ129" i="12"/>
  <c r="BK129" i="12" a="1"/>
  <c r="BK129" i="12"/>
  <c r="BL129" i="12" a="1"/>
  <c r="BL129" i="12"/>
  <c r="BM129" i="12" a="1"/>
  <c r="BM129" i="12" s="1"/>
  <c r="BN129" i="12" a="1"/>
  <c r="BN129" i="12"/>
  <c r="BO129" i="12" a="1"/>
  <c r="BO129" i="12"/>
  <c r="BQ129" i="12" a="1"/>
  <c r="BQ129" i="12" s="1"/>
  <c r="BZ129" i="12" s="1"/>
  <c r="BR129" i="12" a="1"/>
  <c r="BR129" i="12"/>
  <c r="BS129" i="12" a="1"/>
  <c r="BS129" i="12" s="1"/>
  <c r="BT129" i="12" a="1"/>
  <c r="BT129" i="12" s="1"/>
  <c r="BU129" i="12" a="1"/>
  <c r="BU129" i="12" s="1"/>
  <c r="BV129" i="12" a="1"/>
  <c r="BV129" i="12"/>
  <c r="BW129" i="12" a="1"/>
  <c r="BW129" i="12" s="1"/>
  <c r="BX129" i="12" a="1"/>
  <c r="BX129" i="12" s="1"/>
  <c r="BY129" i="12" a="1"/>
  <c r="BY129" i="12" s="1"/>
  <c r="CA129" i="12" a="1"/>
  <c r="CA129" i="12"/>
  <c r="CB129" i="12" a="1"/>
  <c r="CB129" i="12"/>
  <c r="CC129" i="12" a="1"/>
  <c r="CC129" i="12"/>
  <c r="CD129" i="12" a="1"/>
  <c r="CD129" i="12" s="1"/>
  <c r="CE129" i="12" a="1"/>
  <c r="CE129" i="12" s="1"/>
  <c r="CF129" i="12" a="1"/>
  <c r="CF129" i="12"/>
  <c r="CG129" i="12" a="1"/>
  <c r="CG129" i="12"/>
  <c r="CH129" i="12" a="1"/>
  <c r="CH129" i="12" s="1"/>
  <c r="CI129" i="12" a="1"/>
  <c r="CI129" i="12" s="1"/>
  <c r="CJ129" i="12"/>
  <c r="S130" i="12" a="1"/>
  <c r="S130" i="12" s="1"/>
  <c r="AB130" i="12" s="1"/>
  <c r="T130" i="12" a="1"/>
  <c r="T130" i="12" s="1"/>
  <c r="U130" i="12" a="1"/>
  <c r="U130" i="12"/>
  <c r="V130" i="12" a="1"/>
  <c r="V130" i="12"/>
  <c r="W130" i="12" a="1"/>
  <c r="W130" i="12" s="1"/>
  <c r="X130" i="12" a="1"/>
  <c r="X130" i="12" s="1"/>
  <c r="Y130" i="12" a="1"/>
  <c r="Y130" i="12"/>
  <c r="Z130" i="12" a="1"/>
  <c r="Z130" i="12" s="1"/>
  <c r="AA130" i="12" a="1"/>
  <c r="AA130" i="12" s="1"/>
  <c r="AC130" i="12" a="1"/>
  <c r="AC130" i="12" s="1"/>
  <c r="AL130" i="12" s="1"/>
  <c r="AD130" i="12" a="1"/>
  <c r="AD130" i="12" s="1"/>
  <c r="AE130" i="12" a="1"/>
  <c r="AE130" i="12"/>
  <c r="AF130" i="12" a="1"/>
  <c r="AF130" i="12"/>
  <c r="AG130" i="12" a="1"/>
  <c r="AG130" i="12" s="1"/>
  <c r="AH130" i="12" a="1"/>
  <c r="AH130" i="12" s="1"/>
  <c r="AI130" i="12" a="1"/>
  <c r="AI130" i="12"/>
  <c r="AJ130" i="12" a="1"/>
  <c r="AJ130" i="12"/>
  <c r="AK130" i="12" a="1"/>
  <c r="AK130" i="12" s="1"/>
  <c r="AM130" i="12" a="1"/>
  <c r="AM130" i="12"/>
  <c r="AN130" i="12" a="1"/>
  <c r="AN130" i="12" s="1"/>
  <c r="AO130" i="12" a="1"/>
  <c r="AO130" i="12" s="1"/>
  <c r="AP130" i="12" a="1"/>
  <c r="AP130" i="12"/>
  <c r="AQ130" i="12" a="1"/>
  <c r="AQ130" i="12" s="1"/>
  <c r="AR130" i="12" a="1"/>
  <c r="AR130" i="12" s="1"/>
  <c r="AS130" i="12" a="1"/>
  <c r="AS130" i="12" s="1"/>
  <c r="AT130" i="12" a="1"/>
  <c r="AT130" i="12"/>
  <c r="AU130" i="12" a="1"/>
  <c r="AU130" i="12" s="1"/>
  <c r="AV130" i="12"/>
  <c r="AW130" i="12" a="1"/>
  <c r="AW130" i="12"/>
  <c r="BF130" i="12" s="1"/>
  <c r="AX130" i="12" a="1"/>
  <c r="AX130" i="12" s="1"/>
  <c r="AY130" i="12" a="1"/>
  <c r="AY130" i="12"/>
  <c r="AZ130" i="12" a="1"/>
  <c r="AZ130" i="12"/>
  <c r="BA130" i="12" a="1"/>
  <c r="BA130" i="12"/>
  <c r="BB130" i="12" a="1"/>
  <c r="BB130" i="12" s="1"/>
  <c r="BC130" i="12" a="1"/>
  <c r="BC130" i="12" s="1"/>
  <c r="BD130" i="12" a="1"/>
  <c r="BD130" i="12"/>
  <c r="BE130" i="12" a="1"/>
  <c r="BE130" i="12"/>
  <c r="BG130" i="12" a="1"/>
  <c r="BG130" i="12"/>
  <c r="BH130" i="12" a="1"/>
  <c r="BH130" i="12" s="1"/>
  <c r="BI130" i="12" a="1"/>
  <c r="BI130" i="12" s="1"/>
  <c r="BJ130" i="12" a="1"/>
  <c r="BJ130" i="12" s="1"/>
  <c r="BK130" i="12" a="1"/>
  <c r="BK130" i="12"/>
  <c r="BL130" i="12" a="1"/>
  <c r="BL130" i="12" s="1"/>
  <c r="BM130" i="12" a="1"/>
  <c r="BM130" i="12" s="1"/>
  <c r="BN130" i="12" a="1"/>
  <c r="BN130" i="12" s="1"/>
  <c r="BO130" i="12" a="1"/>
  <c r="BO130" i="12"/>
  <c r="BP130" i="12"/>
  <c r="BQ130" i="12" a="1"/>
  <c r="BQ130" i="12"/>
  <c r="BZ130" i="12" s="1"/>
  <c r="BR130" i="12" a="1"/>
  <c r="BR130" i="12"/>
  <c r="BS130" i="12" a="1"/>
  <c r="BS130" i="12" s="1"/>
  <c r="BT130" i="12" a="1"/>
  <c r="BT130" i="12"/>
  <c r="BU130" i="12" a="1"/>
  <c r="BU130" i="12"/>
  <c r="BV130" i="12" a="1"/>
  <c r="BV130" i="12"/>
  <c r="BW130" i="12" a="1"/>
  <c r="BW130" i="12" s="1"/>
  <c r="BX130" i="12" a="1"/>
  <c r="BX130" i="12" s="1"/>
  <c r="BY130" i="12" a="1"/>
  <c r="BY130" i="12"/>
  <c r="CA130" i="12" a="1"/>
  <c r="CA130" i="12" s="1"/>
  <c r="CJ130" i="12" s="1"/>
  <c r="CB130" i="12" a="1"/>
  <c r="CB130" i="12"/>
  <c r="CC130" i="12" a="1"/>
  <c r="CC130" i="12" s="1"/>
  <c r="CD130" i="12" a="1"/>
  <c r="CD130" i="12" s="1"/>
  <c r="CE130" i="12" a="1"/>
  <c r="CE130" i="12" s="1"/>
  <c r="CF130" i="12" a="1"/>
  <c r="CF130" i="12"/>
  <c r="CG130" i="12" a="1"/>
  <c r="CG130" i="12" s="1"/>
  <c r="CH130" i="12" a="1"/>
  <c r="CH130" i="12" s="1"/>
  <c r="CI130" i="12" a="1"/>
  <c r="CI130" i="12" s="1"/>
  <c r="S131" i="12" a="1"/>
  <c r="S131" i="12"/>
  <c r="T131" i="12" a="1"/>
  <c r="T131" i="12"/>
  <c r="U131" i="12" a="1"/>
  <c r="U131" i="12"/>
  <c r="V131" i="12" a="1"/>
  <c r="V131" i="12" s="1"/>
  <c r="W131" i="12" a="1"/>
  <c r="W131" i="12" s="1"/>
  <c r="X131" i="12" a="1"/>
  <c r="X131" i="12"/>
  <c r="Y131" i="12" a="1"/>
  <c r="Y131" i="12"/>
  <c r="Z131" i="12" a="1"/>
  <c r="Z131" i="12" s="1"/>
  <c r="AA131" i="12" a="1"/>
  <c r="AA131" i="12" s="1"/>
  <c r="AB131" i="12"/>
  <c r="AC131" i="12" a="1"/>
  <c r="AC131" i="12" s="1"/>
  <c r="AD131" i="12" a="1"/>
  <c r="AD131" i="12" s="1"/>
  <c r="AE131" i="12" a="1"/>
  <c r="AE131" i="12"/>
  <c r="AF131" i="12" a="1"/>
  <c r="AF131" i="12" s="1"/>
  <c r="AG131" i="12" a="1"/>
  <c r="AG131" i="12" s="1"/>
  <c r="AH131" i="12" a="1"/>
  <c r="AH131" i="12" s="1"/>
  <c r="AI131" i="12" a="1"/>
  <c r="AI131" i="12"/>
  <c r="AJ131" i="12" a="1"/>
  <c r="AJ131" i="12" s="1"/>
  <c r="AK131" i="12" a="1"/>
  <c r="AK131" i="12" s="1"/>
  <c r="AL131" i="12"/>
  <c r="AM131" i="12" a="1"/>
  <c r="AM131" i="12" s="1"/>
  <c r="AV131" i="12" s="1"/>
  <c r="AN131" i="12" a="1"/>
  <c r="AN131" i="12"/>
  <c r="AO131" i="12" a="1"/>
  <c r="AO131" i="12"/>
  <c r="AP131" i="12" a="1"/>
  <c r="AP131" i="12"/>
  <c r="AQ131" i="12" a="1"/>
  <c r="AQ131" i="12" s="1"/>
  <c r="AR131" i="12" a="1"/>
  <c r="AR131" i="12" s="1"/>
  <c r="AS131" i="12" a="1"/>
  <c r="AS131" i="12"/>
  <c r="AT131" i="12" a="1"/>
  <c r="AT131" i="12"/>
  <c r="AU131" i="12" a="1"/>
  <c r="AU131" i="12" s="1"/>
  <c r="AW131" i="12" a="1"/>
  <c r="AW131" i="12" s="1"/>
  <c r="BF131" i="12" s="1"/>
  <c r="AX131" i="12" a="1"/>
  <c r="AX131" i="12" s="1"/>
  <c r="AY131" i="12" a="1"/>
  <c r="AY131" i="12" s="1"/>
  <c r="AZ131" i="12" a="1"/>
  <c r="AZ131" i="12"/>
  <c r="BA131" i="12" a="1"/>
  <c r="BA131" i="12" s="1"/>
  <c r="BB131" i="12" a="1"/>
  <c r="BB131" i="12" s="1"/>
  <c r="BC131" i="12" a="1"/>
  <c r="BC131" i="12" s="1"/>
  <c r="BD131" i="12" a="1"/>
  <c r="BD131" i="12"/>
  <c r="BE131" i="12" a="1"/>
  <c r="BE131" i="12" s="1"/>
  <c r="BG131" i="12" a="1"/>
  <c r="BG131" i="12"/>
  <c r="BP131" i="12" s="1"/>
  <c r="BH131" i="12" a="1"/>
  <c r="BH131" i="12" s="1"/>
  <c r="BI131" i="12" a="1"/>
  <c r="BI131" i="12"/>
  <c r="BJ131" i="12" a="1"/>
  <c r="BJ131" i="12"/>
  <c r="BK131" i="12" a="1"/>
  <c r="BK131" i="12"/>
  <c r="BL131" i="12" a="1"/>
  <c r="BL131" i="12" s="1"/>
  <c r="BM131" i="12" a="1"/>
  <c r="BM131" i="12" s="1"/>
  <c r="BN131" i="12" a="1"/>
  <c r="BN131" i="12"/>
  <c r="BO131" i="12" a="1"/>
  <c r="BO131" i="12"/>
  <c r="BQ131" i="12" a="1"/>
  <c r="BQ131" i="12"/>
  <c r="BR131" i="12" a="1"/>
  <c r="BR131" i="12" s="1"/>
  <c r="BS131" i="12" a="1"/>
  <c r="BS131" i="12" s="1"/>
  <c r="BT131" i="12" a="1"/>
  <c r="BT131" i="12" s="1"/>
  <c r="BU131" i="12" a="1"/>
  <c r="BU131" i="12"/>
  <c r="BV131" i="12" a="1"/>
  <c r="BV131" i="12" s="1"/>
  <c r="BW131" i="12" a="1"/>
  <c r="BW131" i="12" s="1"/>
  <c r="BX131" i="12" a="1"/>
  <c r="BX131" i="12" s="1"/>
  <c r="BY131" i="12" a="1"/>
  <c r="BY131" i="12"/>
  <c r="BZ131" i="12"/>
  <c r="CA131" i="12" a="1"/>
  <c r="CA131" i="12"/>
  <c r="CJ131" i="12" s="1"/>
  <c r="CB131" i="12" a="1"/>
  <c r="CB131" i="12"/>
  <c r="CC131" i="12" a="1"/>
  <c r="CC131" i="12" s="1"/>
  <c r="CD131" i="12" a="1"/>
  <c r="CD131" i="12" s="1"/>
  <c r="CE131" i="12" a="1"/>
  <c r="CE131" i="12"/>
  <c r="CF131" i="12" a="1"/>
  <c r="CF131" i="12"/>
  <c r="CG131" i="12" a="1"/>
  <c r="CG131" i="12" s="1"/>
  <c r="CH131" i="12" a="1"/>
  <c r="CH131" i="12" s="1"/>
  <c r="CI131" i="12" a="1"/>
  <c r="CI131" i="12"/>
  <c r="S132" i="12" a="1"/>
  <c r="S132" i="12" s="1"/>
  <c r="AB132" i="12" s="1"/>
  <c r="T132" i="12" a="1"/>
  <c r="T132" i="12"/>
  <c r="U132" i="12" a="1"/>
  <c r="U132" i="12" s="1"/>
  <c r="V132" i="12" a="1"/>
  <c r="V132" i="12" s="1"/>
  <c r="W132" i="12" a="1"/>
  <c r="W132" i="12" s="1"/>
  <c r="X132" i="12" a="1"/>
  <c r="X132" i="12"/>
  <c r="Y132" i="12" a="1"/>
  <c r="Y132" i="12" s="1"/>
  <c r="Z132" i="12" a="1"/>
  <c r="Z132" i="12" s="1"/>
  <c r="AA132" i="12" a="1"/>
  <c r="AA132" i="12" s="1"/>
  <c r="AC132" i="12" a="1"/>
  <c r="AC132" i="12" s="1"/>
  <c r="AL132" i="12" s="1"/>
  <c r="AD132" i="12" a="1"/>
  <c r="AD132" i="12"/>
  <c r="AE132" i="12" a="1"/>
  <c r="AE132" i="12"/>
  <c r="AF132" i="12" a="1"/>
  <c r="AF132" i="12" s="1"/>
  <c r="AG132" i="12" a="1"/>
  <c r="AG132" i="12" s="1"/>
  <c r="AH132" i="12" a="1"/>
  <c r="AH132" i="12"/>
  <c r="AI132" i="12" a="1"/>
  <c r="AI132" i="12"/>
  <c r="AJ132" i="12" a="1"/>
  <c r="AJ132" i="12" s="1"/>
  <c r="AK132" i="12" a="1"/>
  <c r="AK132" i="12" s="1"/>
  <c r="AM132" i="12" a="1"/>
  <c r="AM132" i="12" s="1"/>
  <c r="AN132" i="12" a="1"/>
  <c r="AN132" i="12" s="1"/>
  <c r="AO132" i="12" a="1"/>
  <c r="AO132" i="12"/>
  <c r="AP132" i="12" a="1"/>
  <c r="AP132" i="12" s="1"/>
  <c r="AQ132" i="12" a="1"/>
  <c r="AQ132" i="12" s="1"/>
  <c r="AR132" i="12" a="1"/>
  <c r="AR132" i="12" s="1"/>
  <c r="AS132" i="12" a="1"/>
  <c r="AS132" i="12"/>
  <c r="AT132" i="12" a="1"/>
  <c r="AT132" i="12" s="1"/>
  <c r="AU132" i="12" a="1"/>
  <c r="AU132" i="12" s="1"/>
  <c r="AV132" i="12"/>
  <c r="AW132" i="12" a="1"/>
  <c r="AW132" i="12" s="1"/>
  <c r="BF132" i="12" s="1"/>
  <c r="AX132" i="12" a="1"/>
  <c r="AX132" i="12" s="1"/>
  <c r="AY132" i="12" a="1"/>
  <c r="AY132" i="12"/>
  <c r="AZ132" i="12" a="1"/>
  <c r="AZ132" i="12"/>
  <c r="BA132" i="12" a="1"/>
  <c r="BA132" i="12" s="1"/>
  <c r="BB132" i="12" a="1"/>
  <c r="BB132" i="12" s="1"/>
  <c r="BC132" i="12" a="1"/>
  <c r="BC132" i="12"/>
  <c r="BD132" i="12" a="1"/>
  <c r="BD132" i="12"/>
  <c r="BE132" i="12" a="1"/>
  <c r="BE132" i="12" s="1"/>
  <c r="BG132" i="12" a="1"/>
  <c r="BG132" i="12" s="1"/>
  <c r="BP132" i="12" s="1"/>
  <c r="BH132" i="12" a="1"/>
  <c r="BH132" i="12" s="1"/>
  <c r="BI132" i="12" a="1"/>
  <c r="BI132" i="12" s="1"/>
  <c r="BJ132" i="12" a="1"/>
  <c r="BJ132" i="12"/>
  <c r="BK132" i="12" a="1"/>
  <c r="BK132" i="12" s="1"/>
  <c r="BL132" i="12" a="1"/>
  <c r="BL132" i="12" s="1"/>
  <c r="BM132" i="12" a="1"/>
  <c r="BM132" i="12" s="1"/>
  <c r="BN132" i="12" a="1"/>
  <c r="BN132" i="12"/>
  <c r="BO132" i="12" a="1"/>
  <c r="BO132" i="12" s="1"/>
  <c r="BQ132" i="12" a="1"/>
  <c r="BQ132" i="12"/>
  <c r="BZ132" i="12" s="1"/>
  <c r="BR132" i="12" a="1"/>
  <c r="BR132" i="12" s="1"/>
  <c r="BS132" i="12" a="1"/>
  <c r="BS132" i="12" s="1"/>
  <c r="BT132" i="12" a="1"/>
  <c r="BT132" i="12"/>
  <c r="BU132" i="12" a="1"/>
  <c r="BU132" i="12"/>
  <c r="BV132" i="12" a="1"/>
  <c r="BV132" i="12" s="1"/>
  <c r="BW132" i="12" a="1"/>
  <c r="BW132" i="12" s="1"/>
  <c r="BX132" i="12" a="1"/>
  <c r="BX132" i="12"/>
  <c r="BY132" i="12" a="1"/>
  <c r="BY132" i="12"/>
  <c r="CA132" i="12" a="1"/>
  <c r="CA132" i="12"/>
  <c r="CJ132" i="12" s="1"/>
  <c r="CB132" i="12" a="1"/>
  <c r="CB132" i="12" s="1"/>
  <c r="CC132" i="12" a="1"/>
  <c r="CC132" i="12" s="1"/>
  <c r="CD132" i="12" a="1"/>
  <c r="CD132" i="12" s="1"/>
  <c r="CE132" i="12" a="1"/>
  <c r="CE132" i="12"/>
  <c r="CF132" i="12" a="1"/>
  <c r="CF132" i="12" s="1"/>
  <c r="CG132" i="12" a="1"/>
  <c r="CG132" i="12" s="1"/>
  <c r="CH132" i="12" a="1"/>
  <c r="CH132" i="12" s="1"/>
  <c r="CI132" i="12" a="1"/>
  <c r="CI132" i="12"/>
  <c r="S133" i="12" a="1"/>
  <c r="S133" i="12"/>
  <c r="AB133" i="12" s="1"/>
  <c r="T133" i="12" a="1"/>
  <c r="T133" i="12"/>
  <c r="U133" i="12" a="1"/>
  <c r="U133" i="12" s="1"/>
  <c r="V133" i="12" a="1"/>
  <c r="V133" i="12" s="1"/>
  <c r="W133" i="12" a="1"/>
  <c r="W133" i="12"/>
  <c r="X133" i="12" a="1"/>
  <c r="X133" i="12"/>
  <c r="Y133" i="12" a="1"/>
  <c r="Y133" i="12" s="1"/>
  <c r="Z133" i="12" a="1"/>
  <c r="Z133" i="12" s="1"/>
  <c r="AA133" i="12" a="1"/>
  <c r="AA133" i="12"/>
  <c r="AC133" i="12" a="1"/>
  <c r="AC133" i="12" s="1"/>
  <c r="AL133" i="12" s="1"/>
  <c r="AD133" i="12" a="1"/>
  <c r="AD133" i="12"/>
  <c r="AE133" i="12" a="1"/>
  <c r="AE133" i="12" s="1"/>
  <c r="AF133" i="12" a="1"/>
  <c r="AF133" i="12" s="1"/>
  <c r="AG133" i="12" a="1"/>
  <c r="AG133" i="12" s="1"/>
  <c r="AH133" i="12" a="1"/>
  <c r="AH133" i="12"/>
  <c r="AI133" i="12" a="1"/>
  <c r="AI133" i="12" s="1"/>
  <c r="AJ133" i="12" a="1"/>
  <c r="AJ133" i="12" s="1"/>
  <c r="AK133" i="12" a="1"/>
  <c r="AK133" i="12" s="1"/>
  <c r="AM133" i="12" a="1"/>
  <c r="AM133" i="12" s="1"/>
  <c r="AV133" i="12" s="1"/>
  <c r="AN133" i="12" a="1"/>
  <c r="AN133" i="12"/>
  <c r="AO133" i="12" a="1"/>
  <c r="AO133" i="12"/>
  <c r="AP133" i="12" a="1"/>
  <c r="AP133" i="12" s="1"/>
  <c r="AQ133" i="12" a="1"/>
  <c r="AQ133" i="12" s="1"/>
  <c r="AR133" i="12" a="1"/>
  <c r="AR133" i="12"/>
  <c r="AS133" i="12" a="1"/>
  <c r="AS133" i="12"/>
  <c r="AT133" i="12" a="1"/>
  <c r="AT133" i="12" s="1"/>
  <c r="AU133" i="12" a="1"/>
  <c r="AU133" i="12" s="1"/>
  <c r="AW133" i="12" a="1"/>
  <c r="AW133" i="12" s="1"/>
  <c r="BF133" i="12" s="1"/>
  <c r="AX133" i="12" a="1"/>
  <c r="AX133" i="12" s="1"/>
  <c r="AY133" i="12" a="1"/>
  <c r="AY133" i="12"/>
  <c r="AZ133" i="12" a="1"/>
  <c r="AZ133" i="12" s="1"/>
  <c r="BA133" i="12" a="1"/>
  <c r="BA133" i="12" s="1"/>
  <c r="BB133" i="12" a="1"/>
  <c r="BB133" i="12" s="1"/>
  <c r="BC133" i="12" a="1"/>
  <c r="BC133" i="12"/>
  <c r="BD133" i="12" a="1"/>
  <c r="BD133" i="12" s="1"/>
  <c r="BE133" i="12" a="1"/>
  <c r="BE133" i="12" s="1"/>
  <c r="BG133" i="12" a="1"/>
  <c r="BG133" i="12" s="1"/>
  <c r="BP133" i="12" s="1"/>
  <c r="BH133" i="12" a="1"/>
  <c r="BH133" i="12" s="1"/>
  <c r="BI133" i="12" a="1"/>
  <c r="BI133" i="12"/>
  <c r="BJ133" i="12" a="1"/>
  <c r="BJ133" i="12"/>
  <c r="BK133" i="12" a="1"/>
  <c r="BK133" i="12" s="1"/>
  <c r="BL133" i="12" a="1"/>
  <c r="BL133" i="12" s="1"/>
  <c r="BM133" i="12" a="1"/>
  <c r="BM133" i="12"/>
  <c r="BN133" i="12" a="1"/>
  <c r="BN133" i="12"/>
  <c r="BO133" i="12" a="1"/>
  <c r="BO133" i="12" s="1"/>
  <c r="BQ133" i="12" a="1"/>
  <c r="BQ133" i="12" s="1"/>
  <c r="BZ133" i="12" s="1"/>
  <c r="BR133" i="12" a="1"/>
  <c r="BR133" i="12" s="1"/>
  <c r="BS133" i="12" a="1"/>
  <c r="BS133" i="12" s="1"/>
  <c r="BT133" i="12" a="1"/>
  <c r="BT133" i="12"/>
  <c r="BU133" i="12" a="1"/>
  <c r="BU133" i="12" s="1"/>
  <c r="BV133" i="12" a="1"/>
  <c r="BV133" i="12" s="1"/>
  <c r="BW133" i="12" a="1"/>
  <c r="BW133" i="12" s="1"/>
  <c r="BX133" i="12" a="1"/>
  <c r="BX133" i="12"/>
  <c r="BY133" i="12" a="1"/>
  <c r="BY133" i="12" s="1"/>
  <c r="CA133" i="12" a="1"/>
  <c r="CA133" i="12"/>
  <c r="CJ133" i="12" s="1"/>
  <c r="CB133" i="12" a="1"/>
  <c r="CB133" i="12" s="1"/>
  <c r="CC133" i="12" a="1"/>
  <c r="CC133" i="12"/>
  <c r="CD133" i="12" a="1"/>
  <c r="CD133" i="12"/>
  <c r="CE133" i="12" a="1"/>
  <c r="CE133" i="12"/>
  <c r="CF133" i="12" a="1"/>
  <c r="CF133" i="12" s="1"/>
  <c r="CG133" i="12" a="1"/>
  <c r="CG133" i="12" s="1"/>
  <c r="CH133" i="12" a="1"/>
  <c r="CH133" i="12"/>
  <c r="CI133" i="12" a="1"/>
  <c r="CI133" i="12"/>
  <c r="S134" i="12" a="1"/>
  <c r="S134" i="12"/>
  <c r="AB134" i="12" s="1"/>
  <c r="T134" i="12" a="1"/>
  <c r="T134" i="12"/>
  <c r="U134" i="12" a="1"/>
  <c r="U134" i="12" s="1"/>
  <c r="V134" i="12" a="1"/>
  <c r="V134" i="12" s="1"/>
  <c r="W134" i="12" a="1"/>
  <c r="W134" i="12"/>
  <c r="X134" i="12" a="1"/>
  <c r="X134" i="12" s="1"/>
  <c r="Y134" i="12" a="1"/>
  <c r="Y134" i="12" s="1"/>
  <c r="Z134" i="12" a="1"/>
  <c r="Z134" i="12"/>
  <c r="AA134" i="12" a="1"/>
  <c r="AA134" i="12"/>
  <c r="AC134" i="12" a="1"/>
  <c r="AC134" i="12" s="1"/>
  <c r="AL134" i="12" s="1"/>
  <c r="AD134" i="12" a="1"/>
  <c r="AD134" i="12"/>
  <c r="AE134" i="12" a="1"/>
  <c r="AE134" i="12" s="1"/>
  <c r="AF134" i="12" a="1"/>
  <c r="AF134" i="12" s="1"/>
  <c r="AG134" i="12" a="1"/>
  <c r="AG134" i="12"/>
  <c r="AH134" i="12" a="1"/>
  <c r="AH134" i="12"/>
  <c r="AI134" i="12" a="1"/>
  <c r="AI134" i="12"/>
  <c r="AJ134" i="12" a="1"/>
  <c r="AJ134" i="12" s="1"/>
  <c r="AK134" i="12" a="1"/>
  <c r="AK134" i="12"/>
  <c r="AM134" i="12" a="1"/>
  <c r="AM134" i="12" s="1"/>
  <c r="AV134" i="12" s="1"/>
  <c r="AN134" i="12" a="1"/>
  <c r="AN134" i="12" s="1"/>
  <c r="AO134" i="12" a="1"/>
  <c r="AO134" i="12"/>
  <c r="AP134" i="12" a="1"/>
  <c r="AP134" i="12" s="1"/>
  <c r="AQ134" i="12" a="1"/>
  <c r="AQ134" i="12" s="1"/>
  <c r="AR134" i="12" a="1"/>
  <c r="AR134" i="12" s="1"/>
  <c r="AS134" i="12" a="1"/>
  <c r="AS134" i="12"/>
  <c r="AT134" i="12" a="1"/>
  <c r="AT134" i="12" s="1"/>
  <c r="AU134" i="12" a="1"/>
  <c r="AU134" i="12" s="1"/>
  <c r="AW134" i="12" a="1"/>
  <c r="AW134" i="12" s="1"/>
  <c r="BF134" i="12" s="1"/>
  <c r="AX134" i="12" a="1"/>
  <c r="AX134" i="12"/>
  <c r="AY134" i="12" a="1"/>
  <c r="AY134" i="12"/>
  <c r="AZ134" i="12" a="1"/>
  <c r="AZ134" i="12"/>
  <c r="BA134" i="12" a="1"/>
  <c r="BA134" i="12" s="1"/>
  <c r="BB134" i="12" a="1"/>
  <c r="BB134" i="12"/>
  <c r="BC134" i="12" a="1"/>
  <c r="BC134" i="12"/>
  <c r="BD134" i="12" a="1"/>
  <c r="BD134" i="12"/>
  <c r="BE134" i="12" a="1"/>
  <c r="BE134" i="12" s="1"/>
  <c r="BG134" i="12" a="1"/>
  <c r="BG134" i="12" s="1"/>
  <c r="BP134" i="12" s="1"/>
  <c r="BH134" i="12" a="1"/>
  <c r="BH134" i="12" s="1"/>
  <c r="BI134" i="12" a="1"/>
  <c r="BI134" i="12"/>
  <c r="BJ134" i="12" a="1"/>
  <c r="BJ134" i="12"/>
  <c r="BK134" i="12" a="1"/>
  <c r="BK134" i="12" s="1"/>
  <c r="BL134" i="12" a="1"/>
  <c r="BL134" i="12" s="1"/>
  <c r="BM134" i="12" a="1"/>
  <c r="BM134" i="12" s="1"/>
  <c r="BN134" i="12" a="1"/>
  <c r="BN134" i="12"/>
  <c r="BO134" i="12" a="1"/>
  <c r="BO134" i="12" s="1"/>
  <c r="BQ134" i="12" a="1"/>
  <c r="BQ134" i="12"/>
  <c r="BR134" i="12" a="1"/>
  <c r="BR134" i="12" s="1"/>
  <c r="BS134" i="12" a="1"/>
  <c r="BS134" i="12"/>
  <c r="BT134" i="12" a="1"/>
  <c r="BT134" i="12"/>
  <c r="BU134" i="12" a="1"/>
  <c r="BU134" i="12"/>
  <c r="BV134" i="12" a="1"/>
  <c r="BV134" i="12" s="1"/>
  <c r="BW134" i="12" a="1"/>
  <c r="BW134" i="12"/>
  <c r="BX134" i="12" a="1"/>
  <c r="BX134" i="12"/>
  <c r="BY134" i="12" a="1"/>
  <c r="BY134" i="12"/>
  <c r="BZ134" i="12"/>
  <c r="CA134" i="12" a="1"/>
  <c r="CA134" i="12"/>
  <c r="CB134" i="12" a="1"/>
  <c r="CB134" i="12" s="1"/>
  <c r="CC134" i="12" a="1"/>
  <c r="CC134" i="12" s="1"/>
  <c r="CD134" i="12" a="1"/>
  <c r="CD134" i="12"/>
  <c r="CE134" i="12" a="1"/>
  <c r="CE134" i="12"/>
  <c r="CF134" i="12" a="1"/>
  <c r="CF134" i="12" s="1"/>
  <c r="CG134" i="12" a="1"/>
  <c r="CG134" i="12" s="1"/>
  <c r="CH134" i="12" a="1"/>
  <c r="CH134" i="12" s="1"/>
  <c r="CI134" i="12" a="1"/>
  <c r="CI134" i="12"/>
  <c r="CJ134" i="12"/>
  <c r="S135" i="12" a="1"/>
  <c r="S135" i="12"/>
  <c r="AB135" i="12" s="1"/>
  <c r="T135" i="12" a="1"/>
  <c r="T135" i="12"/>
  <c r="U135" i="12" a="1"/>
  <c r="U135" i="12" s="1"/>
  <c r="V135" i="12" a="1"/>
  <c r="V135" i="12"/>
  <c r="W135" i="12" a="1"/>
  <c r="W135" i="12"/>
  <c r="X135" i="12" a="1"/>
  <c r="X135" i="12"/>
  <c r="Y135" i="12" a="1"/>
  <c r="Y135" i="12" s="1"/>
  <c r="Z135" i="12" a="1"/>
  <c r="Z135" i="12"/>
  <c r="AA135" i="12" a="1"/>
  <c r="AA135" i="12"/>
  <c r="AC135" i="12" a="1"/>
  <c r="AC135" i="12"/>
  <c r="AL135" i="12" s="1"/>
  <c r="AD135" i="12" a="1"/>
  <c r="AD135" i="12"/>
  <c r="AE135" i="12" a="1"/>
  <c r="AE135" i="12" s="1"/>
  <c r="AF135" i="12" a="1"/>
  <c r="AF135" i="12" s="1"/>
  <c r="AG135" i="12" a="1"/>
  <c r="AG135" i="12" s="1"/>
  <c r="AH135" i="12" a="1"/>
  <c r="AH135" i="12"/>
  <c r="AI135" i="12" a="1"/>
  <c r="AI135" i="12" s="1"/>
  <c r="AJ135" i="12" a="1"/>
  <c r="AJ135" i="12" s="1"/>
  <c r="AK135" i="12" a="1"/>
  <c r="AK135" i="12" s="1"/>
  <c r="AM135" i="12" a="1"/>
  <c r="AM135" i="12"/>
  <c r="AV135" i="12" s="1"/>
  <c r="AN135" i="12" a="1"/>
  <c r="AN135" i="12"/>
  <c r="AO135" i="12" a="1"/>
  <c r="AO135" i="12"/>
  <c r="AP135" i="12" a="1"/>
  <c r="AP135" i="12" s="1"/>
  <c r="AQ135" i="12" a="1"/>
  <c r="AQ135" i="12"/>
  <c r="AR135" i="12" a="1"/>
  <c r="AR135" i="12"/>
  <c r="AS135" i="12" a="1"/>
  <c r="AS135" i="12"/>
  <c r="AT135" i="12" a="1"/>
  <c r="AT135" i="12" s="1"/>
  <c r="AU135" i="12" a="1"/>
  <c r="AU135" i="12"/>
  <c r="AW135" i="12" a="1"/>
  <c r="AW135" i="12" s="1"/>
  <c r="BF135" i="12" s="1"/>
  <c r="AX135" i="12" a="1"/>
  <c r="AX135" i="12" s="1"/>
  <c r="AY135" i="12" a="1"/>
  <c r="AY135" i="12"/>
  <c r="AZ135" i="12" a="1"/>
  <c r="AZ135" i="12" s="1"/>
  <c r="BA135" i="12" a="1"/>
  <c r="BA135" i="12" s="1"/>
  <c r="BB135" i="12" a="1"/>
  <c r="BB135" i="12" s="1"/>
  <c r="BC135" i="12" a="1"/>
  <c r="BC135" i="12"/>
  <c r="BD135" i="12" a="1"/>
  <c r="BD135" i="12" s="1"/>
  <c r="BE135" i="12" a="1"/>
  <c r="BE135" i="12" s="1"/>
  <c r="BG135" i="12" a="1"/>
  <c r="BG135" i="12" s="1"/>
  <c r="BP135" i="12" s="1"/>
  <c r="BH135" i="12" a="1"/>
  <c r="BH135" i="12"/>
  <c r="BI135" i="12" a="1"/>
  <c r="BI135" i="12"/>
  <c r="BJ135" i="12" a="1"/>
  <c r="BJ135" i="12"/>
  <c r="BK135" i="12" a="1"/>
  <c r="BK135" i="12" s="1"/>
  <c r="BL135" i="12" a="1"/>
  <c r="BL135" i="12"/>
  <c r="BM135" i="12" a="1"/>
  <c r="BM135" i="12"/>
  <c r="BN135" i="12" a="1"/>
  <c r="BN135" i="12"/>
  <c r="BO135" i="12" a="1"/>
  <c r="BO135" i="12" s="1"/>
  <c r="BQ135" i="12" a="1"/>
  <c r="BQ135" i="12" s="1"/>
  <c r="BZ135" i="12" s="1"/>
  <c r="BR135" i="12" a="1"/>
  <c r="BR135" i="12" s="1"/>
  <c r="BS135" i="12" a="1"/>
  <c r="BS135" i="12"/>
  <c r="BT135" i="12" a="1"/>
  <c r="BT135" i="12"/>
  <c r="BU135" i="12" a="1"/>
  <c r="BU135" i="12" s="1"/>
  <c r="BV135" i="12" a="1"/>
  <c r="BV135" i="12" s="1"/>
  <c r="BW135" i="12" a="1"/>
  <c r="BW135" i="12" s="1"/>
  <c r="BX135" i="12" a="1"/>
  <c r="BX135" i="12"/>
  <c r="BY135" i="12" a="1"/>
  <c r="BY135" i="12" s="1"/>
  <c r="CA135" i="12" a="1"/>
  <c r="CA135" i="12"/>
  <c r="CB135" i="12" a="1"/>
  <c r="CB135" i="12" s="1"/>
  <c r="CC135" i="12" a="1"/>
  <c r="CC135" i="12"/>
  <c r="CD135" i="12" a="1"/>
  <c r="CD135" i="12"/>
  <c r="CE135" i="12" a="1"/>
  <c r="CE135" i="12"/>
  <c r="CF135" i="12" a="1"/>
  <c r="CF135" i="12" s="1"/>
  <c r="CG135" i="12" a="1"/>
  <c r="CG135" i="12"/>
  <c r="CH135" i="12" a="1"/>
  <c r="CH135" i="12"/>
  <c r="CI135" i="12" a="1"/>
  <c r="CI135" i="12"/>
  <c r="CJ135" i="12"/>
  <c r="S136" i="12" a="1"/>
  <c r="S136" i="12"/>
  <c r="T136" i="12" a="1"/>
  <c r="T136" i="12" s="1"/>
  <c r="U136" i="12" a="1"/>
  <c r="U136" i="12" s="1"/>
  <c r="V136" i="12" a="1"/>
  <c r="V136" i="12"/>
  <c r="W136" i="12" a="1"/>
  <c r="W136" i="12"/>
  <c r="X136" i="12" a="1"/>
  <c r="X136" i="12" s="1"/>
  <c r="Y136" i="12" a="1"/>
  <c r="Y136" i="12" s="1"/>
  <c r="Z136" i="12" a="1"/>
  <c r="Z136" i="12" s="1"/>
  <c r="AA136" i="12" a="1"/>
  <c r="AA136" i="12"/>
  <c r="AB136" i="12"/>
  <c r="AC136" i="12" a="1"/>
  <c r="AC136" i="12"/>
  <c r="AL136" i="12" s="1"/>
  <c r="AD136" i="12" a="1"/>
  <c r="AD136" i="12"/>
  <c r="AE136" i="12" a="1"/>
  <c r="AE136" i="12" s="1"/>
  <c r="AF136" i="12" a="1"/>
  <c r="AF136" i="12"/>
  <c r="AG136" i="12" a="1"/>
  <c r="AG136" i="12"/>
  <c r="AH136" i="12" a="1"/>
  <c r="AH136" i="12"/>
  <c r="AI136" i="12" a="1"/>
  <c r="AI136" i="12" s="1"/>
  <c r="AJ136" i="12" a="1"/>
  <c r="AJ136" i="12"/>
  <c r="AK136" i="12" a="1"/>
  <c r="AK136" i="12"/>
  <c r="AM136" i="12" a="1"/>
  <c r="AM136" i="12"/>
  <c r="AV136" i="12" s="1"/>
  <c r="AN136" i="12" a="1"/>
  <c r="AN136" i="12"/>
  <c r="AO136" i="12" a="1"/>
  <c r="AO136" i="12" s="1"/>
  <c r="AP136" i="12" a="1"/>
  <c r="AP136" i="12" s="1"/>
  <c r="AQ136" i="12" a="1"/>
  <c r="AQ136" i="12" s="1"/>
  <c r="AR136" i="12" a="1"/>
  <c r="AR136" i="12"/>
  <c r="AS136" i="12" a="1"/>
  <c r="AS136" i="12" s="1"/>
  <c r="AT136" i="12" a="1"/>
  <c r="AT136" i="12" s="1"/>
  <c r="AU136" i="12" a="1"/>
  <c r="AU136" i="12" s="1"/>
  <c r="AW136" i="12" a="1"/>
  <c r="AW136" i="12"/>
  <c r="BF136" i="12" s="1"/>
  <c r="AX136" i="12" a="1"/>
  <c r="AX136" i="12"/>
  <c r="AY136" i="12" a="1"/>
  <c r="AY136" i="12"/>
  <c r="AZ136" i="12" a="1"/>
  <c r="AZ136" i="12" s="1"/>
  <c r="BA136" i="12" a="1"/>
  <c r="BA136" i="12"/>
  <c r="BB136" i="12" a="1"/>
  <c r="BB136" i="12"/>
  <c r="BC136" i="12" a="1"/>
  <c r="BC136" i="12"/>
  <c r="BD136" i="12" a="1"/>
  <c r="BD136" i="12" s="1"/>
  <c r="BE136" i="12" a="1"/>
  <c r="BE136" i="12"/>
  <c r="BG136" i="12" a="1"/>
  <c r="BG136" i="12" s="1"/>
  <c r="BP136" i="12" s="1"/>
  <c r="BH136" i="12" a="1"/>
  <c r="BH136" i="12"/>
  <c r="BI136" i="12" a="1"/>
  <c r="BI136" i="12"/>
  <c r="BJ136" i="12" a="1"/>
  <c r="BJ136" i="12" s="1"/>
  <c r="BK136" i="12" a="1"/>
  <c r="BK136" i="12" s="1"/>
  <c r="BL136" i="12" a="1"/>
  <c r="BL136" i="12" s="1"/>
  <c r="BM136" i="12" a="1"/>
  <c r="BM136" i="12"/>
  <c r="BN136" i="12" a="1"/>
  <c r="BN136" i="12" s="1"/>
  <c r="BO136" i="12" a="1"/>
  <c r="BO136" i="12" s="1"/>
  <c r="BQ136" i="12" a="1"/>
  <c r="BQ136" i="12" s="1"/>
  <c r="BZ136" i="12" s="1"/>
  <c r="BR136" i="12" a="1"/>
  <c r="BR136" i="12"/>
  <c r="BS136" i="12" a="1"/>
  <c r="BS136" i="12"/>
  <c r="BT136" i="12" a="1"/>
  <c r="BT136" i="12"/>
  <c r="BU136" i="12" a="1"/>
  <c r="BU136" i="12" s="1"/>
  <c r="BV136" i="12" a="1"/>
  <c r="BV136" i="12"/>
  <c r="BW136" i="12" a="1"/>
  <c r="BW136" i="12"/>
  <c r="BX136" i="12" a="1"/>
  <c r="BX136" i="12"/>
  <c r="BY136" i="12" a="1"/>
  <c r="BY136" i="12" s="1"/>
  <c r="CA136" i="12" a="1"/>
  <c r="CA136" i="12" s="1"/>
  <c r="CJ136" i="12" s="1"/>
  <c r="CB136" i="12" a="1"/>
  <c r="CB136" i="12" s="1"/>
  <c r="CC136" i="12" a="1"/>
  <c r="CC136" i="12"/>
  <c r="CD136" i="12" a="1"/>
  <c r="CD136" i="12"/>
  <c r="CE136" i="12" a="1"/>
  <c r="CE136" i="12" s="1"/>
  <c r="CF136" i="12" a="1"/>
  <c r="CF136" i="12" s="1"/>
  <c r="CG136" i="12" a="1"/>
  <c r="CG136" i="12" s="1"/>
  <c r="CH136" i="12" a="1"/>
  <c r="CH136" i="12"/>
  <c r="CI136" i="12" a="1"/>
  <c r="CI136" i="12" s="1"/>
  <c r="S137" i="12" a="1"/>
  <c r="S137" i="12"/>
  <c r="T137" i="12" a="1"/>
  <c r="T137" i="12" s="1"/>
  <c r="U137" i="12" a="1"/>
  <c r="U137" i="12"/>
  <c r="V137" i="12" a="1"/>
  <c r="V137" i="12"/>
  <c r="W137" i="12" a="1"/>
  <c r="W137" i="12"/>
  <c r="X137" i="12" a="1"/>
  <c r="X137" i="12" s="1"/>
  <c r="Y137" i="12" a="1"/>
  <c r="Y137" i="12"/>
  <c r="Z137" i="12" a="1"/>
  <c r="Z137" i="12"/>
  <c r="AA137" i="12" a="1"/>
  <c r="AA137" i="12"/>
  <c r="AB137" i="12"/>
  <c r="AC137" i="12" a="1"/>
  <c r="AC137" i="12"/>
  <c r="AD137" i="12" a="1"/>
  <c r="AD137" i="12" s="1"/>
  <c r="AE137" i="12" a="1"/>
  <c r="AE137" i="12" s="1"/>
  <c r="AF137" i="12" a="1"/>
  <c r="AF137" i="12"/>
  <c r="AG137" i="12" a="1"/>
  <c r="AG137" i="12"/>
  <c r="AH137" i="12" a="1"/>
  <c r="AH137" i="12" s="1"/>
  <c r="AI137" i="12" a="1"/>
  <c r="AI137" i="12" s="1"/>
  <c r="AJ137" i="12" a="1"/>
  <c r="AJ137" i="12"/>
  <c r="AK137" i="12" a="1"/>
  <c r="AK137" i="12"/>
  <c r="AL137" i="12"/>
  <c r="AM137" i="12" a="1"/>
  <c r="AM137" i="12"/>
  <c r="AV137" i="12" s="1"/>
  <c r="AN137" i="12" a="1"/>
  <c r="AN137" i="12"/>
  <c r="AO137" i="12" a="1"/>
  <c r="AO137" i="12" s="1"/>
  <c r="AP137" i="12" a="1"/>
  <c r="AP137" i="12"/>
  <c r="AQ137" i="12" a="1"/>
  <c r="AQ137" i="12"/>
  <c r="AR137" i="12" a="1"/>
  <c r="AR137" i="12"/>
  <c r="AS137" i="12" a="1"/>
  <c r="AS137" i="12" s="1"/>
  <c r="AT137" i="12" a="1"/>
  <c r="AT137" i="12"/>
  <c r="AU137" i="12" a="1"/>
  <c r="AU137" i="12"/>
  <c r="AW137" i="12" a="1"/>
  <c r="AW137" i="12"/>
  <c r="BF137" i="12" s="1"/>
  <c r="AX137" i="12" a="1"/>
  <c r="AX137" i="12"/>
  <c r="AY137" i="12" a="1"/>
  <c r="AY137" i="12" s="1"/>
  <c r="AZ137" i="12" a="1"/>
  <c r="AZ137" i="12" s="1"/>
  <c r="BA137" i="12" a="1"/>
  <c r="BA137" i="12"/>
  <c r="BB137" i="12" a="1"/>
  <c r="BB137" i="12"/>
  <c r="BC137" i="12" a="1"/>
  <c r="BC137" i="12" s="1"/>
  <c r="BD137" i="12" a="1"/>
  <c r="BD137" i="12" s="1"/>
  <c r="BE137" i="12" a="1"/>
  <c r="BE137" i="12" s="1"/>
  <c r="BG137" i="12" a="1"/>
  <c r="BG137" i="12"/>
  <c r="BP137" i="12" s="1"/>
  <c r="BH137" i="12" a="1"/>
  <c r="BH137" i="12"/>
  <c r="BI137" i="12" a="1"/>
  <c r="BI137" i="12"/>
  <c r="BJ137" i="12" a="1"/>
  <c r="BJ137" i="12" s="1"/>
  <c r="BK137" i="12" a="1"/>
  <c r="BK137" i="12"/>
  <c r="BL137" i="12" a="1"/>
  <c r="BL137" i="12"/>
  <c r="BM137" i="12" a="1"/>
  <c r="BM137" i="12"/>
  <c r="BN137" i="12" a="1"/>
  <c r="BN137" i="12" s="1"/>
  <c r="BO137" i="12" a="1"/>
  <c r="BO137" i="12"/>
  <c r="BQ137" i="12" a="1"/>
  <c r="BQ137" i="12" s="1"/>
  <c r="BZ137" i="12" s="1"/>
  <c r="BR137" i="12" a="1"/>
  <c r="BR137" i="12"/>
  <c r="BS137" i="12" a="1"/>
  <c r="BS137" i="12"/>
  <c r="BT137" i="12" a="1"/>
  <c r="BT137" i="12" s="1"/>
  <c r="BU137" i="12" a="1"/>
  <c r="BU137" i="12" s="1"/>
  <c r="BV137" i="12" a="1"/>
  <c r="BV137" i="12" s="1"/>
  <c r="BW137" i="12" a="1"/>
  <c r="BW137" i="12"/>
  <c r="BX137" i="12" a="1"/>
  <c r="BX137" i="12" s="1"/>
  <c r="BY137" i="12" a="1"/>
  <c r="BY137" i="12" s="1"/>
  <c r="CA137" i="12" a="1"/>
  <c r="CA137" i="12" s="1"/>
  <c r="CJ137" i="12" s="1"/>
  <c r="CB137" i="12" a="1"/>
  <c r="CB137" i="12"/>
  <c r="CC137" i="12" a="1"/>
  <c r="CC137" i="12"/>
  <c r="CD137" i="12" a="1"/>
  <c r="CD137" i="12"/>
  <c r="CE137" i="12" a="1"/>
  <c r="CE137" i="12" s="1"/>
  <c r="CF137" i="12" a="1"/>
  <c r="CF137" i="12"/>
  <c r="CG137" i="12" a="1"/>
  <c r="CG137" i="12"/>
  <c r="CH137" i="12" a="1"/>
  <c r="CH137" i="12"/>
  <c r="CI137" i="12" a="1"/>
  <c r="CI137" i="12" s="1"/>
  <c r="S138" i="12" a="1"/>
  <c r="S138" i="12" s="1"/>
  <c r="AB138" i="12" s="1"/>
  <c r="T138" i="12" a="1"/>
  <c r="T138" i="12" s="1"/>
  <c r="U138" i="12" a="1"/>
  <c r="U138" i="12"/>
  <c r="V138" i="12" a="1"/>
  <c r="V138" i="12"/>
  <c r="W138" i="12" a="1"/>
  <c r="W138" i="12" s="1"/>
  <c r="X138" i="12" a="1"/>
  <c r="X138" i="12" s="1"/>
  <c r="Y138" i="12" a="1"/>
  <c r="Y138" i="12"/>
  <c r="Z138" i="12" a="1"/>
  <c r="Z138" i="12"/>
  <c r="AA138" i="12" a="1"/>
  <c r="AA138" i="12" s="1"/>
  <c r="AC138" i="12" a="1"/>
  <c r="AC138" i="12"/>
  <c r="AD138" i="12" a="1"/>
  <c r="AD138" i="12" s="1"/>
  <c r="AE138" i="12" a="1"/>
  <c r="AE138" i="12"/>
  <c r="AF138" i="12" a="1"/>
  <c r="AF138" i="12"/>
  <c r="AG138" i="12" a="1"/>
  <c r="AG138" i="12"/>
  <c r="AH138" i="12" a="1"/>
  <c r="AH138" i="12" s="1"/>
  <c r="AI138" i="12" a="1"/>
  <c r="AI138" i="12"/>
  <c r="AJ138" i="12" a="1"/>
  <c r="AJ138" i="12"/>
  <c r="AK138" i="12" a="1"/>
  <c r="AK138" i="12"/>
  <c r="AL138" i="12"/>
  <c r="AM138" i="12" a="1"/>
  <c r="AM138" i="12"/>
  <c r="AN138" i="12" a="1"/>
  <c r="AN138" i="12" s="1"/>
  <c r="AO138" i="12" a="1"/>
  <c r="AO138" i="12" s="1"/>
  <c r="AP138" i="12" a="1"/>
  <c r="AP138" i="12"/>
  <c r="AQ138" i="12" a="1"/>
  <c r="AQ138" i="12"/>
  <c r="AR138" i="12" a="1"/>
  <c r="AR138" i="12" s="1"/>
  <c r="AS138" i="12" a="1"/>
  <c r="AS138" i="12" s="1"/>
  <c r="AT138" i="12" a="1"/>
  <c r="AT138" i="12"/>
  <c r="AU138" i="12" a="1"/>
  <c r="AU138" i="12"/>
  <c r="AV138" i="12"/>
  <c r="AW138" i="12" a="1"/>
  <c r="AW138" i="12"/>
  <c r="BF138" i="12" s="1"/>
  <c r="AX138" i="12" a="1"/>
  <c r="AX138" i="12"/>
  <c r="AY138" i="12" a="1"/>
  <c r="AY138" i="12" s="1"/>
  <c r="AZ138" i="12" a="1"/>
  <c r="AZ138" i="12"/>
  <c r="BA138" i="12" a="1"/>
  <c r="BA138" i="12"/>
  <c r="BB138" i="12" a="1"/>
  <c r="BB138" i="12"/>
  <c r="BC138" i="12" a="1"/>
  <c r="BC138" i="12" s="1"/>
  <c r="BD138" i="12" a="1"/>
  <c r="BD138" i="12"/>
  <c r="BE138" i="12" a="1"/>
  <c r="BE138" i="12"/>
  <c r="BG138" i="12" a="1"/>
  <c r="BG138" i="12"/>
  <c r="BP138" i="12" s="1"/>
  <c r="BH138" i="12" a="1"/>
  <c r="BH138" i="12"/>
  <c r="BI138" i="12" a="1"/>
  <c r="BI138" i="12" s="1"/>
  <c r="BJ138" i="12" a="1"/>
  <c r="BJ138" i="12" s="1"/>
  <c r="BK138" i="12" a="1"/>
  <c r="BK138" i="12"/>
  <c r="BL138" i="12" a="1"/>
  <c r="BL138" i="12"/>
  <c r="BM138" i="12" a="1"/>
  <c r="BM138" i="12" s="1"/>
  <c r="BN138" i="12" a="1"/>
  <c r="BN138" i="12" s="1"/>
  <c r="BO138" i="12" a="1"/>
  <c r="BO138" i="12" s="1"/>
  <c r="BQ138" i="12" a="1"/>
  <c r="BQ138" i="12"/>
  <c r="BZ138" i="12" s="1"/>
  <c r="BR138" i="12" a="1"/>
  <c r="BR138" i="12"/>
  <c r="BS138" i="12" a="1"/>
  <c r="BS138" i="12"/>
  <c r="BT138" i="12" a="1"/>
  <c r="BT138" i="12" s="1"/>
  <c r="BU138" i="12" a="1"/>
  <c r="BU138" i="12"/>
  <c r="BV138" i="12" a="1"/>
  <c r="BV138" i="12"/>
  <c r="BW138" i="12" a="1"/>
  <c r="BW138" i="12"/>
  <c r="BX138" i="12" a="1"/>
  <c r="BX138" i="12" s="1"/>
  <c r="BY138" i="12" a="1"/>
  <c r="BY138" i="12"/>
  <c r="CA138" i="12" a="1"/>
  <c r="CA138" i="12" s="1"/>
  <c r="CJ138" i="12" s="1"/>
  <c r="CB138" i="12" a="1"/>
  <c r="CB138" i="12"/>
  <c r="CC138" i="12" a="1"/>
  <c r="CC138" i="12"/>
  <c r="CD138" i="12" a="1"/>
  <c r="CD138" i="12" s="1"/>
  <c r="CE138" i="12" a="1"/>
  <c r="CE138" i="12" s="1"/>
  <c r="CF138" i="12" a="1"/>
  <c r="CF138" i="12" s="1"/>
  <c r="CG138" i="12" a="1"/>
  <c r="CG138" i="12"/>
  <c r="CH138" i="12" a="1"/>
  <c r="CH138" i="12" s="1"/>
  <c r="CI138" i="12" a="1"/>
  <c r="CI138" i="12" s="1"/>
  <c r="S139" i="12" a="1"/>
  <c r="S139" i="12" s="1"/>
  <c r="AB139" i="12" s="1"/>
  <c r="T139" i="12" a="1"/>
  <c r="T139" i="12"/>
  <c r="U139" i="12" a="1"/>
  <c r="U139" i="12"/>
  <c r="V139" i="12" a="1"/>
  <c r="V139" i="12"/>
  <c r="W139" i="12" a="1"/>
  <c r="W139" i="12" s="1"/>
  <c r="X139" i="12" a="1"/>
  <c r="X139" i="12"/>
  <c r="Y139" i="12" a="1"/>
  <c r="Y139" i="12"/>
  <c r="Z139" i="12" a="1"/>
  <c r="Z139" i="12"/>
  <c r="AA139" i="12" a="1"/>
  <c r="AA139" i="12" s="1"/>
  <c r="AC139" i="12" a="1"/>
  <c r="AC139" i="12" s="1"/>
  <c r="AL139" i="12" s="1"/>
  <c r="AD139" i="12" a="1"/>
  <c r="AD139" i="12" s="1"/>
  <c r="AE139" i="12" a="1"/>
  <c r="AE139" i="12"/>
  <c r="AF139" i="12" a="1"/>
  <c r="AF139" i="12"/>
  <c r="AG139" i="12" a="1"/>
  <c r="AG139" i="12" s="1"/>
  <c r="AH139" i="12" a="1"/>
  <c r="AH139" i="12" s="1"/>
  <c r="AI139" i="12" a="1"/>
  <c r="AI139" i="12"/>
  <c r="AJ139" i="12" a="1"/>
  <c r="AJ139" i="12"/>
  <c r="AK139" i="12" a="1"/>
  <c r="AK139" i="12" s="1"/>
  <c r="AM139" i="12" a="1"/>
  <c r="AM139" i="12"/>
  <c r="AN139" i="12" a="1"/>
  <c r="AN139" i="12" s="1"/>
  <c r="AO139" i="12" a="1"/>
  <c r="AO139" i="12"/>
  <c r="AP139" i="12" a="1"/>
  <c r="AP139" i="12"/>
  <c r="AQ139" i="12" a="1"/>
  <c r="AQ139" i="12"/>
  <c r="AR139" i="12" a="1"/>
  <c r="AR139" i="12" s="1"/>
  <c r="AS139" i="12" a="1"/>
  <c r="AS139" i="12"/>
  <c r="AT139" i="12" a="1"/>
  <c r="AT139" i="12"/>
  <c r="AU139" i="12" a="1"/>
  <c r="AU139" i="12"/>
  <c r="AV139" i="12"/>
  <c r="AW139" i="12" a="1"/>
  <c r="AW139" i="12"/>
  <c r="AX139" i="12" a="1"/>
  <c r="AX139" i="12" s="1"/>
  <c r="AY139" i="12" a="1"/>
  <c r="AY139" i="12" s="1"/>
  <c r="AZ139" i="12" a="1"/>
  <c r="AZ139" i="12"/>
  <c r="BA139" i="12" a="1"/>
  <c r="BA139" i="12"/>
  <c r="BB139" i="12" a="1"/>
  <c r="BB139" i="12" s="1"/>
  <c r="BC139" i="12" a="1"/>
  <c r="BC139" i="12" s="1"/>
  <c r="BD139" i="12" a="1"/>
  <c r="BD139" i="12"/>
  <c r="BE139" i="12" a="1"/>
  <c r="BE139" i="12"/>
  <c r="BF139" i="12"/>
  <c r="BG139" i="12" a="1"/>
  <c r="BG139" i="12"/>
  <c r="BP139" i="12" s="1"/>
  <c r="BH139" i="12" a="1"/>
  <c r="BH139" i="12"/>
  <c r="BI139" i="12" a="1"/>
  <c r="BI139" i="12" s="1"/>
  <c r="BJ139" i="12" a="1"/>
  <c r="BJ139" i="12"/>
  <c r="BK139" i="12" a="1"/>
  <c r="BK139" i="12"/>
  <c r="BL139" i="12" a="1"/>
  <c r="BL139" i="12"/>
  <c r="BM139" i="12" a="1"/>
  <c r="BM139" i="12" s="1"/>
  <c r="BN139" i="12" a="1"/>
  <c r="BN139" i="12"/>
  <c r="BO139" i="12" a="1"/>
  <c r="BO139" i="12"/>
  <c r="BQ139" i="12" a="1"/>
  <c r="BQ139" i="12"/>
  <c r="BZ139" i="12" s="1"/>
  <c r="BR139" i="12" a="1"/>
  <c r="BR139" i="12"/>
  <c r="BS139" i="12" a="1"/>
  <c r="BS139" i="12" s="1"/>
  <c r="BT139" i="12" a="1"/>
  <c r="BT139" i="12" s="1"/>
  <c r="BU139" i="12" a="1"/>
  <c r="BU139" i="12"/>
  <c r="BV139" i="12" a="1"/>
  <c r="BV139" i="12"/>
  <c r="BW139" i="12" a="1"/>
  <c r="BW139" i="12" s="1"/>
  <c r="BX139" i="12" a="1"/>
  <c r="BX139" i="12" s="1"/>
  <c r="BY139" i="12" a="1"/>
  <c r="BY139" i="12" s="1"/>
  <c r="CA139" i="12" a="1"/>
  <c r="CA139" i="12"/>
  <c r="CJ139" i="12" s="1"/>
  <c r="CB139" i="12" a="1"/>
  <c r="CB139" i="12"/>
  <c r="CC139" i="12" a="1"/>
  <c r="CC139" i="12"/>
  <c r="CD139" i="12" a="1"/>
  <c r="CD139" i="12" s="1"/>
  <c r="CE139" i="12" a="1"/>
  <c r="CE139" i="12"/>
  <c r="CF139" i="12" a="1"/>
  <c r="CF139" i="12"/>
  <c r="CG139" i="12" a="1"/>
  <c r="CG139" i="12"/>
  <c r="CH139" i="12" a="1"/>
  <c r="CH139" i="12" s="1"/>
  <c r="CI139" i="12" a="1"/>
  <c r="CI139" i="12"/>
  <c r="S140" i="12" a="1"/>
  <c r="S140" i="12" s="1"/>
  <c r="AB140" i="12" s="1"/>
  <c r="T140" i="12" a="1"/>
  <c r="T140" i="12"/>
  <c r="U140" i="12" a="1"/>
  <c r="U140" i="12"/>
  <c r="V140" i="12" a="1"/>
  <c r="V140" i="12" s="1"/>
  <c r="W140" i="12" a="1"/>
  <c r="W140" i="12" s="1"/>
  <c r="X140" i="12" a="1"/>
  <c r="X140" i="12" s="1"/>
  <c r="Y140" i="12" a="1"/>
  <c r="Y140" i="12"/>
  <c r="Z140" i="12" a="1"/>
  <c r="Z140" i="12" s="1"/>
  <c r="AA140" i="12" a="1"/>
  <c r="AA140" i="12" s="1"/>
  <c r="AC140" i="12" a="1"/>
  <c r="AC140" i="12" s="1"/>
  <c r="AL140" i="12" s="1"/>
  <c r="AD140" i="12" a="1"/>
  <c r="AD140" i="12"/>
  <c r="AE140" i="12" a="1"/>
  <c r="AE140" i="12"/>
  <c r="AF140" i="12" a="1"/>
  <c r="AF140" i="12"/>
  <c r="AG140" i="12" a="1"/>
  <c r="AG140" i="12" s="1"/>
  <c r="AH140" i="12" a="1"/>
  <c r="AH140" i="12"/>
  <c r="AI140" i="12" a="1"/>
  <c r="AI140" i="12"/>
  <c r="AJ140" i="12" a="1"/>
  <c r="AJ140" i="12"/>
  <c r="AK140" i="12" a="1"/>
  <c r="AK140" i="12" s="1"/>
  <c r="AM140" i="12" a="1"/>
  <c r="AM140" i="12" s="1"/>
  <c r="AV140" i="12" s="1"/>
  <c r="AN140" i="12" a="1"/>
  <c r="AN140" i="12" s="1"/>
  <c r="AO140" i="12" a="1"/>
  <c r="AO140" i="12"/>
  <c r="AP140" i="12" a="1"/>
  <c r="AP140" i="12"/>
  <c r="AQ140" i="12" a="1"/>
  <c r="AQ140" i="12" s="1"/>
  <c r="AR140" i="12" a="1"/>
  <c r="AR140" i="12" s="1"/>
  <c r="AS140" i="12" a="1"/>
  <c r="AS140" i="12"/>
  <c r="AT140" i="12" a="1"/>
  <c r="AT140" i="12"/>
  <c r="AU140" i="12" a="1"/>
  <c r="AU140" i="12" s="1"/>
  <c r="AW140" i="12" a="1"/>
  <c r="AW140" i="12"/>
  <c r="AX140" i="12" a="1"/>
  <c r="AX140" i="12" s="1"/>
  <c r="AY140" i="12" a="1"/>
  <c r="AY140" i="12"/>
  <c r="AZ140" i="12" a="1"/>
  <c r="AZ140" i="12"/>
  <c r="BA140" i="12" a="1"/>
  <c r="BA140" i="12"/>
  <c r="BB140" i="12" a="1"/>
  <c r="BB140" i="12" s="1"/>
  <c r="BC140" i="12" a="1"/>
  <c r="BC140" i="12"/>
  <c r="BD140" i="12" a="1"/>
  <c r="BD140" i="12"/>
  <c r="BE140" i="12" a="1"/>
  <c r="BE140" i="12"/>
  <c r="BF140" i="12"/>
  <c r="BG140" i="12" a="1"/>
  <c r="BG140" i="12"/>
  <c r="BH140" i="12" a="1"/>
  <c r="BH140" i="12" s="1"/>
  <c r="BI140" i="12" a="1"/>
  <c r="BI140" i="12" s="1"/>
  <c r="BJ140" i="12" a="1"/>
  <c r="BJ140" i="12"/>
  <c r="BK140" i="12" a="1"/>
  <c r="BK140" i="12"/>
  <c r="BL140" i="12" a="1"/>
  <c r="BL140" i="12" s="1"/>
  <c r="BM140" i="12" a="1"/>
  <c r="BM140" i="12" s="1"/>
  <c r="BN140" i="12" a="1"/>
  <c r="BN140" i="12"/>
  <c r="BO140" i="12" a="1"/>
  <c r="BO140" i="12"/>
  <c r="BP140" i="12"/>
  <c r="BQ140" i="12" a="1"/>
  <c r="BQ140" i="12"/>
  <c r="BZ140" i="12" s="1"/>
  <c r="BR140" i="12" a="1"/>
  <c r="BR140" i="12"/>
  <c r="BS140" i="12" a="1"/>
  <c r="BS140" i="12" s="1"/>
  <c r="BT140" i="12" a="1"/>
  <c r="BT140" i="12"/>
  <c r="BU140" i="12" a="1"/>
  <c r="BU140" i="12"/>
  <c r="BV140" i="12" a="1"/>
  <c r="BV140" i="12"/>
  <c r="BW140" i="12" a="1"/>
  <c r="BW140" i="12" s="1"/>
  <c r="BX140" i="12" a="1"/>
  <c r="BX140" i="12"/>
  <c r="BY140" i="12" a="1"/>
  <c r="BY140" i="12"/>
  <c r="CA140" i="12" a="1"/>
  <c r="CA140" i="12"/>
  <c r="CJ140" i="12" s="1"/>
  <c r="CB140" i="12" a="1"/>
  <c r="CB140" i="12"/>
  <c r="CC140" i="12" a="1"/>
  <c r="CC140" i="12" s="1"/>
  <c r="CD140" i="12" a="1"/>
  <c r="CD140" i="12" s="1"/>
  <c r="CE140" i="12" a="1"/>
  <c r="CE140" i="12"/>
  <c r="CF140" i="12" a="1"/>
  <c r="CF140" i="12"/>
  <c r="CG140" i="12" a="1"/>
  <c r="CG140" i="12" s="1"/>
  <c r="CH140" i="12" a="1"/>
  <c r="CH140" i="12" s="1"/>
  <c r="CI140" i="12" a="1"/>
  <c r="CI140" i="12" s="1"/>
  <c r="S141" i="12" a="1"/>
  <c r="S141" i="12"/>
  <c r="AB141" i="12" s="1"/>
  <c r="T141" i="12" a="1"/>
  <c r="T141" i="12"/>
  <c r="U141" i="12" a="1"/>
  <c r="U141" i="12"/>
  <c r="V141" i="12" a="1"/>
  <c r="V141" i="12" s="1"/>
  <c r="W141" i="12" a="1"/>
  <c r="W141" i="12"/>
  <c r="X141" i="12" a="1"/>
  <c r="X141" i="12"/>
  <c r="Y141" i="12" a="1"/>
  <c r="Y141" i="12"/>
  <c r="Z141" i="12" a="1"/>
  <c r="Z141" i="12" s="1"/>
  <c r="AA141" i="12" a="1"/>
  <c r="AA141" i="12"/>
  <c r="AC141" i="12" a="1"/>
  <c r="AC141" i="12" s="1"/>
  <c r="AL141" i="12" s="1"/>
  <c r="AD141" i="12" a="1"/>
  <c r="AD141" i="12"/>
  <c r="AE141" i="12" a="1"/>
  <c r="AE141" i="12"/>
  <c r="AF141" i="12" a="1"/>
  <c r="AF141" i="12" s="1"/>
  <c r="AG141" i="12" a="1"/>
  <c r="AG141" i="12" s="1"/>
  <c r="AH141" i="12" a="1"/>
  <c r="AH141" i="12" s="1"/>
  <c r="AI141" i="12" a="1"/>
  <c r="AI141" i="12"/>
  <c r="AJ141" i="12" a="1"/>
  <c r="AJ141" i="12" s="1"/>
  <c r="AK141" i="12" a="1"/>
  <c r="AK141" i="12" s="1"/>
  <c r="AM141" i="12" a="1"/>
  <c r="AM141" i="12" s="1"/>
  <c r="AV141" i="12" s="1"/>
  <c r="AN141" i="12" a="1"/>
  <c r="AN141" i="12"/>
  <c r="AO141" i="12" a="1"/>
  <c r="AO141" i="12"/>
  <c r="AP141" i="12" a="1"/>
  <c r="AP141" i="12"/>
  <c r="AQ141" i="12" a="1"/>
  <c r="AQ141" i="12" s="1"/>
  <c r="AR141" i="12" a="1"/>
  <c r="AR141" i="12"/>
  <c r="AS141" i="12" a="1"/>
  <c r="AS141" i="12"/>
  <c r="AT141" i="12" a="1"/>
  <c r="AT141" i="12"/>
  <c r="AU141" i="12" a="1"/>
  <c r="AU141" i="12" s="1"/>
  <c r="AW141" i="12" a="1"/>
  <c r="AW141" i="12" s="1"/>
  <c r="BF141" i="12" s="1"/>
  <c r="AX141" i="12" a="1"/>
  <c r="AX141" i="12" s="1"/>
  <c r="AY141" i="12" a="1"/>
  <c r="AY141" i="12"/>
  <c r="AZ141" i="12" a="1"/>
  <c r="AZ141" i="12"/>
  <c r="BA141" i="12" a="1"/>
  <c r="BA141" i="12" s="1"/>
  <c r="BB141" i="12" a="1"/>
  <c r="BB141" i="12" s="1"/>
  <c r="BC141" i="12" a="1"/>
  <c r="BC141" i="12"/>
  <c r="BD141" i="12" a="1"/>
  <c r="BD141" i="12"/>
  <c r="BE141" i="12" a="1"/>
  <c r="BE141" i="12" s="1"/>
  <c r="BG141" i="12" a="1"/>
  <c r="BG141" i="12"/>
  <c r="BH141" i="12" a="1"/>
  <c r="BH141" i="12" s="1"/>
  <c r="BI141" i="12" a="1"/>
  <c r="BI141" i="12"/>
  <c r="BJ141" i="12" a="1"/>
  <c r="BJ141" i="12"/>
  <c r="BK141" i="12" a="1"/>
  <c r="BK141" i="12"/>
  <c r="BL141" i="12" a="1"/>
  <c r="BL141" i="12" s="1"/>
  <c r="BM141" i="12" a="1"/>
  <c r="BM141" i="12"/>
  <c r="BN141" i="12" a="1"/>
  <c r="BN141" i="12"/>
  <c r="BO141" i="12" a="1"/>
  <c r="BO141" i="12"/>
  <c r="BP141" i="12"/>
  <c r="BQ141" i="12" a="1"/>
  <c r="BQ141" i="12"/>
  <c r="BR141" i="12" a="1"/>
  <c r="BR141" i="12" s="1"/>
  <c r="BS141" i="12" a="1"/>
  <c r="BS141" i="12" s="1"/>
  <c r="BT141" i="12" a="1"/>
  <c r="BT141" i="12"/>
  <c r="BU141" i="12" a="1"/>
  <c r="BU141" i="12"/>
  <c r="BV141" i="12" a="1"/>
  <c r="BV141" i="12" s="1"/>
  <c r="BW141" i="12" a="1"/>
  <c r="BW141" i="12" s="1"/>
  <c r="BX141" i="12" a="1"/>
  <c r="BX141" i="12"/>
  <c r="BY141" i="12" a="1"/>
  <c r="BY141" i="12"/>
  <c r="BZ141" i="12"/>
  <c r="CA141" i="12" a="1"/>
  <c r="CA141" i="12"/>
  <c r="CJ141" i="12" s="1"/>
  <c r="CB141" i="12" a="1"/>
  <c r="CB141" i="12"/>
  <c r="CC141" i="12" a="1"/>
  <c r="CC141" i="12" s="1"/>
  <c r="CD141" i="12" a="1"/>
  <c r="CD141" i="12"/>
  <c r="CE141" i="12" a="1"/>
  <c r="CE141" i="12"/>
  <c r="CF141" i="12" a="1"/>
  <c r="CF141" i="12"/>
  <c r="CG141" i="12" a="1"/>
  <c r="CG141" i="12" s="1"/>
  <c r="CH141" i="12" a="1"/>
  <c r="CH141" i="12"/>
  <c r="CI141" i="12" a="1"/>
  <c r="CI141" i="12"/>
  <c r="S142" i="12" a="1"/>
  <c r="S142" i="12"/>
  <c r="AB142" i="12" s="1"/>
  <c r="T142" i="12" a="1"/>
  <c r="T142" i="12"/>
  <c r="U142" i="12" a="1"/>
  <c r="U142" i="12" s="1"/>
  <c r="V142" i="12" a="1"/>
  <c r="V142" i="12" s="1"/>
  <c r="W142" i="12" a="1"/>
  <c r="W142" i="12"/>
  <c r="X142" i="12" a="1"/>
  <c r="X142" i="12"/>
  <c r="Y142" i="12" a="1"/>
  <c r="Y142" i="12" s="1"/>
  <c r="Z142" i="12" a="1"/>
  <c r="Z142" i="12" s="1"/>
  <c r="AA142" i="12" a="1"/>
  <c r="AA142" i="12" s="1"/>
  <c r="AC142" i="12" a="1"/>
  <c r="AC142" i="12"/>
  <c r="AL142" i="12" s="1"/>
  <c r="AD142" i="12" a="1"/>
  <c r="AD142" i="12"/>
  <c r="AE142" i="12" a="1"/>
  <c r="AE142" i="12"/>
  <c r="AF142" i="12" a="1"/>
  <c r="AF142" i="12" s="1"/>
  <c r="AG142" i="12" a="1"/>
  <c r="AG142" i="12"/>
  <c r="AH142" i="12" a="1"/>
  <c r="AH142" i="12"/>
  <c r="AI142" i="12" a="1"/>
  <c r="AI142" i="12"/>
  <c r="AJ142" i="12" a="1"/>
  <c r="AJ142" i="12" s="1"/>
  <c r="AK142" i="12" a="1"/>
  <c r="AK142" i="12"/>
  <c r="AM142" i="12" a="1"/>
  <c r="AM142" i="12" s="1"/>
  <c r="AV142" i="12" s="1"/>
  <c r="AN142" i="12" a="1"/>
  <c r="AN142" i="12"/>
  <c r="AO142" i="12" a="1"/>
  <c r="AO142" i="12"/>
  <c r="AP142" i="12" a="1"/>
  <c r="AP142" i="12" s="1"/>
  <c r="AQ142" i="12" a="1"/>
  <c r="AQ142" i="12" s="1"/>
  <c r="AR142" i="12" a="1"/>
  <c r="AR142" i="12" s="1"/>
  <c r="AS142" i="12" a="1"/>
  <c r="AS142" i="12"/>
  <c r="AT142" i="12" a="1"/>
  <c r="AT142" i="12" s="1"/>
  <c r="AU142" i="12" a="1"/>
  <c r="AU142" i="12" s="1"/>
  <c r="AW142" i="12" a="1"/>
  <c r="AW142" i="12" s="1"/>
  <c r="BF142" i="12" s="1"/>
  <c r="AX142" i="12" a="1"/>
  <c r="AX142" i="12"/>
  <c r="AY142" i="12" a="1"/>
  <c r="AY142" i="12"/>
  <c r="AZ142" i="12" a="1"/>
  <c r="AZ142" i="12"/>
  <c r="BA142" i="12" a="1"/>
  <c r="BA142" i="12" s="1"/>
  <c r="BB142" i="12" a="1"/>
  <c r="BB142" i="12"/>
  <c r="BC142" i="12" a="1"/>
  <c r="BC142" i="12"/>
  <c r="BD142" i="12" a="1"/>
  <c r="BD142" i="12"/>
  <c r="BE142" i="12" a="1"/>
  <c r="BE142" i="12" s="1"/>
  <c r="BG142" i="12" a="1"/>
  <c r="BG142" i="12" s="1"/>
  <c r="BP142" i="12" s="1"/>
  <c r="BH142" i="12" a="1"/>
  <c r="BH142" i="12" s="1"/>
  <c r="BI142" i="12" a="1"/>
  <c r="BI142" i="12"/>
  <c r="BJ142" i="12" a="1"/>
  <c r="BJ142" i="12"/>
  <c r="BK142" i="12" a="1"/>
  <c r="BK142" i="12" s="1"/>
  <c r="BL142" i="12" a="1"/>
  <c r="BL142" i="12" s="1"/>
  <c r="BM142" i="12" a="1"/>
  <c r="BM142" i="12"/>
  <c r="BN142" i="12" a="1"/>
  <c r="BN142" i="12"/>
  <c r="BO142" i="12" a="1"/>
  <c r="BO142" i="12" s="1"/>
  <c r="BQ142" i="12" a="1"/>
  <c r="BQ142" i="12"/>
  <c r="BR142" i="12" a="1"/>
  <c r="BR142" i="12" s="1"/>
  <c r="BS142" i="12" a="1"/>
  <c r="BS142" i="12"/>
  <c r="BT142" i="12" a="1"/>
  <c r="BT142" i="12"/>
  <c r="BU142" i="12" a="1"/>
  <c r="BU142" i="12"/>
  <c r="BV142" i="12" a="1"/>
  <c r="BV142" i="12" s="1"/>
  <c r="BW142" i="12" a="1"/>
  <c r="BW142" i="12"/>
  <c r="BX142" i="12" a="1"/>
  <c r="BX142" i="12"/>
  <c r="BY142" i="12" a="1"/>
  <c r="BY142" i="12"/>
  <c r="BZ142" i="12"/>
  <c r="CA142" i="12" a="1"/>
  <c r="CA142" i="12"/>
  <c r="CB142" i="12" a="1"/>
  <c r="CB142" i="12" s="1"/>
  <c r="CC142" i="12" a="1"/>
  <c r="CC142" i="12" s="1"/>
  <c r="CD142" i="12" a="1"/>
  <c r="CD142" i="12"/>
  <c r="CE142" i="12" a="1"/>
  <c r="CE142" i="12"/>
  <c r="CF142" i="12" a="1"/>
  <c r="CF142" i="12" s="1"/>
  <c r="CG142" i="12" a="1"/>
  <c r="CG142" i="12" s="1"/>
  <c r="CH142" i="12" a="1"/>
  <c r="CH142" i="12"/>
  <c r="CI142" i="12" a="1"/>
  <c r="CI142" i="12"/>
  <c r="CJ142" i="12"/>
  <c r="S143" i="12" a="1"/>
  <c r="S143" i="12"/>
  <c r="AB143" i="12" s="1"/>
  <c r="T143" i="12" a="1"/>
  <c r="T143" i="12"/>
  <c r="U143" i="12" a="1"/>
  <c r="U143" i="12" s="1"/>
  <c r="V143" i="12" a="1"/>
  <c r="V143" i="12"/>
  <c r="W143" i="12" a="1"/>
  <c r="W143" i="12"/>
  <c r="X143" i="12" a="1"/>
  <c r="X143" i="12"/>
  <c r="Y143" i="12" a="1"/>
  <c r="Y143" i="12" s="1"/>
  <c r="Z143" i="12" a="1"/>
  <c r="Z143" i="12"/>
  <c r="AA143" i="12" a="1"/>
  <c r="AA143" i="12"/>
  <c r="AC143" i="12" a="1"/>
  <c r="AC143" i="12"/>
  <c r="AL143" i="12" s="1"/>
  <c r="AD143" i="12" a="1"/>
  <c r="AD143" i="12"/>
  <c r="AE143" i="12" a="1"/>
  <c r="AE143" i="12" s="1"/>
  <c r="AF143" i="12" a="1"/>
  <c r="AF143" i="12" s="1"/>
  <c r="AG143" i="12" a="1"/>
  <c r="AG143" i="12"/>
  <c r="AH143" i="12" a="1"/>
  <c r="AH143" i="12"/>
  <c r="AI143" i="12" a="1"/>
  <c r="AI143" i="12" s="1"/>
  <c r="AJ143" i="12" a="1"/>
  <c r="AJ143" i="12" s="1"/>
  <c r="AK143" i="12" a="1"/>
  <c r="AK143" i="12" s="1"/>
  <c r="AM143" i="12" a="1"/>
  <c r="AM143" i="12"/>
  <c r="AV143" i="12" s="1"/>
  <c r="AN143" i="12" a="1"/>
  <c r="AN143" i="12"/>
  <c r="AO143" i="12" a="1"/>
  <c r="AO143" i="12"/>
  <c r="AP143" i="12" a="1"/>
  <c r="AP143" i="12" s="1"/>
  <c r="AQ143" i="12" a="1"/>
  <c r="AQ143" i="12"/>
  <c r="AR143" i="12" a="1"/>
  <c r="AR143" i="12"/>
  <c r="AS143" i="12" a="1"/>
  <c r="AS143" i="12"/>
  <c r="AT143" i="12" a="1"/>
  <c r="AT143" i="12" s="1"/>
  <c r="AU143" i="12" a="1"/>
  <c r="AU143" i="12"/>
  <c r="AW143" i="12" a="1"/>
  <c r="AW143" i="12" s="1"/>
  <c r="BF143" i="12" s="1"/>
  <c r="AX143" i="12" a="1"/>
  <c r="AX143" i="12"/>
  <c r="AY143" i="12" a="1"/>
  <c r="AY143" i="12"/>
  <c r="AZ143" i="12" a="1"/>
  <c r="AZ143" i="12" s="1"/>
  <c r="BA143" i="12" a="1"/>
  <c r="BA143" i="12" s="1"/>
  <c r="BB143" i="12" a="1"/>
  <c r="BB143" i="12" s="1"/>
  <c r="BC143" i="12" a="1"/>
  <c r="BC143" i="12"/>
  <c r="BD143" i="12" a="1"/>
  <c r="BD143" i="12" s="1"/>
  <c r="BE143" i="12" a="1"/>
  <c r="BE143" i="12" s="1"/>
  <c r="BG143" i="12" a="1"/>
  <c r="BG143" i="12" s="1"/>
  <c r="BP143" i="12" s="1"/>
  <c r="BH143" i="12" a="1"/>
  <c r="BH143" i="12"/>
  <c r="BI143" i="12" a="1"/>
  <c r="BI143" i="12"/>
  <c r="BJ143" i="12" a="1"/>
  <c r="BJ143" i="12"/>
  <c r="BK143" i="12" a="1"/>
  <c r="BK143" i="12" s="1"/>
  <c r="BL143" i="12" a="1"/>
  <c r="BL143" i="12"/>
  <c r="BM143" i="12" a="1"/>
  <c r="BM143" i="12"/>
  <c r="BN143" i="12" a="1"/>
  <c r="BN143" i="12"/>
  <c r="BO143" i="12" a="1"/>
  <c r="BO143" i="12" s="1"/>
  <c r="BQ143" i="12" a="1"/>
  <c r="BQ143" i="12" s="1"/>
  <c r="BZ143" i="12" s="1"/>
  <c r="BR143" i="12" a="1"/>
  <c r="BR143" i="12" s="1"/>
  <c r="BS143" i="12" a="1"/>
  <c r="BS143" i="12"/>
  <c r="BT143" i="12" a="1"/>
  <c r="BT143" i="12"/>
  <c r="BU143" i="12" a="1"/>
  <c r="BU143" i="12" s="1"/>
  <c r="BV143" i="12" a="1"/>
  <c r="BV143" i="12" s="1"/>
  <c r="BW143" i="12" a="1"/>
  <c r="BW143" i="12" s="1"/>
  <c r="BX143" i="12" a="1"/>
  <c r="BX143" i="12"/>
  <c r="BY143" i="12" a="1"/>
  <c r="BY143" i="12" s="1"/>
  <c r="CA143" i="12" a="1"/>
  <c r="CA143" i="12"/>
  <c r="CB143" i="12" a="1"/>
  <c r="CB143" i="12" s="1"/>
  <c r="CC143" i="12" a="1"/>
  <c r="CC143" i="12"/>
  <c r="CD143" i="12" a="1"/>
  <c r="CD143" i="12"/>
  <c r="CE143" i="12" a="1"/>
  <c r="CE143" i="12"/>
  <c r="CF143" i="12" a="1"/>
  <c r="CF143" i="12" s="1"/>
  <c r="CG143" i="12" a="1"/>
  <c r="CG143" i="12"/>
  <c r="CH143" i="12" a="1"/>
  <c r="CH143" i="12"/>
  <c r="CI143" i="12" a="1"/>
  <c r="CI143" i="12"/>
  <c r="CJ143" i="12"/>
  <c r="S144" i="12" a="1"/>
  <c r="S144" i="12"/>
  <c r="T144" i="12" a="1"/>
  <c r="T144" i="12" s="1"/>
  <c r="U144" i="12" a="1"/>
  <c r="U144" i="12" s="1"/>
  <c r="V144" i="12" a="1"/>
  <c r="V144" i="12"/>
  <c r="W144" i="12" a="1"/>
  <c r="W144" i="12"/>
  <c r="X144" i="12" a="1"/>
  <c r="X144" i="12" s="1"/>
  <c r="Y144" i="12" a="1"/>
  <c r="Y144" i="12" s="1"/>
  <c r="Z144" i="12" a="1"/>
  <c r="Z144" i="12"/>
  <c r="AA144" i="12" a="1"/>
  <c r="AA144" i="12"/>
  <c r="AB144" i="12"/>
  <c r="AC144" i="12" a="1"/>
  <c r="AC144" i="12"/>
  <c r="AL144" i="12" s="1"/>
  <c r="AD144" i="12" a="1"/>
  <c r="AD144" i="12"/>
  <c r="AE144" i="12" a="1"/>
  <c r="AE144" i="12" s="1"/>
  <c r="AF144" i="12" a="1"/>
  <c r="AF144" i="12"/>
  <c r="AG144" i="12" a="1"/>
  <c r="AG144" i="12"/>
  <c r="AH144" i="12" a="1"/>
  <c r="AH144" i="12"/>
  <c r="AI144" i="12" a="1"/>
  <c r="AI144" i="12" s="1"/>
  <c r="AJ144" i="12" a="1"/>
  <c r="AJ144" i="12"/>
  <c r="AK144" i="12" a="1"/>
  <c r="AK144" i="12"/>
  <c r="AM144" i="12" a="1"/>
  <c r="AM144" i="12"/>
  <c r="AV144" i="12" s="1"/>
  <c r="AN144" i="12" a="1"/>
  <c r="AN144" i="12"/>
  <c r="AO144" i="12" a="1"/>
  <c r="AO144" i="12" s="1"/>
  <c r="AP144" i="12" a="1"/>
  <c r="AP144" i="12" s="1"/>
  <c r="AQ144" i="12" a="1"/>
  <c r="AQ144" i="12"/>
  <c r="AR144" i="12" a="1"/>
  <c r="AR144" i="12"/>
  <c r="AS144" i="12" a="1"/>
  <c r="AS144" i="12" s="1"/>
  <c r="AT144" i="12" a="1"/>
  <c r="AT144" i="12" s="1"/>
  <c r="AU144" i="12" a="1"/>
  <c r="AU144" i="12" s="1"/>
  <c r="AW144" i="12" a="1"/>
  <c r="AW144" i="12"/>
  <c r="BF144" i="12" s="1"/>
  <c r="AX144" i="12" a="1"/>
  <c r="AX144" i="12"/>
  <c r="AY144" i="12" a="1"/>
  <c r="AY144" i="12"/>
  <c r="AZ144" i="12" a="1"/>
  <c r="AZ144" i="12" s="1"/>
  <c r="BA144" i="12" a="1"/>
  <c r="BA144" i="12"/>
  <c r="BB144" i="12" a="1"/>
  <c r="BB144" i="12"/>
  <c r="BC144" i="12" a="1"/>
  <c r="BC144" i="12"/>
  <c r="BD144" i="12" a="1"/>
  <c r="BD144" i="12" s="1"/>
  <c r="BE144" i="12" a="1"/>
  <c r="BE144" i="12"/>
  <c r="BG144" i="12" a="1"/>
  <c r="BG144" i="12" s="1"/>
  <c r="BP144" i="12" s="1"/>
  <c r="BH144" i="12" a="1"/>
  <c r="BH144" i="12"/>
  <c r="BI144" i="12" a="1"/>
  <c r="BI144" i="12"/>
  <c r="BJ144" i="12" a="1"/>
  <c r="BJ144" i="12" s="1"/>
  <c r="BK144" i="12" a="1"/>
  <c r="BK144" i="12" s="1"/>
  <c r="BL144" i="12" a="1"/>
  <c r="BL144" i="12" s="1"/>
  <c r="BM144" i="12" a="1"/>
  <c r="BM144" i="12"/>
  <c r="BN144" i="12" a="1"/>
  <c r="BN144" i="12" s="1"/>
  <c r="BO144" i="12" a="1"/>
  <c r="BO144" i="12" s="1"/>
  <c r="BQ144" i="12" a="1"/>
  <c r="BQ144" i="12" s="1"/>
  <c r="BZ144" i="12" s="1"/>
  <c r="BR144" i="12" a="1"/>
  <c r="BR144" i="12"/>
  <c r="BS144" i="12" a="1"/>
  <c r="BS144" i="12"/>
  <c r="BT144" i="12" a="1"/>
  <c r="BT144" i="12"/>
  <c r="BU144" i="12" a="1"/>
  <c r="BU144" i="12" s="1"/>
  <c r="BV144" i="12" a="1"/>
  <c r="BV144" i="12"/>
  <c r="BW144" i="12" a="1"/>
  <c r="BW144" i="12"/>
  <c r="BX144" i="12" a="1"/>
  <c r="BX144" i="12"/>
  <c r="BY144" i="12" a="1"/>
  <c r="BY144" i="12" s="1"/>
  <c r="CA144" i="12" a="1"/>
  <c r="CA144" i="12" s="1"/>
  <c r="CJ144" i="12" s="1"/>
  <c r="CB144" i="12" a="1"/>
  <c r="CB144" i="12" s="1"/>
  <c r="CC144" i="12" a="1"/>
  <c r="CC144" i="12"/>
  <c r="CD144" i="12" a="1"/>
  <c r="CD144" i="12"/>
  <c r="CE144" i="12" a="1"/>
  <c r="CE144" i="12" s="1"/>
  <c r="CF144" i="12" a="1"/>
  <c r="CF144" i="12" s="1"/>
  <c r="CG144" i="12" a="1"/>
  <c r="CG144" i="12"/>
  <c r="CH144" i="12" a="1"/>
  <c r="CH144" i="12"/>
  <c r="CI144" i="12" a="1"/>
  <c r="CI144" i="12" s="1"/>
  <c r="S145" i="12" a="1"/>
  <c r="S145" i="12"/>
  <c r="T145" i="12" a="1"/>
  <c r="T145" i="12" s="1"/>
  <c r="U145" i="12" a="1"/>
  <c r="U145" i="12"/>
  <c r="V145" i="12" a="1"/>
  <c r="V145" i="12"/>
  <c r="W145" i="12" a="1"/>
  <c r="W145" i="12"/>
  <c r="X145" i="12" a="1"/>
  <c r="X145" i="12" s="1"/>
  <c r="Y145" i="12" a="1"/>
  <c r="Y145" i="12"/>
  <c r="Z145" i="12" a="1"/>
  <c r="Z145" i="12"/>
  <c r="AA145" i="12" a="1"/>
  <c r="AA145" i="12"/>
  <c r="AB145" i="12"/>
  <c r="AC145" i="12" a="1"/>
  <c r="AC145" i="12"/>
  <c r="AD145" i="12" a="1"/>
  <c r="AD145" i="12" s="1"/>
  <c r="AE145" i="12" a="1"/>
  <c r="AE145" i="12" s="1"/>
  <c r="AF145" i="12" a="1"/>
  <c r="AF145" i="12"/>
  <c r="AG145" i="12" a="1"/>
  <c r="AG145" i="12"/>
  <c r="AH145" i="12" a="1"/>
  <c r="AH145" i="12" s="1"/>
  <c r="AI145" i="12" a="1"/>
  <c r="AI145" i="12" s="1"/>
  <c r="AJ145" i="12" a="1"/>
  <c r="AJ145" i="12"/>
  <c r="AK145" i="12" a="1"/>
  <c r="AK145" i="12"/>
  <c r="AL145" i="12"/>
  <c r="AM145" i="12" a="1"/>
  <c r="AM145" i="12"/>
  <c r="AV145" i="12" s="1"/>
  <c r="AN145" i="12" a="1"/>
  <c r="AN145" i="12"/>
  <c r="AO145" i="12" a="1"/>
  <c r="AO145" i="12" s="1"/>
  <c r="AP145" i="12" a="1"/>
  <c r="AP145" i="12"/>
  <c r="AQ145" i="12" a="1"/>
  <c r="AQ145" i="12"/>
  <c r="AR145" i="12" a="1"/>
  <c r="AR145" i="12"/>
  <c r="AS145" i="12" a="1"/>
  <c r="AS145" i="12" s="1"/>
  <c r="AT145" i="12" a="1"/>
  <c r="AT145" i="12"/>
  <c r="AU145" i="12" a="1"/>
  <c r="AU145" i="12"/>
  <c r="AW145" i="12" a="1"/>
  <c r="AW145" i="12"/>
  <c r="BF145" i="12" s="1"/>
  <c r="AX145" i="12" a="1"/>
  <c r="AX145" i="12"/>
  <c r="AY145" i="12" a="1"/>
  <c r="AY145" i="12" s="1"/>
  <c r="AZ145" i="12" a="1"/>
  <c r="AZ145" i="12" s="1"/>
  <c r="BA145" i="12" a="1"/>
  <c r="BA145" i="12"/>
  <c r="BB145" i="12" a="1"/>
  <c r="BB145" i="12"/>
  <c r="BC145" i="12" a="1"/>
  <c r="BC145" i="12" s="1"/>
  <c r="BD145" i="12" a="1"/>
  <c r="BD145" i="12" s="1"/>
  <c r="BE145" i="12" a="1"/>
  <c r="BE145" i="12" s="1"/>
  <c r="BG145" i="12" a="1"/>
  <c r="BG145" i="12"/>
  <c r="BP145" i="12" s="1"/>
  <c r="BH145" i="12" a="1"/>
  <c r="BH145" i="12"/>
  <c r="BI145" i="12" a="1"/>
  <c r="BI145" i="12"/>
  <c r="BJ145" i="12" a="1"/>
  <c r="BJ145" i="12" s="1"/>
  <c r="BK145" i="12" a="1"/>
  <c r="BK145" i="12"/>
  <c r="BL145" i="12" a="1"/>
  <c r="BL145" i="12"/>
  <c r="BM145" i="12" a="1"/>
  <c r="BM145" i="12"/>
  <c r="BN145" i="12" a="1"/>
  <c r="BN145" i="12" s="1"/>
  <c r="BO145" i="12" a="1"/>
  <c r="BO145" i="12"/>
  <c r="BQ145" i="12" a="1"/>
  <c r="BQ145" i="12" s="1"/>
  <c r="BZ145" i="12" s="1"/>
  <c r="BR145" i="12" a="1"/>
  <c r="BR145" i="12"/>
  <c r="BS145" i="12" a="1"/>
  <c r="BS145" i="12"/>
  <c r="BT145" i="12" a="1"/>
  <c r="BT145" i="12" s="1"/>
  <c r="BU145" i="12" a="1"/>
  <c r="BU145" i="12" s="1"/>
  <c r="BV145" i="12" a="1"/>
  <c r="BV145" i="12" s="1"/>
  <c r="BW145" i="12" a="1"/>
  <c r="BW145" i="12"/>
  <c r="BX145" i="12" a="1"/>
  <c r="BX145" i="12" s="1"/>
  <c r="BY145" i="12" a="1"/>
  <c r="BY145" i="12" s="1"/>
  <c r="CA145" i="12" a="1"/>
  <c r="CA145" i="12" s="1"/>
  <c r="CJ145" i="12" s="1"/>
  <c r="CB145" i="12" a="1"/>
  <c r="CB145" i="12"/>
  <c r="CC145" i="12" a="1"/>
  <c r="CC145" i="12"/>
  <c r="CD145" i="12" a="1"/>
  <c r="CD145" i="12"/>
  <c r="CE145" i="12" a="1"/>
  <c r="CE145" i="12" s="1"/>
  <c r="CF145" i="12" a="1"/>
  <c r="CF145" i="12"/>
  <c r="CG145" i="12" a="1"/>
  <c r="CG145" i="12"/>
  <c r="CH145" i="12" a="1"/>
  <c r="CH145" i="12"/>
  <c r="CI145" i="12" a="1"/>
  <c r="CI145" i="12" s="1"/>
  <c r="S146" i="12" a="1"/>
  <c r="S146" i="12" s="1"/>
  <c r="AB146" i="12" s="1"/>
  <c r="T146" i="12" a="1"/>
  <c r="T146" i="12" s="1"/>
  <c r="U146" i="12" a="1"/>
  <c r="U146" i="12"/>
  <c r="V146" i="12" a="1"/>
  <c r="V146" i="12"/>
  <c r="W146" i="12" a="1"/>
  <c r="W146" i="12" s="1"/>
  <c r="X146" i="12" a="1"/>
  <c r="X146" i="12" s="1"/>
  <c r="Y146" i="12" a="1"/>
  <c r="Y146" i="12"/>
  <c r="Z146" i="12" a="1"/>
  <c r="Z146" i="12"/>
  <c r="AA146" i="12" a="1"/>
  <c r="AA146" i="12" s="1"/>
  <c r="AC146" i="12" a="1"/>
  <c r="AC146" i="12"/>
  <c r="AD146" i="12" a="1"/>
  <c r="AD146" i="12" s="1"/>
  <c r="AE146" i="12" a="1"/>
  <c r="AE146" i="12"/>
  <c r="AF146" i="12" a="1"/>
  <c r="AF146" i="12"/>
  <c r="AG146" i="12" a="1"/>
  <c r="AG146" i="12"/>
  <c r="AH146" i="12" a="1"/>
  <c r="AH146" i="12" s="1"/>
  <c r="AI146" i="12" a="1"/>
  <c r="AI146" i="12"/>
  <c r="AJ146" i="12" a="1"/>
  <c r="AJ146" i="12"/>
  <c r="AK146" i="12" a="1"/>
  <c r="AK146" i="12"/>
  <c r="AL146" i="12"/>
  <c r="AM146" i="12" a="1"/>
  <c r="AM146" i="12"/>
  <c r="AN146" i="12" a="1"/>
  <c r="AN146" i="12" s="1"/>
  <c r="AO146" i="12" a="1"/>
  <c r="AO146" i="12" s="1"/>
  <c r="AP146" i="12" a="1"/>
  <c r="AP146" i="12"/>
  <c r="AQ146" i="12" a="1"/>
  <c r="AQ146" i="12"/>
  <c r="AR146" i="12" a="1"/>
  <c r="AR146" i="12" s="1"/>
  <c r="AS146" i="12" a="1"/>
  <c r="AS146" i="12" s="1"/>
  <c r="AT146" i="12" a="1"/>
  <c r="AT146" i="12"/>
  <c r="AU146" i="12" a="1"/>
  <c r="AU146" i="12"/>
  <c r="AV146" i="12"/>
  <c r="AW146" i="12" a="1"/>
  <c r="AW146" i="12"/>
  <c r="BF146" i="12" s="1"/>
  <c r="AX146" i="12" a="1"/>
  <c r="AX146" i="12"/>
  <c r="AY146" i="12" a="1"/>
  <c r="AY146" i="12" s="1"/>
  <c r="AZ146" i="12" a="1"/>
  <c r="AZ146" i="12"/>
  <c r="BA146" i="12" a="1"/>
  <c r="BA146" i="12"/>
  <c r="BB146" i="12" a="1"/>
  <c r="BB146" i="12"/>
  <c r="BC146" i="12" a="1"/>
  <c r="BC146" i="12" s="1"/>
  <c r="BD146" i="12" a="1"/>
  <c r="BD146" i="12"/>
  <c r="BE146" i="12" a="1"/>
  <c r="BE146" i="12"/>
  <c r="BG146" i="12" a="1"/>
  <c r="BG146" i="12"/>
  <c r="BP146" i="12" s="1"/>
  <c r="BH146" i="12" a="1"/>
  <c r="BH146" i="12"/>
  <c r="BI146" i="12" a="1"/>
  <c r="BI146" i="12" s="1"/>
  <c r="BJ146" i="12" a="1"/>
  <c r="BJ146" i="12" s="1"/>
  <c r="BK146" i="12" a="1"/>
  <c r="BK146" i="12"/>
  <c r="BL146" i="12" a="1"/>
  <c r="BL146" i="12"/>
  <c r="BM146" i="12" a="1"/>
  <c r="BM146" i="12" s="1"/>
  <c r="BN146" i="12" a="1"/>
  <c r="BN146" i="12" s="1"/>
  <c r="BO146" i="12" a="1"/>
  <c r="BO146" i="12" s="1"/>
  <c r="BQ146" i="12" a="1"/>
  <c r="BQ146" i="12"/>
  <c r="BZ146" i="12" s="1"/>
  <c r="BR146" i="12" a="1"/>
  <c r="BR146" i="12"/>
  <c r="BS146" i="12" a="1"/>
  <c r="BS146" i="12"/>
  <c r="BT146" i="12" a="1"/>
  <c r="BT146" i="12" s="1"/>
  <c r="BU146" i="12" a="1"/>
  <c r="BU146" i="12"/>
  <c r="BV146" i="12" a="1"/>
  <c r="BV146" i="12"/>
  <c r="BW146" i="12" a="1"/>
  <c r="BW146" i="12"/>
  <c r="BX146" i="12" a="1"/>
  <c r="BX146" i="12" s="1"/>
  <c r="BY146" i="12" a="1"/>
  <c r="BY146" i="12"/>
  <c r="CA146" i="12" a="1"/>
  <c r="CA146" i="12" s="1"/>
  <c r="CJ146" i="12" s="1"/>
  <c r="CB146" i="12" a="1"/>
  <c r="CB146" i="12"/>
  <c r="CC146" i="12" a="1"/>
  <c r="CC146" i="12"/>
  <c r="CD146" i="12" a="1"/>
  <c r="CD146" i="12" s="1"/>
  <c r="CE146" i="12" a="1"/>
  <c r="CE146" i="12" s="1"/>
  <c r="CF146" i="12" a="1"/>
  <c r="CF146" i="12" s="1"/>
  <c r="CG146" i="12" a="1"/>
  <c r="CG146" i="12"/>
  <c r="CH146" i="12" a="1"/>
  <c r="CH146" i="12" s="1"/>
  <c r="CI146" i="12" a="1"/>
  <c r="CI146" i="12" s="1"/>
  <c r="S147" i="12" a="1"/>
  <c r="S147" i="12" s="1"/>
  <c r="AB147" i="12" s="1"/>
  <c r="T147" i="12" a="1"/>
  <c r="T147" i="12"/>
  <c r="U147" i="12" a="1"/>
  <c r="U147" i="12"/>
  <c r="V147" i="12" a="1"/>
  <c r="V147" i="12"/>
  <c r="W147" i="12" a="1"/>
  <c r="W147" i="12" s="1"/>
  <c r="X147" i="12" a="1"/>
  <c r="X147" i="12"/>
  <c r="Y147" i="12" a="1"/>
  <c r="Y147" i="12"/>
  <c r="Z147" i="12" a="1"/>
  <c r="Z147" i="12"/>
  <c r="AA147" i="12" a="1"/>
  <c r="AA147" i="12" s="1"/>
  <c r="AC147" i="12" a="1"/>
  <c r="AC147" i="12" s="1"/>
  <c r="AL147" i="12" s="1"/>
  <c r="AD147" i="12" a="1"/>
  <c r="AD147" i="12" s="1"/>
  <c r="AE147" i="12" a="1"/>
  <c r="AE147" i="12"/>
  <c r="AF147" i="12" a="1"/>
  <c r="AF147" i="12"/>
  <c r="AG147" i="12" a="1"/>
  <c r="AG147" i="12" s="1"/>
  <c r="AH147" i="12" a="1"/>
  <c r="AH147" i="12" s="1"/>
  <c r="AI147" i="12" a="1"/>
  <c r="AI147" i="12"/>
  <c r="AJ147" i="12" a="1"/>
  <c r="AJ147" i="12"/>
  <c r="AK147" i="12" a="1"/>
  <c r="AK147" i="12" s="1"/>
  <c r="AM147" i="12" a="1"/>
  <c r="AM147" i="12"/>
  <c r="AN147" i="12" a="1"/>
  <c r="AN147" i="12" s="1"/>
  <c r="AO147" i="12" a="1"/>
  <c r="AO147" i="12"/>
  <c r="AP147" i="12" a="1"/>
  <c r="AP147" i="12"/>
  <c r="AQ147" i="12" a="1"/>
  <c r="AQ147" i="12"/>
  <c r="AR147" i="12" a="1"/>
  <c r="AR147" i="12" s="1"/>
  <c r="AS147" i="12" a="1"/>
  <c r="AS147" i="12"/>
  <c r="AT147" i="12" a="1"/>
  <c r="AT147" i="12"/>
  <c r="AU147" i="12" a="1"/>
  <c r="AU147" i="12"/>
  <c r="AV147" i="12"/>
  <c r="AW147" i="12" a="1"/>
  <c r="AW147" i="12"/>
  <c r="AX147" i="12" a="1"/>
  <c r="AX147" i="12" s="1"/>
  <c r="AY147" i="12" a="1"/>
  <c r="AY147" i="12" s="1"/>
  <c r="AZ147" i="12" a="1"/>
  <c r="AZ147" i="12"/>
  <c r="BA147" i="12" a="1"/>
  <c r="BA147" i="12"/>
  <c r="BB147" i="12" a="1"/>
  <c r="BB147" i="12" s="1"/>
  <c r="BC147" i="12" a="1"/>
  <c r="BC147" i="12" s="1"/>
  <c r="BD147" i="12" a="1"/>
  <c r="BD147" i="12"/>
  <c r="BE147" i="12" a="1"/>
  <c r="BE147" i="12"/>
  <c r="BF147" i="12"/>
  <c r="BG147" i="12" a="1"/>
  <c r="BG147" i="12"/>
  <c r="BP147" i="12" s="1"/>
  <c r="BH147" i="12" a="1"/>
  <c r="BH147" i="12"/>
  <c r="BI147" i="12" a="1"/>
  <c r="BI147" i="12" s="1"/>
  <c r="BJ147" i="12" a="1"/>
  <c r="BJ147" i="12"/>
  <c r="BK147" i="12" a="1"/>
  <c r="BK147" i="12"/>
  <c r="BL147" i="12" a="1"/>
  <c r="BL147" i="12"/>
  <c r="BM147" i="12" a="1"/>
  <c r="BM147" i="12" s="1"/>
  <c r="BN147" i="12" a="1"/>
  <c r="BN147" i="12"/>
  <c r="BO147" i="12" a="1"/>
  <c r="BO147" i="12"/>
  <c r="BQ147" i="12" a="1"/>
  <c r="BQ147" i="12"/>
  <c r="BZ147" i="12" s="1"/>
  <c r="BR147" i="12" a="1"/>
  <c r="BR147" i="12"/>
  <c r="BS147" i="12" a="1"/>
  <c r="BS147" i="12" s="1"/>
  <c r="BT147" i="12" a="1"/>
  <c r="BT147" i="12" s="1"/>
  <c r="BU147" i="12" a="1"/>
  <c r="BU147" i="12"/>
  <c r="BV147" i="12" a="1"/>
  <c r="BV147" i="12"/>
  <c r="BW147" i="12" a="1"/>
  <c r="BW147" i="12" s="1"/>
  <c r="BX147" i="12" a="1"/>
  <c r="BX147" i="12" s="1"/>
  <c r="BY147" i="12" a="1"/>
  <c r="BY147" i="12" s="1"/>
  <c r="CA147" i="12" a="1"/>
  <c r="CA147" i="12"/>
  <c r="CJ147" i="12" s="1"/>
  <c r="CB147" i="12" a="1"/>
  <c r="CB147" i="12"/>
  <c r="CC147" i="12" a="1"/>
  <c r="CC147" i="12"/>
  <c r="CD147" i="12" a="1"/>
  <c r="CD147" i="12" s="1"/>
  <c r="CE147" i="12" a="1"/>
  <c r="CE147" i="12"/>
  <c r="CF147" i="12" a="1"/>
  <c r="CF147" i="12"/>
  <c r="CG147" i="12" a="1"/>
  <c r="CG147" i="12"/>
  <c r="CH147" i="12" a="1"/>
  <c r="CH147" i="12" s="1"/>
  <c r="CI147" i="12" a="1"/>
  <c r="CI147" i="12"/>
  <c r="S148" i="12" a="1"/>
  <c r="S148" i="12" s="1"/>
  <c r="AB148" i="12" s="1"/>
  <c r="T148" i="12" a="1"/>
  <c r="T148" i="12"/>
  <c r="U148" i="12" a="1"/>
  <c r="U148" i="12"/>
  <c r="V148" i="12" a="1"/>
  <c r="V148" i="12" s="1"/>
  <c r="W148" i="12" a="1"/>
  <c r="W148" i="12" s="1"/>
  <c r="X148" i="12" a="1"/>
  <c r="X148" i="12" s="1"/>
  <c r="Y148" i="12" a="1"/>
  <c r="Y148" i="12"/>
  <c r="Z148" i="12" a="1"/>
  <c r="Z148" i="12" s="1"/>
  <c r="AA148" i="12" a="1"/>
  <c r="AA148" i="12" s="1"/>
  <c r="AC148" i="12" a="1"/>
  <c r="AC148" i="12" s="1"/>
  <c r="AL148" i="12" s="1"/>
  <c r="AD148" i="12" a="1"/>
  <c r="AD148" i="12"/>
  <c r="AE148" i="12" a="1"/>
  <c r="AE148" i="12"/>
  <c r="AF148" i="12" a="1"/>
  <c r="AF148" i="12"/>
  <c r="AG148" i="12" a="1"/>
  <c r="AG148" i="12" s="1"/>
  <c r="AH148" i="12" a="1"/>
  <c r="AH148" i="12"/>
  <c r="AI148" i="12" a="1"/>
  <c r="AI148" i="12"/>
  <c r="AJ148" i="12" a="1"/>
  <c r="AJ148" i="12"/>
  <c r="AK148" i="12" a="1"/>
  <c r="AK148" i="12" s="1"/>
  <c r="AM148" i="12" a="1"/>
  <c r="AM148" i="12" s="1"/>
  <c r="AV148" i="12" s="1"/>
  <c r="AN148" i="12" a="1"/>
  <c r="AN148" i="12" s="1"/>
  <c r="AO148" i="12" a="1"/>
  <c r="AO148" i="12"/>
  <c r="AP148" i="12" a="1"/>
  <c r="AP148" i="12"/>
  <c r="AQ148" i="12" a="1"/>
  <c r="AQ148" i="12" s="1"/>
  <c r="AR148" i="12" a="1"/>
  <c r="AR148" i="12" s="1"/>
  <c r="AS148" i="12" a="1"/>
  <c r="AS148" i="12"/>
  <c r="AT148" i="12" a="1"/>
  <c r="AT148" i="12"/>
  <c r="AU148" i="12" a="1"/>
  <c r="AU148" i="12" s="1"/>
  <c r="AW148" i="12" a="1"/>
  <c r="AW148" i="12"/>
  <c r="AX148" i="12" a="1"/>
  <c r="AX148" i="12" s="1"/>
  <c r="AY148" i="12" a="1"/>
  <c r="AY148" i="12"/>
  <c r="AZ148" i="12" a="1"/>
  <c r="AZ148" i="12"/>
  <c r="BA148" i="12" a="1"/>
  <c r="BA148" i="12"/>
  <c r="BB148" i="12" a="1"/>
  <c r="BB148" i="12" s="1"/>
  <c r="BC148" i="12" a="1"/>
  <c r="BC148" i="12"/>
  <c r="BD148" i="12" a="1"/>
  <c r="BD148" i="12"/>
  <c r="BE148" i="12" a="1"/>
  <c r="BE148" i="12"/>
  <c r="BF148" i="12"/>
  <c r="BG148" i="12" a="1"/>
  <c r="BG148" i="12"/>
  <c r="BH148" i="12" a="1"/>
  <c r="BH148" i="12" s="1"/>
  <c r="BI148" i="12" a="1"/>
  <c r="BI148" i="12" s="1"/>
  <c r="BJ148" i="12" a="1"/>
  <c r="BJ148" i="12"/>
  <c r="BK148" i="12" a="1"/>
  <c r="BK148" i="12"/>
  <c r="BL148" i="12" a="1"/>
  <c r="BL148" i="12" s="1"/>
  <c r="BM148" i="12" a="1"/>
  <c r="BM148" i="12" s="1"/>
  <c r="BN148" i="12" a="1"/>
  <c r="BN148" i="12"/>
  <c r="BO148" i="12" a="1"/>
  <c r="BO148" i="12"/>
  <c r="BP148" i="12"/>
  <c r="BQ148" i="12" a="1"/>
  <c r="BQ148" i="12"/>
  <c r="BZ148" i="12" s="1"/>
  <c r="BR148" i="12" a="1"/>
  <c r="BR148" i="12"/>
  <c r="BS148" i="12" a="1"/>
  <c r="BS148" i="12" s="1"/>
  <c r="BT148" i="12" a="1"/>
  <c r="BT148" i="12"/>
  <c r="BU148" i="12" a="1"/>
  <c r="BU148" i="12"/>
  <c r="BV148" i="12" a="1"/>
  <c r="BV148" i="12"/>
  <c r="BW148" i="12" a="1"/>
  <c r="BW148" i="12" s="1"/>
  <c r="BX148" i="12" a="1"/>
  <c r="BX148" i="12"/>
  <c r="BY148" i="12" a="1"/>
  <c r="BY148" i="12"/>
  <c r="CA148" i="12" a="1"/>
  <c r="CA148" i="12"/>
  <c r="CJ148" i="12" s="1"/>
  <c r="CB148" i="12" a="1"/>
  <c r="CB148" i="12"/>
  <c r="CC148" i="12" a="1"/>
  <c r="CC148" i="12" s="1"/>
  <c r="CD148" i="12" a="1"/>
  <c r="CD148" i="12" s="1"/>
  <c r="CE148" i="12" a="1"/>
  <c r="CE148" i="12"/>
  <c r="CF148" i="12" a="1"/>
  <c r="CF148" i="12"/>
  <c r="CG148" i="12" a="1"/>
  <c r="CG148" i="12" s="1"/>
  <c r="CH148" i="12" a="1"/>
  <c r="CH148" i="12" s="1"/>
  <c r="CI148" i="12" a="1"/>
  <c r="CI148" i="12" s="1"/>
  <c r="S149" i="12" a="1"/>
  <c r="S149" i="12"/>
  <c r="AB149" i="12" s="1"/>
  <c r="T149" i="12" a="1"/>
  <c r="T149" i="12"/>
  <c r="U149" i="12" a="1"/>
  <c r="U149" i="12"/>
  <c r="V149" i="12" a="1"/>
  <c r="V149" i="12" s="1"/>
  <c r="W149" i="12" a="1"/>
  <c r="W149" i="12"/>
  <c r="X149" i="12" a="1"/>
  <c r="X149" i="12"/>
  <c r="Y149" i="12" a="1"/>
  <c r="Y149" i="12"/>
  <c r="Z149" i="12" a="1"/>
  <c r="Z149" i="12" s="1"/>
  <c r="AA149" i="12" a="1"/>
  <c r="AA149" i="12"/>
  <c r="AC149" i="12" a="1"/>
  <c r="AC149" i="12" s="1"/>
  <c r="AL149" i="12" s="1"/>
  <c r="AD149" i="12" a="1"/>
  <c r="AD149" i="12"/>
  <c r="AE149" i="12" a="1"/>
  <c r="AE149" i="12"/>
  <c r="AF149" i="12" a="1"/>
  <c r="AF149" i="12" s="1"/>
  <c r="AG149" i="12" a="1"/>
  <c r="AG149" i="12" s="1"/>
  <c r="AH149" i="12" a="1"/>
  <c r="AH149" i="12" s="1"/>
  <c r="AI149" i="12" a="1"/>
  <c r="AI149" i="12"/>
  <c r="AJ149" i="12" a="1"/>
  <c r="AJ149" i="12" s="1"/>
  <c r="AK149" i="12" a="1"/>
  <c r="AK149" i="12" s="1"/>
  <c r="AM149" i="12" a="1"/>
  <c r="AM149" i="12" s="1"/>
  <c r="AV149" i="12" s="1"/>
  <c r="AN149" i="12" a="1"/>
  <c r="AN149" i="12"/>
  <c r="AO149" i="12" a="1"/>
  <c r="AO149" i="12"/>
  <c r="AP149" i="12" a="1"/>
  <c r="AP149" i="12"/>
  <c r="AQ149" i="12" a="1"/>
  <c r="AQ149" i="12" s="1"/>
  <c r="AR149" i="12" a="1"/>
  <c r="AR149" i="12"/>
  <c r="AS149" i="12" a="1"/>
  <c r="AS149" i="12"/>
  <c r="AT149" i="12" a="1"/>
  <c r="AT149" i="12"/>
  <c r="AU149" i="12" a="1"/>
  <c r="AU149" i="12" s="1"/>
  <c r="AW149" i="12" a="1"/>
  <c r="AW149" i="12" s="1"/>
  <c r="BF149" i="12" s="1"/>
  <c r="AX149" i="12" a="1"/>
  <c r="AX149" i="12" s="1"/>
  <c r="AY149" i="12" a="1"/>
  <c r="AY149" i="12"/>
  <c r="AZ149" i="12" a="1"/>
  <c r="AZ149" i="12"/>
  <c r="BA149" i="12" a="1"/>
  <c r="BA149" i="12" s="1"/>
  <c r="BB149" i="12" a="1"/>
  <c r="BB149" i="12" s="1"/>
  <c r="BC149" i="12" a="1"/>
  <c r="BC149" i="12" s="1"/>
  <c r="BD149" i="12" a="1"/>
  <c r="BD149" i="12"/>
  <c r="BE149" i="12" a="1"/>
  <c r="BE149" i="12" s="1"/>
  <c r="BG149" i="12" a="1"/>
  <c r="BG149" i="12"/>
  <c r="BH149" i="12" a="1"/>
  <c r="BH149" i="12" s="1"/>
  <c r="BI149" i="12" a="1"/>
  <c r="BI149" i="12"/>
  <c r="BJ149" i="12" a="1"/>
  <c r="BJ149" i="12"/>
  <c r="BK149" i="12" a="1"/>
  <c r="BK149" i="12"/>
  <c r="BL149" i="12" a="1"/>
  <c r="BL149" i="12" s="1"/>
  <c r="BM149" i="12" a="1"/>
  <c r="BM149" i="12"/>
  <c r="BN149" i="12" a="1"/>
  <c r="BN149" i="12"/>
  <c r="BO149" i="12" a="1"/>
  <c r="BO149" i="12"/>
  <c r="BP149" i="12"/>
  <c r="BQ149" i="12" a="1"/>
  <c r="BQ149" i="12"/>
  <c r="BR149" i="12" a="1"/>
  <c r="BR149" i="12" s="1"/>
  <c r="BS149" i="12" a="1"/>
  <c r="BS149" i="12" s="1"/>
  <c r="BT149" i="12" a="1"/>
  <c r="BT149" i="12"/>
  <c r="BU149" i="12" a="1"/>
  <c r="BU149" i="12"/>
  <c r="BV149" i="12" a="1"/>
  <c r="BV149" i="12" s="1"/>
  <c r="BW149" i="12" a="1"/>
  <c r="BW149" i="12" s="1"/>
  <c r="BX149" i="12" a="1"/>
  <c r="BX149" i="12"/>
  <c r="BY149" i="12" a="1"/>
  <c r="BY149" i="12"/>
  <c r="BZ149" i="12"/>
  <c r="CA149" i="12" a="1"/>
  <c r="CA149" i="12"/>
  <c r="CJ149" i="12" s="1"/>
  <c r="CB149" i="12" a="1"/>
  <c r="CB149" i="12"/>
  <c r="CC149" i="12" a="1"/>
  <c r="CC149" i="12" s="1"/>
  <c r="CD149" i="12" a="1"/>
  <c r="CD149" i="12"/>
  <c r="CE149" i="12" a="1"/>
  <c r="CE149" i="12"/>
  <c r="CF149" i="12" a="1"/>
  <c r="CF149" i="12"/>
  <c r="CG149" i="12" a="1"/>
  <c r="CG149" i="12" s="1"/>
  <c r="CH149" i="12" a="1"/>
  <c r="CH149" i="12"/>
  <c r="CI149" i="12" a="1"/>
  <c r="CI149" i="12"/>
  <c r="S150" i="12" a="1"/>
  <c r="S150" i="12"/>
  <c r="AB150" i="12" s="1"/>
  <c r="T150" i="12" a="1"/>
  <c r="T150" i="12"/>
  <c r="U150" i="12" a="1"/>
  <c r="U150" i="12" s="1"/>
  <c r="V150" i="12" a="1"/>
  <c r="V150" i="12" s="1"/>
  <c r="W150" i="12" a="1"/>
  <c r="W150" i="12"/>
  <c r="X150" i="12" a="1"/>
  <c r="X150" i="12"/>
  <c r="Y150" i="12" a="1"/>
  <c r="Y150" i="12" s="1"/>
  <c r="Z150" i="12" a="1"/>
  <c r="Z150" i="12" s="1"/>
  <c r="AA150" i="12" a="1"/>
  <c r="AA150" i="12" s="1"/>
  <c r="AC150" i="12" a="1"/>
  <c r="AC150" i="12"/>
  <c r="AL150" i="12" s="1"/>
  <c r="AD150" i="12" a="1"/>
  <c r="AD150" i="12"/>
  <c r="AE150" i="12" a="1"/>
  <c r="AE150" i="12"/>
  <c r="AF150" i="12" a="1"/>
  <c r="AF150" i="12" s="1"/>
  <c r="AG150" i="12" a="1"/>
  <c r="AG150" i="12"/>
  <c r="AH150" i="12" a="1"/>
  <c r="AH150" i="12"/>
  <c r="AI150" i="12" a="1"/>
  <c r="AI150" i="12"/>
  <c r="AJ150" i="12" a="1"/>
  <c r="AJ150" i="12" s="1"/>
  <c r="AK150" i="12" a="1"/>
  <c r="AK150" i="12"/>
  <c r="AM150" i="12" a="1"/>
  <c r="AM150" i="12" s="1"/>
  <c r="AV150" i="12" s="1"/>
  <c r="AN150" i="12" a="1"/>
  <c r="AN150" i="12"/>
  <c r="AO150" i="12" a="1"/>
  <c r="AO150" i="12"/>
  <c r="AP150" i="12" a="1"/>
  <c r="AP150" i="12" s="1"/>
  <c r="AQ150" i="12" a="1"/>
  <c r="AQ150" i="12" s="1"/>
  <c r="AR150" i="12" a="1"/>
  <c r="AR150" i="12" s="1"/>
  <c r="AS150" i="12" a="1"/>
  <c r="AS150" i="12"/>
  <c r="AT150" i="12" a="1"/>
  <c r="AT150" i="12" s="1"/>
  <c r="AU150" i="12" a="1"/>
  <c r="AU150" i="12" s="1"/>
  <c r="AW150" i="12" a="1"/>
  <c r="AW150" i="12" s="1"/>
  <c r="BF150" i="12" s="1"/>
  <c r="AX150" i="12" a="1"/>
  <c r="AX150" i="12"/>
  <c r="AY150" i="12" a="1"/>
  <c r="AY150" i="12"/>
  <c r="AZ150" i="12" a="1"/>
  <c r="AZ150" i="12"/>
  <c r="BA150" i="12" a="1"/>
  <c r="BA150" i="12" s="1"/>
  <c r="BB150" i="12" a="1"/>
  <c r="BB150" i="12"/>
  <c r="BC150" i="12" a="1"/>
  <c r="BC150" i="12"/>
  <c r="BD150" i="12" a="1"/>
  <c r="BD150" i="12"/>
  <c r="BE150" i="12" a="1"/>
  <c r="BE150" i="12" s="1"/>
  <c r="BG150" i="12" a="1"/>
  <c r="BG150" i="12" s="1"/>
  <c r="BP150" i="12" s="1"/>
  <c r="BH150" i="12" a="1"/>
  <c r="BH150" i="12" s="1"/>
  <c r="BI150" i="12" a="1"/>
  <c r="BI150" i="12"/>
  <c r="BJ150" i="12" a="1"/>
  <c r="BJ150" i="12"/>
  <c r="BK150" i="12" a="1"/>
  <c r="BK150" i="12" s="1"/>
  <c r="BL150" i="12" a="1"/>
  <c r="BL150" i="12" s="1"/>
  <c r="BM150" i="12" a="1"/>
  <c r="BM150" i="12"/>
  <c r="BN150" i="12" a="1"/>
  <c r="BN150" i="12"/>
  <c r="BO150" i="12" a="1"/>
  <c r="BO150" i="12" s="1"/>
  <c r="BQ150" i="12" a="1"/>
  <c r="BQ150" i="12"/>
  <c r="BR150" i="12" a="1"/>
  <c r="BR150" i="12" s="1"/>
  <c r="BS150" i="12" a="1"/>
  <c r="BS150" i="12"/>
  <c r="BT150" i="12" a="1"/>
  <c r="BT150" i="12"/>
  <c r="BU150" i="12" a="1"/>
  <c r="BU150" i="12"/>
  <c r="BV150" i="12" a="1"/>
  <c r="BV150" i="12" s="1"/>
  <c r="BW150" i="12" a="1"/>
  <c r="BW150" i="12"/>
  <c r="BX150" i="12" a="1"/>
  <c r="BX150" i="12"/>
  <c r="BY150" i="12" a="1"/>
  <c r="BY150" i="12"/>
  <c r="BZ150" i="12"/>
  <c r="CA150" i="12" a="1"/>
  <c r="CA150" i="12"/>
  <c r="CB150" i="12" a="1"/>
  <c r="CB150" i="12" s="1"/>
  <c r="CC150" i="12" a="1"/>
  <c r="CC150" i="12" s="1"/>
  <c r="CD150" i="12" a="1"/>
  <c r="CD150" i="12"/>
  <c r="CE150" i="12" a="1"/>
  <c r="CE150" i="12"/>
  <c r="CF150" i="12" a="1"/>
  <c r="CF150" i="12" s="1"/>
  <c r="CG150" i="12" a="1"/>
  <c r="CG150" i="12" s="1"/>
  <c r="CH150" i="12" a="1"/>
  <c r="CH150" i="12"/>
  <c r="CI150" i="12" a="1"/>
  <c r="CI150" i="12"/>
  <c r="CJ150" i="12"/>
  <c r="S151" i="12" a="1"/>
  <c r="S151" i="12"/>
  <c r="AB151" i="12" s="1"/>
  <c r="T151" i="12" a="1"/>
  <c r="T151" i="12"/>
  <c r="U151" i="12" a="1"/>
  <c r="U151" i="12" s="1"/>
  <c r="V151" i="12" a="1"/>
  <c r="V151" i="12" s="1"/>
  <c r="W151" i="12" a="1"/>
  <c r="W151" i="12"/>
  <c r="X151" i="12" a="1"/>
  <c r="X151" i="12"/>
  <c r="Y151" i="12" a="1"/>
  <c r="Y151" i="12" s="1"/>
  <c r="Z151" i="12" a="1"/>
  <c r="Z151" i="12"/>
  <c r="AA151" i="12" a="1"/>
  <c r="AA151" i="12"/>
  <c r="AC151" i="12" a="1"/>
  <c r="AC151" i="12"/>
  <c r="AL151" i="12" s="1"/>
  <c r="AD151" i="12" a="1"/>
  <c r="AD151" i="12"/>
  <c r="AE151" i="12" a="1"/>
  <c r="AE151" i="12" s="1"/>
  <c r="AF151" i="12" a="1"/>
  <c r="AF151" i="12" s="1"/>
  <c r="AG151" i="12" a="1"/>
  <c r="AG151" i="12"/>
  <c r="AH151" i="12" a="1"/>
  <c r="AH151" i="12"/>
  <c r="AI151" i="12" a="1"/>
  <c r="AI151" i="12" s="1"/>
  <c r="AJ151" i="12" a="1"/>
  <c r="AJ151" i="12" s="1"/>
  <c r="AK151" i="12" a="1"/>
  <c r="AK151" i="12" s="1"/>
  <c r="AM151" i="12" a="1"/>
  <c r="AM151" i="12" s="1"/>
  <c r="AV151" i="12" s="1"/>
  <c r="AN151" i="12" a="1"/>
  <c r="AN151" i="12"/>
  <c r="AO151" i="12" a="1"/>
  <c r="AO151" i="12"/>
  <c r="AP151" i="12" a="1"/>
  <c r="AP151" i="12" s="1"/>
  <c r="AQ151" i="12" a="1"/>
  <c r="AQ151" i="12"/>
  <c r="AR151" i="12" a="1"/>
  <c r="AR151" i="12"/>
  <c r="AS151" i="12" a="1"/>
  <c r="AS151" i="12"/>
  <c r="AT151" i="12" a="1"/>
  <c r="AT151" i="12" s="1"/>
  <c r="AU151" i="12" a="1"/>
  <c r="AU151" i="12"/>
  <c r="AW151" i="12" a="1"/>
  <c r="AW151" i="12" s="1"/>
  <c r="BF151" i="12" s="1"/>
  <c r="AX151" i="12" a="1"/>
  <c r="AX151" i="12"/>
  <c r="AY151" i="12" a="1"/>
  <c r="AY151" i="12"/>
  <c r="AZ151" i="12" a="1"/>
  <c r="AZ151" i="12" s="1"/>
  <c r="BA151" i="12" a="1"/>
  <c r="BA151" i="12" s="1"/>
  <c r="BB151" i="12" a="1"/>
  <c r="BB151" i="12" s="1"/>
  <c r="BC151" i="12" a="1"/>
  <c r="BC151" i="12"/>
  <c r="BD151" i="12" a="1"/>
  <c r="BD151" i="12" s="1"/>
  <c r="BE151" i="12" a="1"/>
  <c r="BE151" i="12" s="1"/>
  <c r="BG151" i="12" a="1"/>
  <c r="BG151" i="12" s="1"/>
  <c r="BH151" i="12" a="1"/>
  <c r="BH151" i="12"/>
  <c r="BI151" i="12" a="1"/>
  <c r="BI151" i="12"/>
  <c r="BJ151" i="12" a="1"/>
  <c r="BJ151" i="12"/>
  <c r="BK151" i="12" a="1"/>
  <c r="BK151" i="12" s="1"/>
  <c r="BL151" i="12" a="1"/>
  <c r="BL151" i="12"/>
  <c r="BM151" i="12" a="1"/>
  <c r="BM151" i="12"/>
  <c r="BN151" i="12" a="1"/>
  <c r="BN151" i="12"/>
  <c r="BO151" i="12" a="1"/>
  <c r="BO151" i="12" s="1"/>
  <c r="BP151" i="12"/>
  <c r="BQ151" i="12" a="1"/>
  <c r="BQ151" i="12" s="1"/>
  <c r="BZ151" i="12" s="1"/>
  <c r="BR151" i="12" a="1"/>
  <c r="BR151" i="12" s="1"/>
  <c r="BS151" i="12" a="1"/>
  <c r="BS151" i="12"/>
  <c r="BT151" i="12" a="1"/>
  <c r="BT151" i="12"/>
  <c r="BU151" i="12" a="1"/>
  <c r="BU151" i="12" s="1"/>
  <c r="BV151" i="12" a="1"/>
  <c r="BV151" i="12" s="1"/>
  <c r="BW151" i="12" a="1"/>
  <c r="BW151" i="12"/>
  <c r="BX151" i="12" a="1"/>
  <c r="BX151" i="12"/>
  <c r="BY151" i="12" a="1"/>
  <c r="BY151" i="12" s="1"/>
  <c r="CA151" i="12" a="1"/>
  <c r="CA151" i="12"/>
  <c r="CB151" i="12" a="1"/>
  <c r="CB151" i="12" s="1"/>
  <c r="CC151" i="12" a="1"/>
  <c r="CC151" i="12" s="1"/>
  <c r="CD151" i="12" a="1"/>
  <c r="CD151" i="12"/>
  <c r="CE151" i="12" a="1"/>
  <c r="CE151" i="12"/>
  <c r="CF151" i="12" a="1"/>
  <c r="CF151" i="12" s="1"/>
  <c r="CG151" i="12" a="1"/>
  <c r="CG151" i="12" s="1"/>
  <c r="CH151" i="12" a="1"/>
  <c r="CH151" i="12"/>
  <c r="CI151" i="12" a="1"/>
  <c r="CI151" i="12"/>
  <c r="CJ151" i="12"/>
  <c r="S152" i="12" a="1"/>
  <c r="S152" i="12"/>
  <c r="T152" i="12" a="1"/>
  <c r="T152" i="12" s="1"/>
  <c r="U152" i="12" a="1"/>
  <c r="U152" i="12" s="1"/>
  <c r="V152" i="12" a="1"/>
  <c r="V152" i="12"/>
  <c r="W152" i="12" a="1"/>
  <c r="W152" i="12"/>
  <c r="X152" i="12" a="1"/>
  <c r="X152" i="12" s="1"/>
  <c r="Y152" i="12" a="1"/>
  <c r="Y152" i="12" s="1"/>
  <c r="Z152" i="12" a="1"/>
  <c r="Z152" i="12"/>
  <c r="AA152" i="12" a="1"/>
  <c r="AA152" i="12"/>
  <c r="AB152" i="12"/>
  <c r="AC152" i="12" a="1"/>
  <c r="AC152" i="12"/>
  <c r="AL152" i="12" s="1"/>
  <c r="AD152" i="12" a="1"/>
  <c r="AD152" i="12"/>
  <c r="AE152" i="12" a="1"/>
  <c r="AE152" i="12" s="1"/>
  <c r="AF152" i="12" a="1"/>
  <c r="AF152" i="12"/>
  <c r="AG152" i="12" a="1"/>
  <c r="AG152" i="12"/>
  <c r="AH152" i="12" a="1"/>
  <c r="AH152" i="12"/>
  <c r="AI152" i="12" a="1"/>
  <c r="AI152" i="12" s="1"/>
  <c r="AJ152" i="12" a="1"/>
  <c r="AJ152" i="12"/>
  <c r="AK152" i="12" a="1"/>
  <c r="AK152" i="12"/>
  <c r="AM152" i="12" a="1"/>
  <c r="AM152" i="12"/>
  <c r="AV152" i="12" s="1"/>
  <c r="AN152" i="12" a="1"/>
  <c r="AN152" i="12"/>
  <c r="AO152" i="12" a="1"/>
  <c r="AO152" i="12" s="1"/>
  <c r="AP152" i="12" a="1"/>
  <c r="AP152" i="12" s="1"/>
  <c r="AQ152" i="12" a="1"/>
  <c r="AQ152" i="12"/>
  <c r="AR152" i="12" a="1"/>
  <c r="AR152" i="12"/>
  <c r="AS152" i="12" a="1"/>
  <c r="AS152" i="12" s="1"/>
  <c r="AT152" i="12" a="1"/>
  <c r="AT152" i="12" s="1"/>
  <c r="AU152" i="12" a="1"/>
  <c r="AU152" i="12"/>
  <c r="AW152" i="12" a="1"/>
  <c r="AW152" i="12"/>
  <c r="BF152" i="12" s="1"/>
  <c r="AX152" i="12" a="1"/>
  <c r="AX152" i="12"/>
  <c r="AY152" i="12" a="1"/>
  <c r="AY152" i="12"/>
  <c r="AZ152" i="12" a="1"/>
  <c r="AZ152" i="12" s="1"/>
  <c r="BA152" i="12" a="1"/>
  <c r="BA152" i="12"/>
  <c r="BB152" i="12" a="1"/>
  <c r="BB152" i="12"/>
  <c r="BC152" i="12" a="1"/>
  <c r="BC152" i="12"/>
  <c r="BD152" i="12" a="1"/>
  <c r="BD152" i="12" s="1"/>
  <c r="BE152" i="12" a="1"/>
  <c r="BE152" i="12"/>
  <c r="BG152" i="12" a="1"/>
  <c r="BG152" i="12" s="1"/>
  <c r="BP152" i="12" s="1"/>
  <c r="BH152" i="12" a="1"/>
  <c r="BH152" i="12"/>
  <c r="BI152" i="12" a="1"/>
  <c r="BI152" i="12"/>
  <c r="BJ152" i="12" a="1"/>
  <c r="BJ152" i="12" s="1"/>
  <c r="BK152" i="12" a="1"/>
  <c r="BK152" i="12" s="1"/>
  <c r="BL152" i="12" a="1"/>
  <c r="BL152" i="12"/>
  <c r="BM152" i="12" a="1"/>
  <c r="BM152" i="12"/>
  <c r="BN152" i="12" a="1"/>
  <c r="BN152" i="12" s="1"/>
  <c r="BO152" i="12" a="1"/>
  <c r="BO152" i="12" s="1"/>
  <c r="BQ152" i="12" a="1"/>
  <c r="BQ152" i="12" s="1"/>
  <c r="BR152" i="12" a="1"/>
  <c r="BR152" i="12"/>
  <c r="BS152" i="12" a="1"/>
  <c r="BS152" i="12"/>
  <c r="BT152" i="12" a="1"/>
  <c r="BT152" i="12"/>
  <c r="BU152" i="12" a="1"/>
  <c r="BU152" i="12" s="1"/>
  <c r="BV152" i="12" a="1"/>
  <c r="BV152" i="12" s="1"/>
  <c r="BW152" i="12" a="1"/>
  <c r="BW152" i="12"/>
  <c r="BX152" i="12" a="1"/>
  <c r="BX152" i="12"/>
  <c r="BY152" i="12" a="1"/>
  <c r="BY152" i="12" s="1"/>
  <c r="BZ152" i="12"/>
  <c r="CA152" i="12" a="1"/>
  <c r="CA152" i="12" s="1"/>
  <c r="CJ152" i="12" s="1"/>
  <c r="CB152" i="12" a="1"/>
  <c r="CB152" i="12" s="1"/>
  <c r="CC152" i="12" a="1"/>
  <c r="CC152" i="12"/>
  <c r="CD152" i="12" a="1"/>
  <c r="CD152" i="12"/>
  <c r="CE152" i="12" a="1"/>
  <c r="CE152" i="12" s="1"/>
  <c r="CF152" i="12" a="1"/>
  <c r="CF152" i="12" s="1"/>
  <c r="CG152" i="12" a="1"/>
  <c r="CG152" i="12"/>
  <c r="CH152" i="12" a="1"/>
  <c r="CH152" i="12"/>
  <c r="CI152" i="12" a="1"/>
  <c r="CI152" i="12" s="1"/>
  <c r="S153" i="12" a="1"/>
  <c r="S153" i="12"/>
  <c r="T153" i="12" a="1"/>
  <c r="T153" i="12" s="1"/>
  <c r="U153" i="12" a="1"/>
  <c r="U153" i="12"/>
  <c r="V153" i="12" a="1"/>
  <c r="V153" i="12"/>
  <c r="W153" i="12" a="1"/>
  <c r="W153" i="12"/>
  <c r="X153" i="12" a="1"/>
  <c r="X153" i="12" s="1"/>
  <c r="Y153" i="12" a="1"/>
  <c r="Y153" i="12" s="1"/>
  <c r="Z153" i="12" a="1"/>
  <c r="Z153" i="12"/>
  <c r="AA153" i="12" a="1"/>
  <c r="AA153" i="12"/>
  <c r="AB153" i="12"/>
  <c r="AC153" i="12" a="1"/>
  <c r="AC153" i="12"/>
  <c r="AL153" i="12" s="1"/>
  <c r="AD153" i="12" a="1"/>
  <c r="AD153" i="12" s="1"/>
  <c r="AE153" i="12" a="1"/>
  <c r="AE153" i="12" s="1"/>
  <c r="AF153" i="12" a="1"/>
  <c r="AF153" i="12"/>
  <c r="AG153" i="12" a="1"/>
  <c r="AG153" i="12"/>
  <c r="AH153" i="12" a="1"/>
  <c r="AH153" i="12" s="1"/>
  <c r="AI153" i="12" a="1"/>
  <c r="AI153" i="12" s="1"/>
  <c r="AJ153" i="12" a="1"/>
  <c r="AJ153" i="12"/>
  <c r="AK153" i="12" a="1"/>
  <c r="AK153" i="12"/>
  <c r="AM153" i="12" a="1"/>
  <c r="AM153" i="12"/>
  <c r="AN153" i="12" a="1"/>
  <c r="AN153" i="12"/>
  <c r="AO153" i="12" a="1"/>
  <c r="AO153" i="12" s="1"/>
  <c r="AP153" i="12" a="1"/>
  <c r="AP153" i="12"/>
  <c r="AQ153" i="12" a="1"/>
  <c r="AQ153" i="12"/>
  <c r="AR153" i="12" a="1"/>
  <c r="AR153" i="12"/>
  <c r="AS153" i="12" a="1"/>
  <c r="AS153" i="12" s="1"/>
  <c r="AT153" i="12" a="1"/>
  <c r="AT153" i="12"/>
  <c r="AU153" i="12" a="1"/>
  <c r="AU153" i="12" s="1"/>
  <c r="AV153" i="12"/>
  <c r="AW153" i="12" a="1"/>
  <c r="AW153" i="12" s="1"/>
  <c r="BF153" i="12" s="1"/>
  <c r="AX153" i="12" a="1"/>
  <c r="AX153" i="12"/>
  <c r="AY153" i="12" a="1"/>
  <c r="AY153" i="12"/>
  <c r="AZ153" i="12" a="1"/>
  <c r="AZ153" i="12"/>
  <c r="BA153" i="12" a="1"/>
  <c r="BA153" i="12" s="1"/>
  <c r="BB153" i="12" a="1"/>
  <c r="BB153" i="12"/>
  <c r="BC153" i="12" a="1"/>
  <c r="BC153" i="12"/>
  <c r="BD153" i="12" a="1"/>
  <c r="BD153" i="12"/>
  <c r="BE153" i="12" a="1"/>
  <c r="BE153" i="12" s="1"/>
  <c r="BG153" i="12" a="1"/>
  <c r="BG153" i="12"/>
  <c r="BH153" i="12" a="1"/>
  <c r="BH153" i="12" s="1"/>
  <c r="BI153" i="12" a="1"/>
  <c r="BI153" i="12" s="1"/>
  <c r="BJ153" i="12" a="1"/>
  <c r="BJ153" i="12"/>
  <c r="BK153" i="12" a="1"/>
  <c r="BK153" i="12"/>
  <c r="BL153" i="12" a="1"/>
  <c r="BL153" i="12" s="1"/>
  <c r="BM153" i="12" a="1"/>
  <c r="BM153" i="12" s="1"/>
  <c r="BN153" i="12" a="1"/>
  <c r="BN153" i="12" s="1"/>
  <c r="BO153" i="12" a="1"/>
  <c r="BO153" i="12"/>
  <c r="BP153" i="12"/>
  <c r="BQ153" i="12" a="1"/>
  <c r="BQ153" i="12"/>
  <c r="BZ153" i="12" s="1"/>
  <c r="BR153" i="12" a="1"/>
  <c r="BR153" i="12" s="1"/>
  <c r="BS153" i="12" a="1"/>
  <c r="BS153" i="12"/>
  <c r="BT153" i="12" a="1"/>
  <c r="BT153" i="12"/>
  <c r="BU153" i="12" a="1"/>
  <c r="BU153" i="12"/>
  <c r="BV153" i="12" a="1"/>
  <c r="BV153" i="12" s="1"/>
  <c r="BW153" i="12" a="1"/>
  <c r="BW153" i="12"/>
  <c r="BX153" i="12" a="1"/>
  <c r="BX153" i="12"/>
  <c r="BY153" i="12" a="1"/>
  <c r="BY153" i="12"/>
  <c r="CA153" i="12" a="1"/>
  <c r="CA153" i="12" s="1"/>
  <c r="CJ153" i="12" s="1"/>
  <c r="CB153" i="12" a="1"/>
  <c r="CB153" i="12"/>
  <c r="CC153" i="12" a="1"/>
  <c r="CC153" i="12" s="1"/>
  <c r="CD153" i="12" a="1"/>
  <c r="CD153" i="12" s="1"/>
  <c r="CE153" i="12" a="1"/>
  <c r="CE153" i="12" s="1"/>
  <c r="CF153" i="12" a="1"/>
  <c r="CF153" i="12"/>
  <c r="CG153" i="12" a="1"/>
  <c r="CG153" i="12" s="1"/>
  <c r="CH153" i="12" a="1"/>
  <c r="CH153" i="12" s="1"/>
  <c r="CI153" i="12" a="1"/>
  <c r="CI153" i="12" s="1"/>
  <c r="S154" i="12" a="1"/>
  <c r="S154" i="12"/>
  <c r="AB154" i="12" s="1"/>
  <c r="T154" i="12" a="1"/>
  <c r="T154" i="12"/>
  <c r="U154" i="12" a="1"/>
  <c r="U154" i="12" s="1"/>
  <c r="V154" i="12" a="1"/>
  <c r="V154" i="12"/>
  <c r="W154" i="12" a="1"/>
  <c r="W154" i="12"/>
  <c r="X154" i="12" a="1"/>
  <c r="X154" i="12"/>
  <c r="Y154" i="12" a="1"/>
  <c r="Y154" i="12" s="1"/>
  <c r="Z154" i="12" a="1"/>
  <c r="Z154" i="12"/>
  <c r="AA154" i="12" a="1"/>
  <c r="AA154" i="12"/>
  <c r="AC154" i="12" a="1"/>
  <c r="AC154" i="12" s="1"/>
  <c r="AL154" i="12" s="1"/>
  <c r="AD154" i="12" a="1"/>
  <c r="AD154" i="12" s="1"/>
  <c r="AE154" i="12" a="1"/>
  <c r="AE154" i="12"/>
  <c r="AF154" i="12" a="1"/>
  <c r="AF154" i="12" s="1"/>
  <c r="AG154" i="12" a="1"/>
  <c r="AG154" i="12" s="1"/>
  <c r="AH154" i="12" a="1"/>
  <c r="AH154" i="12" s="1"/>
  <c r="AI154" i="12" a="1"/>
  <c r="AI154" i="12"/>
  <c r="AJ154" i="12" a="1"/>
  <c r="AJ154" i="12" s="1"/>
  <c r="AK154" i="12" a="1"/>
  <c r="AK154" i="12" s="1"/>
  <c r="AM154" i="12" a="1"/>
  <c r="AM154" i="12"/>
  <c r="AN154" i="12" a="1"/>
  <c r="AN154" i="12"/>
  <c r="AO154" i="12" a="1"/>
  <c r="AO154" i="12"/>
  <c r="AP154" i="12" a="1"/>
  <c r="AP154" i="12" s="1"/>
  <c r="AQ154" i="12" a="1"/>
  <c r="AQ154" i="12"/>
  <c r="AR154" i="12" a="1"/>
  <c r="AR154" i="12"/>
  <c r="AS154" i="12" a="1"/>
  <c r="AS154" i="12"/>
  <c r="AT154" i="12" a="1"/>
  <c r="AT154" i="12" s="1"/>
  <c r="AU154" i="12" a="1"/>
  <c r="AU154" i="12"/>
  <c r="AV154" i="12"/>
  <c r="AW154" i="12" a="1"/>
  <c r="AW154" i="12" s="1"/>
  <c r="AX154" i="12" a="1"/>
  <c r="AX154" i="12" s="1"/>
  <c r="AY154" i="12" a="1"/>
  <c r="AY154" i="12" s="1"/>
  <c r="AZ154" i="12" a="1"/>
  <c r="AZ154" i="12"/>
  <c r="BA154" i="12" a="1"/>
  <c r="BA154" i="12" s="1"/>
  <c r="BB154" i="12" a="1"/>
  <c r="BB154" i="12" s="1"/>
  <c r="BC154" i="12" a="1"/>
  <c r="BC154" i="12" s="1"/>
  <c r="BD154" i="12" a="1"/>
  <c r="BD154" i="12"/>
  <c r="BE154" i="12" a="1"/>
  <c r="BE154" i="12" s="1"/>
  <c r="BF154" i="12"/>
  <c r="BG154" i="12" a="1"/>
  <c r="BG154" i="12"/>
  <c r="BH154" i="12" a="1"/>
  <c r="BH154" i="12"/>
  <c r="BI154" i="12" a="1"/>
  <c r="BI154" i="12"/>
  <c r="BJ154" i="12" a="1"/>
  <c r="BJ154" i="12"/>
  <c r="BK154" i="12" a="1"/>
  <c r="BK154" i="12" s="1"/>
  <c r="BL154" i="12" a="1"/>
  <c r="BL154" i="12"/>
  <c r="BM154" i="12" a="1"/>
  <c r="BM154" i="12"/>
  <c r="BN154" i="12" a="1"/>
  <c r="BN154" i="12"/>
  <c r="BO154" i="12" a="1"/>
  <c r="BO154" i="12" s="1"/>
  <c r="BP154" i="12"/>
  <c r="BQ154" i="12" a="1"/>
  <c r="BQ154" i="12"/>
  <c r="BR154" i="12" a="1"/>
  <c r="BR154" i="12" s="1"/>
  <c r="BS154" i="12" a="1"/>
  <c r="BS154" i="12" s="1"/>
  <c r="BT154" i="12" a="1"/>
  <c r="BT154" i="12" s="1"/>
  <c r="BU154" i="12" a="1"/>
  <c r="BU154" i="12"/>
  <c r="BV154" i="12" a="1"/>
  <c r="BV154" i="12" s="1"/>
  <c r="BW154" i="12" a="1"/>
  <c r="BW154" i="12" s="1"/>
  <c r="BX154" i="12" a="1"/>
  <c r="BX154" i="12" s="1"/>
  <c r="BY154" i="12" a="1"/>
  <c r="BY154" i="12"/>
  <c r="BZ154" i="12"/>
  <c r="CA154" i="12" a="1"/>
  <c r="CA154" i="12"/>
  <c r="CJ154" i="12" s="1"/>
  <c r="CB154" i="12" a="1"/>
  <c r="CB154" i="12" s="1"/>
  <c r="CC154" i="12" a="1"/>
  <c r="CC154" i="12"/>
  <c r="CD154" i="12" a="1"/>
  <c r="CD154" i="12"/>
  <c r="CE154" i="12" a="1"/>
  <c r="CE154" i="12"/>
  <c r="CF154" i="12" a="1"/>
  <c r="CF154" i="12" s="1"/>
  <c r="CG154" i="12" a="1"/>
  <c r="CG154" i="12"/>
  <c r="CH154" i="12" a="1"/>
  <c r="CH154" i="12"/>
  <c r="CI154" i="12" a="1"/>
  <c r="CI154" i="12"/>
  <c r="S155" i="12" a="1"/>
  <c r="S155" i="12" s="1"/>
  <c r="AB155" i="12" s="1"/>
  <c r="T155" i="12" a="1"/>
  <c r="T155" i="12"/>
  <c r="U155" i="12" a="1"/>
  <c r="U155" i="12" s="1"/>
  <c r="V155" i="12" a="1"/>
  <c r="V155" i="12" s="1"/>
  <c r="W155" i="12" a="1"/>
  <c r="W155" i="12" s="1"/>
  <c r="X155" i="12" a="1"/>
  <c r="X155" i="12"/>
  <c r="Y155" i="12" a="1"/>
  <c r="Y155" i="12" s="1"/>
  <c r="Z155" i="12" a="1"/>
  <c r="Z155" i="12" s="1"/>
  <c r="AA155" i="12" a="1"/>
  <c r="AA155" i="12" s="1"/>
  <c r="AC155" i="12" a="1"/>
  <c r="AC155" i="12"/>
  <c r="AL155" i="12" s="1"/>
  <c r="AD155" i="12" a="1"/>
  <c r="AD155" i="12"/>
  <c r="AE155" i="12" a="1"/>
  <c r="AE155" i="12" s="1"/>
  <c r="AF155" i="12" a="1"/>
  <c r="AF155" i="12"/>
  <c r="AG155" i="12" a="1"/>
  <c r="AG155" i="12"/>
  <c r="AH155" i="12" a="1"/>
  <c r="AH155" i="12"/>
  <c r="AI155" i="12" a="1"/>
  <c r="AI155" i="12" s="1"/>
  <c r="AJ155" i="12" a="1"/>
  <c r="AJ155" i="12"/>
  <c r="AK155" i="12" a="1"/>
  <c r="AK155" i="12" s="1"/>
  <c r="AM155" i="12" a="1"/>
  <c r="AM155" i="12" s="1"/>
  <c r="AV155" i="12" s="1"/>
  <c r="AN155" i="12" a="1"/>
  <c r="AN155" i="12" s="1"/>
  <c r="AO155" i="12" a="1"/>
  <c r="AO155" i="12"/>
  <c r="AP155" i="12" a="1"/>
  <c r="AP155" i="12" s="1"/>
  <c r="AQ155" i="12" a="1"/>
  <c r="AQ155" i="12" s="1"/>
  <c r="AR155" i="12" a="1"/>
  <c r="AR155" i="12" s="1"/>
  <c r="AS155" i="12" a="1"/>
  <c r="AS155" i="12"/>
  <c r="AT155" i="12" a="1"/>
  <c r="AT155" i="12" s="1"/>
  <c r="AU155" i="12" a="1"/>
  <c r="AU155" i="12" s="1"/>
  <c r="AW155" i="12" a="1"/>
  <c r="AW155" i="12"/>
  <c r="AX155" i="12" a="1"/>
  <c r="AX155" i="12"/>
  <c r="AY155" i="12" a="1"/>
  <c r="AY155" i="12"/>
  <c r="AZ155" i="12" a="1"/>
  <c r="AZ155" i="12" s="1"/>
  <c r="BA155" i="12" a="1"/>
  <c r="BA155" i="12"/>
  <c r="BB155" i="12" a="1"/>
  <c r="BB155" i="12" s="1"/>
  <c r="BC155" i="12" a="1"/>
  <c r="BC155" i="12"/>
  <c r="BD155" i="12" a="1"/>
  <c r="BD155" i="12" s="1"/>
  <c r="BE155" i="12" a="1"/>
  <c r="BE155" i="12"/>
  <c r="BF155" i="12"/>
  <c r="BG155" i="12" a="1"/>
  <c r="BG155" i="12" s="1"/>
  <c r="BH155" i="12" a="1"/>
  <c r="BH155" i="12" s="1"/>
  <c r="BI155" i="12" a="1"/>
  <c r="BI155" i="12" s="1"/>
  <c r="BJ155" i="12" a="1"/>
  <c r="BJ155" i="12"/>
  <c r="BK155" i="12" a="1"/>
  <c r="BK155" i="12" s="1"/>
  <c r="BL155" i="12" a="1"/>
  <c r="BL155" i="12" s="1"/>
  <c r="BM155" i="12" a="1"/>
  <c r="BM155" i="12" s="1"/>
  <c r="BN155" i="12" a="1"/>
  <c r="BN155" i="12"/>
  <c r="BO155" i="12" a="1"/>
  <c r="BO155" i="12" s="1"/>
  <c r="BP155" i="12"/>
  <c r="BQ155" i="12" a="1"/>
  <c r="BQ155" i="12" s="1"/>
  <c r="BZ155" i="12" s="1"/>
  <c r="BR155" i="12" a="1"/>
  <c r="BR155" i="12"/>
  <c r="BS155" i="12" a="1"/>
  <c r="BS155" i="12"/>
  <c r="BT155" i="12" a="1"/>
  <c r="BT155" i="12"/>
  <c r="BU155" i="12" a="1"/>
  <c r="BU155" i="12" s="1"/>
  <c r="BV155" i="12" a="1"/>
  <c r="BV155" i="12"/>
  <c r="BW155" i="12" a="1"/>
  <c r="BW155" i="12" s="1"/>
  <c r="BX155" i="12" a="1"/>
  <c r="BX155" i="12"/>
  <c r="BY155" i="12" a="1"/>
  <c r="BY155" i="12" s="1"/>
  <c r="CA155" i="12" a="1"/>
  <c r="CA155" i="12"/>
  <c r="CB155" i="12" a="1"/>
  <c r="CB155" i="12" s="1"/>
  <c r="CC155" i="12" a="1"/>
  <c r="CC155" i="12" s="1"/>
  <c r="CD155" i="12" a="1"/>
  <c r="CD155" i="12" s="1"/>
  <c r="CE155" i="12" a="1"/>
  <c r="CE155" i="12"/>
  <c r="CF155" i="12" a="1"/>
  <c r="CF155" i="12" s="1"/>
  <c r="CG155" i="12" a="1"/>
  <c r="CG155" i="12" s="1"/>
  <c r="CH155" i="12" a="1"/>
  <c r="CH155" i="12" s="1"/>
  <c r="CI155" i="12" a="1"/>
  <c r="CI155" i="12"/>
  <c r="CJ155" i="12"/>
  <c r="S156" i="12" a="1"/>
  <c r="S156" i="12"/>
  <c r="AB156" i="12" s="1"/>
  <c r="T156" i="12" a="1"/>
  <c r="T156" i="12" s="1"/>
  <c r="U156" i="12" a="1"/>
  <c r="U156" i="12"/>
  <c r="V156" i="12" a="1"/>
  <c r="V156" i="12"/>
  <c r="W156" i="12" a="1"/>
  <c r="W156" i="12"/>
  <c r="X156" i="12" a="1"/>
  <c r="X156" i="12" s="1"/>
  <c r="Y156" i="12" a="1"/>
  <c r="Y156" i="12"/>
  <c r="Z156" i="12" a="1"/>
  <c r="Z156" i="12"/>
  <c r="AA156" i="12" a="1"/>
  <c r="AA156" i="12"/>
  <c r="AC156" i="12" a="1"/>
  <c r="AC156" i="12" s="1"/>
  <c r="AL156" i="12" s="1"/>
  <c r="AD156" i="12" a="1"/>
  <c r="AD156" i="12"/>
  <c r="AE156" i="12" a="1"/>
  <c r="AE156" i="12" s="1"/>
  <c r="AF156" i="12" a="1"/>
  <c r="AF156" i="12" s="1"/>
  <c r="AG156" i="12" a="1"/>
  <c r="AG156" i="12" s="1"/>
  <c r="AH156" i="12" a="1"/>
  <c r="AH156" i="12"/>
  <c r="AI156" i="12" a="1"/>
  <c r="AI156" i="12" s="1"/>
  <c r="AJ156" i="12" a="1"/>
  <c r="AJ156" i="12" s="1"/>
  <c r="AK156" i="12" a="1"/>
  <c r="AK156" i="12" s="1"/>
  <c r="AM156" i="12" a="1"/>
  <c r="AM156" i="12"/>
  <c r="AV156" i="12" s="1"/>
  <c r="AN156" i="12" a="1"/>
  <c r="AN156" i="12"/>
  <c r="AO156" i="12" a="1"/>
  <c r="AO156" i="12"/>
  <c r="AP156" i="12" a="1"/>
  <c r="AP156" i="12"/>
  <c r="AQ156" i="12" a="1"/>
  <c r="AQ156" i="12"/>
  <c r="AR156" i="12" a="1"/>
  <c r="AR156" i="12"/>
  <c r="AS156" i="12" a="1"/>
  <c r="AS156" i="12" s="1"/>
  <c r="AT156" i="12" a="1"/>
  <c r="AT156" i="12"/>
  <c r="AU156" i="12" a="1"/>
  <c r="AU156" i="12" s="1"/>
  <c r="AW156" i="12" a="1"/>
  <c r="AW156" i="12" s="1"/>
  <c r="BF156" i="12" s="1"/>
  <c r="AX156" i="12" a="1"/>
  <c r="AX156" i="12" s="1"/>
  <c r="AY156" i="12" a="1"/>
  <c r="AY156" i="12"/>
  <c r="AZ156" i="12" a="1"/>
  <c r="AZ156" i="12" s="1"/>
  <c r="BA156" i="12" a="1"/>
  <c r="BA156" i="12" s="1"/>
  <c r="BB156" i="12" a="1"/>
  <c r="BB156" i="12" s="1"/>
  <c r="BC156" i="12" a="1"/>
  <c r="BC156" i="12"/>
  <c r="BD156" i="12" a="1"/>
  <c r="BD156" i="12" s="1"/>
  <c r="BE156" i="12" a="1"/>
  <c r="BE156" i="12" s="1"/>
  <c r="BG156" i="12" a="1"/>
  <c r="BG156" i="12"/>
  <c r="BH156" i="12" a="1"/>
  <c r="BH156" i="12" s="1"/>
  <c r="BI156" i="12" a="1"/>
  <c r="BI156" i="12"/>
  <c r="BJ156" i="12" a="1"/>
  <c r="BJ156" i="12"/>
  <c r="BK156" i="12" a="1"/>
  <c r="BK156" i="12"/>
  <c r="BL156" i="12" a="1"/>
  <c r="BL156" i="12" s="1"/>
  <c r="BM156" i="12" a="1"/>
  <c r="BM156" i="12"/>
  <c r="BN156" i="12" a="1"/>
  <c r="BN156" i="12" s="1"/>
  <c r="BO156" i="12" a="1"/>
  <c r="BO156" i="12"/>
  <c r="BP156" i="12"/>
  <c r="BQ156" i="12" a="1"/>
  <c r="BQ156" i="12" s="1"/>
  <c r="BZ156" i="12" s="1"/>
  <c r="BR156" i="12" a="1"/>
  <c r="BR156" i="12" s="1"/>
  <c r="BS156" i="12" a="1"/>
  <c r="BS156" i="12" s="1"/>
  <c r="BT156" i="12" a="1"/>
  <c r="BT156" i="12"/>
  <c r="BU156" i="12" a="1"/>
  <c r="BU156" i="12" s="1"/>
  <c r="BV156" i="12" a="1"/>
  <c r="BV156" i="12" s="1"/>
  <c r="BW156" i="12" a="1"/>
  <c r="BW156" i="12" s="1"/>
  <c r="BX156" i="12" a="1"/>
  <c r="BX156" i="12"/>
  <c r="BY156" i="12" a="1"/>
  <c r="BY156" i="12" s="1"/>
  <c r="CA156" i="12" a="1"/>
  <c r="CA156" i="12"/>
  <c r="CJ156" i="12" s="1"/>
  <c r="CB156" i="12" a="1"/>
  <c r="CB156" i="12"/>
  <c r="CC156" i="12" a="1"/>
  <c r="CC156" i="12"/>
  <c r="CD156" i="12" a="1"/>
  <c r="CD156" i="12"/>
  <c r="CE156" i="12" a="1"/>
  <c r="CE156" i="12" s="1"/>
  <c r="CF156" i="12" a="1"/>
  <c r="CF156" i="12"/>
  <c r="CG156" i="12" a="1"/>
  <c r="CG156" i="12" s="1"/>
  <c r="CH156" i="12" a="1"/>
  <c r="CH156" i="12"/>
  <c r="CI156" i="12" a="1"/>
  <c r="CI156" i="12" s="1"/>
  <c r="S157" i="12" a="1"/>
  <c r="S157" i="12"/>
  <c r="T157" i="12" a="1"/>
  <c r="T157" i="12" s="1"/>
  <c r="U157" i="12" a="1"/>
  <c r="U157" i="12" s="1"/>
  <c r="V157" i="12" a="1"/>
  <c r="V157" i="12" s="1"/>
  <c r="W157" i="12" a="1"/>
  <c r="W157" i="12"/>
  <c r="X157" i="12" a="1"/>
  <c r="X157" i="12" s="1"/>
  <c r="Y157" i="12" a="1"/>
  <c r="Y157" i="12" s="1"/>
  <c r="Z157" i="12" a="1"/>
  <c r="Z157" i="12" s="1"/>
  <c r="AA157" i="12" a="1"/>
  <c r="AA157" i="12"/>
  <c r="AB157" i="12"/>
  <c r="AC157" i="12" a="1"/>
  <c r="AC157" i="12"/>
  <c r="AL157" i="12" s="1"/>
  <c r="AD157" i="12" a="1"/>
  <c r="AD157" i="12" s="1"/>
  <c r="AE157" i="12" a="1"/>
  <c r="AE157" i="12"/>
  <c r="AF157" i="12" a="1"/>
  <c r="AF157" i="12"/>
  <c r="AG157" i="12" a="1"/>
  <c r="AG157" i="12"/>
  <c r="AH157" i="12" a="1"/>
  <c r="AH157" i="12" s="1"/>
  <c r="AI157" i="12" a="1"/>
  <c r="AI157" i="12"/>
  <c r="AJ157" i="12" a="1"/>
  <c r="AJ157" i="12" s="1"/>
  <c r="AK157" i="12" a="1"/>
  <c r="AK157" i="12"/>
  <c r="AM157" i="12" a="1"/>
  <c r="AM157" i="12" s="1"/>
  <c r="AV157" i="12" s="1"/>
  <c r="AN157" i="12" a="1"/>
  <c r="AN157" i="12"/>
  <c r="AO157" i="12" a="1"/>
  <c r="AO157" i="12" s="1"/>
  <c r="AP157" i="12" a="1"/>
  <c r="AP157" i="12" s="1"/>
  <c r="AQ157" i="12" a="1"/>
  <c r="AQ157" i="12" s="1"/>
  <c r="AR157" i="12" a="1"/>
  <c r="AR157" i="12"/>
  <c r="AS157" i="12" a="1"/>
  <c r="AS157" i="12" s="1"/>
  <c r="AT157" i="12" a="1"/>
  <c r="AT157" i="12" s="1"/>
  <c r="AU157" i="12" a="1"/>
  <c r="AU157" i="12" s="1"/>
  <c r="AW157" i="12" a="1"/>
  <c r="AW157" i="12"/>
  <c r="BF157" i="12" s="1"/>
  <c r="AX157" i="12" a="1"/>
  <c r="AX157" i="12"/>
  <c r="AY157" i="12" a="1"/>
  <c r="AY157" i="12"/>
  <c r="AZ157" i="12" a="1"/>
  <c r="AZ157" i="12"/>
  <c r="BA157" i="12" a="1"/>
  <c r="BA157" i="12" s="1"/>
  <c r="BB157" i="12" a="1"/>
  <c r="BB157" i="12"/>
  <c r="BC157" i="12" a="1"/>
  <c r="BC157" i="12" s="1"/>
  <c r="BD157" i="12" a="1"/>
  <c r="BD157" i="12"/>
  <c r="BE157" i="12" a="1"/>
  <c r="BE157" i="12" s="1"/>
  <c r="BG157" i="12" a="1"/>
  <c r="BG157" i="12" s="1"/>
  <c r="BP157" i="12" s="1"/>
  <c r="BH157" i="12" a="1"/>
  <c r="BH157" i="12" s="1"/>
  <c r="BI157" i="12" a="1"/>
  <c r="BI157" i="12"/>
  <c r="BJ157" i="12" a="1"/>
  <c r="BJ157" i="12" s="1"/>
  <c r="BK157" i="12" a="1"/>
  <c r="BK157" i="12" s="1"/>
  <c r="BL157" i="12" a="1"/>
  <c r="BL157" i="12" s="1"/>
  <c r="BM157" i="12" a="1"/>
  <c r="BM157" i="12"/>
  <c r="BN157" i="12" a="1"/>
  <c r="BN157" i="12" s="1"/>
  <c r="BO157" i="12" a="1"/>
  <c r="BO157" i="12" s="1"/>
  <c r="BQ157" i="12" a="1"/>
  <c r="BQ157" i="12"/>
  <c r="BR157" i="12" a="1"/>
  <c r="BR157" i="12" s="1"/>
  <c r="BS157" i="12" a="1"/>
  <c r="BS157" i="12"/>
  <c r="BT157" i="12" a="1"/>
  <c r="BT157" i="12"/>
  <c r="BU157" i="12" a="1"/>
  <c r="BU157" i="12"/>
  <c r="BV157" i="12" a="1"/>
  <c r="BV157" i="12" s="1"/>
  <c r="BW157" i="12" a="1"/>
  <c r="BW157" i="12"/>
  <c r="BX157" i="12" a="1"/>
  <c r="BX157" i="12" s="1"/>
  <c r="BY157" i="12" a="1"/>
  <c r="BY157" i="12"/>
  <c r="BZ157" i="12"/>
  <c r="CA157" i="12" a="1"/>
  <c r="CA157" i="12" s="1"/>
  <c r="CB157" i="12" a="1"/>
  <c r="CB157" i="12" s="1"/>
  <c r="CC157" i="12" a="1"/>
  <c r="CC157" i="12" s="1"/>
  <c r="CD157" i="12" a="1"/>
  <c r="CD157" i="12"/>
  <c r="CE157" i="12" a="1"/>
  <c r="CE157" i="12" s="1"/>
  <c r="CF157" i="12" a="1"/>
  <c r="CF157" i="12" s="1"/>
  <c r="CG157" i="12" a="1"/>
  <c r="CG157" i="12" s="1"/>
  <c r="CH157" i="12" a="1"/>
  <c r="CH157" i="12"/>
  <c r="CI157" i="12" a="1"/>
  <c r="CI157" i="12" s="1"/>
  <c r="CJ157" i="12"/>
  <c r="S158" i="12" a="1"/>
  <c r="S158" i="12"/>
  <c r="AB158" i="12" s="1"/>
  <c r="T158" i="12" a="1"/>
  <c r="T158" i="12"/>
  <c r="U158" i="12" a="1"/>
  <c r="U158" i="12" s="1"/>
  <c r="V158" i="12" a="1"/>
  <c r="V158" i="12"/>
  <c r="W158" i="12" a="1"/>
  <c r="W158" i="12" s="1"/>
  <c r="X158" i="12" a="1"/>
  <c r="X158" i="12"/>
  <c r="Y158" i="12" a="1"/>
  <c r="Y158" i="12" s="1"/>
  <c r="Z158" i="12" a="1"/>
  <c r="Z158" i="12"/>
  <c r="AA158" i="12" a="1"/>
  <c r="AA158" i="12" s="1"/>
  <c r="AC158" i="12" a="1"/>
  <c r="AC158" i="12"/>
  <c r="AD158" i="12" a="1"/>
  <c r="AD158" i="12" s="1"/>
  <c r="AE158" i="12" a="1"/>
  <c r="AE158" i="12" s="1"/>
  <c r="AF158" i="12" a="1"/>
  <c r="AF158" i="12" s="1"/>
  <c r="AG158" i="12" a="1"/>
  <c r="AG158" i="12"/>
  <c r="AH158" i="12" a="1"/>
  <c r="AH158" i="12" s="1"/>
  <c r="AI158" i="12" a="1"/>
  <c r="AI158" i="12" s="1"/>
  <c r="AJ158" i="12" a="1"/>
  <c r="AJ158" i="12" s="1"/>
  <c r="AK158" i="12" a="1"/>
  <c r="AK158" i="12"/>
  <c r="AL158" i="12"/>
  <c r="AM158" i="12" a="1"/>
  <c r="AM158" i="12"/>
  <c r="AV158" i="12" s="1"/>
  <c r="AN158" i="12" a="1"/>
  <c r="AN158" i="12" s="1"/>
  <c r="AO158" i="12" a="1"/>
  <c r="AO158" i="12"/>
  <c r="AP158" i="12" a="1"/>
  <c r="AP158" i="12"/>
  <c r="AQ158" i="12" a="1"/>
  <c r="AQ158" i="12"/>
  <c r="AR158" i="12" a="1"/>
  <c r="AR158" i="12" s="1"/>
  <c r="AS158" i="12" a="1"/>
  <c r="AS158" i="12"/>
  <c r="AT158" i="12" a="1"/>
  <c r="AT158" i="12" s="1"/>
  <c r="AU158" i="12" a="1"/>
  <c r="AU158" i="12"/>
  <c r="AW158" i="12" a="1"/>
  <c r="AW158" i="12" s="1"/>
  <c r="BF158" i="12" s="1"/>
  <c r="AX158" i="12" a="1"/>
  <c r="AX158" i="12"/>
  <c r="AY158" i="12" a="1"/>
  <c r="AY158" i="12" s="1"/>
  <c r="AZ158" i="12" a="1"/>
  <c r="AZ158" i="12" s="1"/>
  <c r="BA158" i="12" a="1"/>
  <c r="BA158" i="12" s="1"/>
  <c r="BB158" i="12" a="1"/>
  <c r="BB158" i="12"/>
  <c r="BC158" i="12" a="1"/>
  <c r="BC158" i="12" s="1"/>
  <c r="BD158" i="12" a="1"/>
  <c r="BD158" i="12" s="1"/>
  <c r="BE158" i="12" a="1"/>
  <c r="BE158" i="12" s="1"/>
  <c r="BG158" i="12" a="1"/>
  <c r="BG158" i="12" s="1"/>
  <c r="BP158" i="12" s="1"/>
  <c r="BH158" i="12" a="1"/>
  <c r="BH158" i="12"/>
  <c r="BI158" i="12" a="1"/>
  <c r="BI158" i="12"/>
  <c r="BJ158" i="12" a="1"/>
  <c r="BJ158" i="12"/>
  <c r="BK158" i="12" a="1"/>
  <c r="BK158" i="12" s="1"/>
  <c r="BL158" i="12" a="1"/>
  <c r="BL158" i="12"/>
  <c r="BM158" i="12" a="1"/>
  <c r="BM158" i="12" s="1"/>
  <c r="BN158" i="12" a="1"/>
  <c r="BN158" i="12"/>
  <c r="BO158" i="12" a="1"/>
  <c r="BO158" i="12" s="1"/>
  <c r="BQ158" i="12" a="1"/>
  <c r="BQ158" i="12" s="1"/>
  <c r="BZ158" i="12" s="1"/>
  <c r="BR158" i="12" a="1"/>
  <c r="BR158" i="12" s="1"/>
  <c r="BS158" i="12" a="1"/>
  <c r="BS158" i="12"/>
  <c r="BT158" i="12" a="1"/>
  <c r="BT158" i="12" s="1"/>
  <c r="BU158" i="12" a="1"/>
  <c r="BU158" i="12" s="1"/>
  <c r="BV158" i="12" a="1"/>
  <c r="BV158" i="12" s="1"/>
  <c r="BW158" i="12" a="1"/>
  <c r="BW158" i="12"/>
  <c r="BX158" i="12" a="1"/>
  <c r="BX158" i="12" s="1"/>
  <c r="BY158" i="12" a="1"/>
  <c r="BY158" i="12" s="1"/>
  <c r="CA158" i="12" a="1"/>
  <c r="CA158" i="12"/>
  <c r="CB158" i="12" a="1"/>
  <c r="CB158" i="12" s="1"/>
  <c r="CC158" i="12" a="1"/>
  <c r="CC158" i="12"/>
  <c r="CD158" i="12" a="1"/>
  <c r="CD158" i="12"/>
  <c r="CE158" i="12" a="1"/>
  <c r="CE158" i="12"/>
  <c r="CF158" i="12" a="1"/>
  <c r="CF158" i="12" s="1"/>
  <c r="CG158" i="12" a="1"/>
  <c r="CG158" i="12"/>
  <c r="CH158" i="12" a="1"/>
  <c r="CH158" i="12" s="1"/>
  <c r="CI158" i="12" a="1"/>
  <c r="CI158" i="12"/>
  <c r="CJ158" i="12"/>
  <c r="S159" i="12" a="1"/>
  <c r="S159" i="12" s="1"/>
  <c r="T159" i="12" a="1"/>
  <c r="T159" i="12" s="1"/>
  <c r="U159" i="12" a="1"/>
  <c r="U159" i="12" s="1"/>
  <c r="V159" i="12" a="1"/>
  <c r="V159" i="12"/>
  <c r="W159" i="12" a="1"/>
  <c r="W159" i="12" s="1"/>
  <c r="X159" i="12" a="1"/>
  <c r="X159" i="12" s="1"/>
  <c r="Y159" i="12" a="1"/>
  <c r="Y159" i="12" s="1"/>
  <c r="Z159" i="12" a="1"/>
  <c r="Z159" i="12"/>
  <c r="AA159" i="12" a="1"/>
  <c r="AA159" i="12" s="1"/>
  <c r="AB159" i="12"/>
  <c r="AC159" i="12" a="1"/>
  <c r="AC159" i="12"/>
  <c r="AL159" i="12" s="1"/>
  <c r="AD159" i="12" a="1"/>
  <c r="AD159" i="12"/>
  <c r="AE159" i="12" a="1"/>
  <c r="AE159" i="12" s="1"/>
  <c r="AF159" i="12" a="1"/>
  <c r="AF159" i="12"/>
  <c r="AG159" i="12" a="1"/>
  <c r="AG159" i="12" s="1"/>
  <c r="AH159" i="12" a="1"/>
  <c r="AH159" i="12"/>
  <c r="AI159" i="12" a="1"/>
  <c r="AI159" i="12" s="1"/>
  <c r="AJ159" i="12" a="1"/>
  <c r="AJ159" i="12"/>
  <c r="AK159" i="12" a="1"/>
  <c r="AK159" i="12" s="1"/>
  <c r="AM159" i="12" a="1"/>
  <c r="AM159" i="12"/>
  <c r="AV159" i="12" s="1"/>
  <c r="AN159" i="12" a="1"/>
  <c r="AN159" i="12" s="1"/>
  <c r="AO159" i="12" a="1"/>
  <c r="AO159" i="12" s="1"/>
  <c r="AP159" i="12" a="1"/>
  <c r="AP159" i="12" s="1"/>
  <c r="AQ159" i="12" a="1"/>
  <c r="AQ159" i="12"/>
  <c r="AR159" i="12" a="1"/>
  <c r="AR159" i="12" s="1"/>
  <c r="AS159" i="12" a="1"/>
  <c r="AS159" i="12" s="1"/>
  <c r="AT159" i="12" a="1"/>
  <c r="AT159" i="12" s="1"/>
  <c r="AU159" i="12" a="1"/>
  <c r="AU159" i="12"/>
  <c r="AW159" i="12" a="1"/>
  <c r="AW159" i="12"/>
  <c r="BF159" i="12" s="1"/>
  <c r="AX159" i="12" a="1"/>
  <c r="AX159" i="12" s="1"/>
  <c r="AY159" i="12" a="1"/>
  <c r="AY159" i="12"/>
  <c r="AZ159" i="12" a="1"/>
  <c r="AZ159" i="12" s="1"/>
  <c r="BA159" i="12" a="1"/>
  <c r="BA159" i="12"/>
  <c r="BB159" i="12" a="1"/>
  <c r="BB159" i="12" s="1"/>
  <c r="BC159" i="12" a="1"/>
  <c r="BC159" i="12"/>
  <c r="BD159" i="12" a="1"/>
  <c r="BD159" i="12" s="1"/>
  <c r="BE159" i="12" a="1"/>
  <c r="BE159" i="12"/>
  <c r="BG159" i="12" a="1"/>
  <c r="BG159" i="12" s="1"/>
  <c r="BP159" i="12" s="1"/>
  <c r="BH159" i="12" a="1"/>
  <c r="BH159" i="12"/>
  <c r="BI159" i="12" a="1"/>
  <c r="BI159" i="12" s="1"/>
  <c r="BJ159" i="12" a="1"/>
  <c r="BJ159" i="12" s="1"/>
  <c r="BK159" i="12" a="1"/>
  <c r="BK159" i="12" s="1"/>
  <c r="BL159" i="12" a="1"/>
  <c r="BL159" i="12"/>
  <c r="BM159" i="12" a="1"/>
  <c r="BM159" i="12" s="1"/>
  <c r="BN159" i="12" a="1"/>
  <c r="BN159" i="12" s="1"/>
  <c r="BO159" i="12" a="1"/>
  <c r="BO159" i="12" s="1"/>
  <c r="BQ159" i="12" a="1"/>
  <c r="BQ159" i="12" s="1"/>
  <c r="BZ159" i="12" s="1"/>
  <c r="BR159" i="12" a="1"/>
  <c r="BR159" i="12"/>
  <c r="BS159" i="12" a="1"/>
  <c r="BS159" i="12"/>
  <c r="BT159" i="12" a="1"/>
  <c r="BT159" i="12"/>
  <c r="BU159" i="12" a="1"/>
  <c r="BU159" i="12" s="1"/>
  <c r="BV159" i="12" a="1"/>
  <c r="BV159" i="12"/>
  <c r="BW159" i="12" a="1"/>
  <c r="BW159" i="12" s="1"/>
  <c r="BX159" i="12" a="1"/>
  <c r="BX159" i="12"/>
  <c r="BY159" i="12" a="1"/>
  <c r="BY159" i="12" s="1"/>
  <c r="CA159" i="12" a="1"/>
  <c r="CA159" i="12" s="1"/>
  <c r="CJ159" i="12" s="1"/>
  <c r="CB159" i="12" a="1"/>
  <c r="CB159" i="12" s="1"/>
  <c r="CC159" i="12" a="1"/>
  <c r="CC159" i="12"/>
  <c r="CD159" i="12" a="1"/>
  <c r="CD159" i="12" s="1"/>
  <c r="CE159" i="12" a="1"/>
  <c r="CE159" i="12" s="1"/>
  <c r="CF159" i="12" a="1"/>
  <c r="CF159" i="12" s="1"/>
  <c r="CG159" i="12" a="1"/>
  <c r="CG159" i="12"/>
  <c r="CH159" i="12" a="1"/>
  <c r="CH159" i="12" s="1"/>
  <c r="CI159" i="12" a="1"/>
  <c r="CI159" i="12" s="1"/>
  <c r="S160" i="12" a="1"/>
  <c r="S160" i="12"/>
  <c r="T160" i="12" a="1"/>
  <c r="T160" i="12" s="1"/>
  <c r="U160" i="12" a="1"/>
  <c r="U160" i="12"/>
  <c r="V160" i="12" a="1"/>
  <c r="V160" i="12"/>
  <c r="W160" i="12" a="1"/>
  <c r="W160" i="12"/>
  <c r="X160" i="12" a="1"/>
  <c r="X160" i="12" s="1"/>
  <c r="Y160" i="12" a="1"/>
  <c r="Y160" i="12"/>
  <c r="Z160" i="12" a="1"/>
  <c r="Z160" i="12" s="1"/>
  <c r="AA160" i="12" a="1"/>
  <c r="AA160" i="12"/>
  <c r="AB160" i="12"/>
  <c r="AC160" i="12" a="1"/>
  <c r="AC160" i="12" s="1"/>
  <c r="AD160" i="12" a="1"/>
  <c r="AD160" i="12" s="1"/>
  <c r="AE160" i="12" a="1"/>
  <c r="AE160" i="12" s="1"/>
  <c r="AF160" i="12" a="1"/>
  <c r="AF160" i="12"/>
  <c r="AG160" i="12" a="1"/>
  <c r="AG160" i="12" s="1"/>
  <c r="AH160" i="12" a="1"/>
  <c r="AH160" i="12" s="1"/>
  <c r="AI160" i="12" a="1"/>
  <c r="AI160" i="12" s="1"/>
  <c r="AJ160" i="12" a="1"/>
  <c r="AJ160" i="12"/>
  <c r="AK160" i="12" a="1"/>
  <c r="AK160" i="12" s="1"/>
  <c r="AL160" i="12"/>
  <c r="AM160" i="12" a="1"/>
  <c r="AM160" i="12"/>
  <c r="AV160" i="12" s="1"/>
  <c r="AN160" i="12" a="1"/>
  <c r="AN160" i="12"/>
  <c r="AO160" i="12" a="1"/>
  <c r="AO160" i="12" s="1"/>
  <c r="AP160" i="12" a="1"/>
  <c r="AP160" i="12"/>
  <c r="AQ160" i="12" a="1"/>
  <c r="AQ160" i="12"/>
  <c r="AR160" i="12" a="1"/>
  <c r="AR160" i="12"/>
  <c r="AS160" i="12" a="1"/>
  <c r="AS160" i="12" s="1"/>
  <c r="AT160" i="12" a="1"/>
  <c r="AT160" i="12"/>
  <c r="AU160" i="12" a="1"/>
  <c r="AU160" i="12" s="1"/>
  <c r="AW160" i="12" a="1"/>
  <c r="AW160" i="12"/>
  <c r="BF160" i="12" s="1"/>
  <c r="AX160" i="12" a="1"/>
  <c r="AX160" i="12" s="1"/>
  <c r="AY160" i="12" a="1"/>
  <c r="AY160" i="12" s="1"/>
  <c r="AZ160" i="12" a="1"/>
  <c r="AZ160" i="12" s="1"/>
  <c r="BA160" i="12" a="1"/>
  <c r="BA160" i="12"/>
  <c r="BB160" i="12" a="1"/>
  <c r="BB160" i="12" s="1"/>
  <c r="BC160" i="12" a="1"/>
  <c r="BC160" i="12" s="1"/>
  <c r="BD160" i="12" a="1"/>
  <c r="BD160" i="12" s="1"/>
  <c r="BE160" i="12" a="1"/>
  <c r="BE160" i="12"/>
  <c r="BG160" i="12" a="1"/>
  <c r="BG160" i="12"/>
  <c r="BP160" i="12" s="1"/>
  <c r="BH160" i="12" a="1"/>
  <c r="BH160" i="12" s="1"/>
  <c r="BI160" i="12" a="1"/>
  <c r="BI160" i="12"/>
  <c r="BJ160" i="12" a="1"/>
  <c r="BJ160" i="12" s="1"/>
  <c r="BK160" i="12" a="1"/>
  <c r="BK160" i="12"/>
  <c r="BL160" i="12" a="1"/>
  <c r="BL160" i="12" s="1"/>
  <c r="BM160" i="12" a="1"/>
  <c r="BM160" i="12"/>
  <c r="BN160" i="12" a="1"/>
  <c r="BN160" i="12" s="1"/>
  <c r="BO160" i="12" a="1"/>
  <c r="BO160" i="12"/>
  <c r="BQ160" i="12" a="1"/>
  <c r="BQ160" i="12" s="1"/>
  <c r="BZ160" i="12" s="1"/>
  <c r="BR160" i="12" a="1"/>
  <c r="BR160" i="12"/>
  <c r="BS160" i="12" a="1"/>
  <c r="BS160" i="12" s="1"/>
  <c r="BT160" i="12" a="1"/>
  <c r="BT160" i="12" s="1"/>
  <c r="BU160" i="12" a="1"/>
  <c r="BU160" i="12" s="1"/>
  <c r="BV160" i="12" a="1"/>
  <c r="BV160" i="12"/>
  <c r="BW160" i="12" a="1"/>
  <c r="BW160" i="12" s="1"/>
  <c r="BX160" i="12" a="1"/>
  <c r="BX160" i="12" s="1"/>
  <c r="BY160" i="12" a="1"/>
  <c r="BY160" i="12" s="1"/>
  <c r="CA160" i="12" a="1"/>
  <c r="CA160" i="12" s="1"/>
  <c r="CJ160" i="12" s="1"/>
  <c r="CB160" i="12" a="1"/>
  <c r="CB160" i="12"/>
  <c r="CC160" i="12" a="1"/>
  <c r="CC160" i="12"/>
  <c r="CD160" i="12" a="1"/>
  <c r="CD160" i="12"/>
  <c r="CE160" i="12" a="1"/>
  <c r="CE160" i="12" s="1"/>
  <c r="CF160" i="12" a="1"/>
  <c r="CF160" i="12"/>
  <c r="CG160" i="12" a="1"/>
  <c r="CG160" i="12"/>
  <c r="CH160" i="12" a="1"/>
  <c r="CH160" i="12"/>
  <c r="CI160" i="12" a="1"/>
  <c r="CI160" i="12" s="1"/>
  <c r="S161" i="12" a="1"/>
  <c r="S161" i="12" s="1"/>
  <c r="AB161" i="12" s="1"/>
  <c r="T161" i="12" a="1"/>
  <c r="T161" i="12" s="1"/>
  <c r="U161" i="12" a="1"/>
  <c r="U161" i="12"/>
  <c r="V161" i="12" a="1"/>
  <c r="V161" i="12" s="1"/>
  <c r="W161" i="12" a="1"/>
  <c r="W161" i="12" s="1"/>
  <c r="X161" i="12" a="1"/>
  <c r="X161" i="12" s="1"/>
  <c r="Y161" i="12" a="1"/>
  <c r="Y161" i="12"/>
  <c r="Z161" i="12" a="1"/>
  <c r="Z161" i="12" s="1"/>
  <c r="AA161" i="12" a="1"/>
  <c r="AA161" i="12" s="1"/>
  <c r="AC161" i="12" a="1"/>
  <c r="AC161" i="12"/>
  <c r="AD161" i="12" a="1"/>
  <c r="AD161" i="12" s="1"/>
  <c r="AE161" i="12" a="1"/>
  <c r="AE161" i="12"/>
  <c r="AF161" i="12" a="1"/>
  <c r="AF161" i="12"/>
  <c r="AG161" i="12" a="1"/>
  <c r="AG161" i="12"/>
  <c r="AH161" i="12" a="1"/>
  <c r="AH161" i="12" s="1"/>
  <c r="AI161" i="12" a="1"/>
  <c r="AI161" i="12"/>
  <c r="AJ161" i="12" a="1"/>
  <c r="AJ161" i="12" s="1"/>
  <c r="AK161" i="12" a="1"/>
  <c r="AK161" i="12"/>
  <c r="AL161" i="12"/>
  <c r="AM161" i="12" a="1"/>
  <c r="AM161" i="12" s="1"/>
  <c r="AN161" i="12" a="1"/>
  <c r="AN161" i="12" s="1"/>
  <c r="AO161" i="12" a="1"/>
  <c r="AO161" i="12" s="1"/>
  <c r="AP161" i="12" a="1"/>
  <c r="AP161" i="12"/>
  <c r="AQ161" i="12" a="1"/>
  <c r="AQ161" i="12" s="1"/>
  <c r="AR161" i="12" a="1"/>
  <c r="AR161" i="12" s="1"/>
  <c r="AS161" i="12" a="1"/>
  <c r="AS161" i="12" s="1"/>
  <c r="AT161" i="12" a="1"/>
  <c r="AT161" i="12"/>
  <c r="AU161" i="12" a="1"/>
  <c r="AU161" i="12" s="1"/>
  <c r="AV161" i="12"/>
  <c r="AW161" i="12" a="1"/>
  <c r="AW161" i="12"/>
  <c r="BF161" i="12" s="1"/>
  <c r="AX161" i="12" a="1"/>
  <c r="AX161" i="12"/>
  <c r="AY161" i="12" a="1"/>
  <c r="AY161" i="12" s="1"/>
  <c r="AZ161" i="12" a="1"/>
  <c r="AZ161" i="12"/>
  <c r="BA161" i="12" a="1"/>
  <c r="BA161" i="12" s="1"/>
  <c r="BB161" i="12" a="1"/>
  <c r="BB161" i="12"/>
  <c r="BC161" i="12" a="1"/>
  <c r="BC161" i="12" s="1"/>
  <c r="BD161" i="12" a="1"/>
  <c r="BD161" i="12"/>
  <c r="BE161" i="12" a="1"/>
  <c r="BE161" i="12" s="1"/>
  <c r="BG161" i="12" a="1"/>
  <c r="BG161" i="12"/>
  <c r="BP161" i="12" s="1"/>
  <c r="BH161" i="12" a="1"/>
  <c r="BH161" i="12" s="1"/>
  <c r="BI161" i="12" a="1"/>
  <c r="BI161" i="12" s="1"/>
  <c r="BJ161" i="12" a="1"/>
  <c r="BJ161" i="12" s="1"/>
  <c r="BK161" i="12" a="1"/>
  <c r="BK161" i="12"/>
  <c r="BL161" i="12" a="1"/>
  <c r="BL161" i="12" s="1"/>
  <c r="BM161" i="12" a="1"/>
  <c r="BM161" i="12" s="1"/>
  <c r="BN161" i="12" a="1"/>
  <c r="BN161" i="12" s="1"/>
  <c r="BO161" i="12" a="1"/>
  <c r="BO161" i="12"/>
  <c r="BQ161" i="12" a="1"/>
  <c r="BQ161" i="12"/>
  <c r="BZ161" i="12" s="1"/>
  <c r="BR161" i="12" a="1"/>
  <c r="BR161" i="12"/>
  <c r="BS161" i="12" a="1"/>
  <c r="BS161" i="12"/>
  <c r="BT161" i="12" a="1"/>
  <c r="BT161" i="12" s="1"/>
  <c r="BU161" i="12" a="1"/>
  <c r="BU161" i="12"/>
  <c r="BV161" i="12" a="1"/>
  <c r="BV161" i="12" s="1"/>
  <c r="BW161" i="12" a="1"/>
  <c r="BW161" i="12"/>
  <c r="BX161" i="12" a="1"/>
  <c r="BX161" i="12" s="1"/>
  <c r="BY161" i="12" a="1"/>
  <c r="BY161" i="12"/>
  <c r="CA161" i="12" a="1"/>
  <c r="CA161" i="12" s="1"/>
  <c r="CJ161" i="12" s="1"/>
  <c r="CB161" i="12" a="1"/>
  <c r="CB161" i="12"/>
  <c r="CC161" i="12" a="1"/>
  <c r="CC161" i="12" s="1"/>
  <c r="CD161" i="12" a="1"/>
  <c r="CD161" i="12" s="1"/>
  <c r="CE161" i="12" a="1"/>
  <c r="CE161" i="12" s="1"/>
  <c r="CF161" i="12" a="1"/>
  <c r="CF161" i="12"/>
  <c r="CG161" i="12" a="1"/>
  <c r="CG161" i="12" s="1"/>
  <c r="CH161" i="12" a="1"/>
  <c r="CH161" i="12" s="1"/>
  <c r="CI161" i="12" a="1"/>
  <c r="CI161" i="12" s="1"/>
  <c r="S162" i="12" a="1"/>
  <c r="S162" i="12" s="1"/>
  <c r="AB162" i="12" s="1"/>
  <c r="T162" i="12" a="1"/>
  <c r="T162" i="12"/>
  <c r="U162" i="12" a="1"/>
  <c r="U162" i="12"/>
  <c r="V162" i="12" a="1"/>
  <c r="V162" i="12"/>
  <c r="W162" i="12" a="1"/>
  <c r="W162" i="12" s="1"/>
  <c r="X162" i="12" a="1"/>
  <c r="X162" i="12"/>
  <c r="Y162" i="12" a="1"/>
  <c r="Y162" i="12" s="1"/>
  <c r="Z162" i="12" a="1"/>
  <c r="Z162" i="12"/>
  <c r="AA162" i="12" a="1"/>
  <c r="AA162" i="12" s="1"/>
  <c r="AC162" i="12" a="1"/>
  <c r="AC162" i="12" s="1"/>
  <c r="AL162" i="12" s="1"/>
  <c r="AD162" i="12" a="1"/>
  <c r="AD162" i="12" s="1"/>
  <c r="AE162" i="12" a="1"/>
  <c r="AE162" i="12"/>
  <c r="AF162" i="12" a="1"/>
  <c r="AF162" i="12" s="1"/>
  <c r="AG162" i="12" a="1"/>
  <c r="AG162" i="12" s="1"/>
  <c r="AH162" i="12" a="1"/>
  <c r="AH162" i="12" s="1"/>
  <c r="AI162" i="12" a="1"/>
  <c r="AI162" i="12"/>
  <c r="AJ162" i="12" a="1"/>
  <c r="AJ162" i="12" s="1"/>
  <c r="AK162" i="12" a="1"/>
  <c r="AK162" i="12" s="1"/>
  <c r="AM162" i="12" a="1"/>
  <c r="AM162" i="12"/>
  <c r="AN162" i="12" a="1"/>
  <c r="AN162" i="12" s="1"/>
  <c r="AO162" i="12" a="1"/>
  <c r="AO162" i="12"/>
  <c r="AP162" i="12" a="1"/>
  <c r="AP162" i="12"/>
  <c r="AQ162" i="12" a="1"/>
  <c r="AQ162" i="12"/>
  <c r="AR162" i="12" a="1"/>
  <c r="AR162" i="12" s="1"/>
  <c r="AS162" i="12" a="1"/>
  <c r="AS162" i="12"/>
  <c r="AT162" i="12" a="1"/>
  <c r="AT162" i="12"/>
  <c r="AU162" i="12" a="1"/>
  <c r="AU162" i="12"/>
  <c r="AV162" i="12"/>
  <c r="AW162" i="12" a="1"/>
  <c r="AW162" i="12" s="1"/>
  <c r="BF162" i="12" s="1"/>
  <c r="AX162" i="12" a="1"/>
  <c r="AX162" i="12" s="1"/>
  <c r="AY162" i="12" a="1"/>
  <c r="AY162" i="12" s="1"/>
  <c r="AZ162" i="12" a="1"/>
  <c r="AZ162" i="12"/>
  <c r="BA162" i="12" a="1"/>
  <c r="BA162" i="12" s="1"/>
  <c r="BB162" i="12" a="1"/>
  <c r="BB162" i="12" s="1"/>
  <c r="BC162" i="12" a="1"/>
  <c r="BC162" i="12" s="1"/>
  <c r="BD162" i="12" a="1"/>
  <c r="BD162" i="12"/>
  <c r="BE162" i="12" a="1"/>
  <c r="BE162" i="12" s="1"/>
  <c r="BG162" i="12" a="1"/>
  <c r="BG162" i="12"/>
  <c r="BH162" i="12" a="1"/>
  <c r="BH162" i="12"/>
  <c r="BI162" i="12" a="1"/>
  <c r="BI162" i="12" s="1"/>
  <c r="BJ162" i="12" a="1"/>
  <c r="BJ162" i="12"/>
  <c r="BK162" i="12" a="1"/>
  <c r="BK162" i="12" s="1"/>
  <c r="BL162" i="12" a="1"/>
  <c r="BL162" i="12" s="1"/>
  <c r="BM162" i="12" a="1"/>
  <c r="BM162" i="12" s="1"/>
  <c r="BN162" i="12" a="1"/>
  <c r="BN162" i="12"/>
  <c r="BO162" i="12" a="1"/>
  <c r="BO162" i="12" s="1"/>
  <c r="BP162" i="12"/>
  <c r="BQ162" i="12" a="1"/>
  <c r="BQ162" i="12"/>
  <c r="BZ162" i="12" s="1"/>
  <c r="BR162" i="12" a="1"/>
  <c r="BR162" i="12" s="1"/>
  <c r="BS162" i="12" a="1"/>
  <c r="BS162" i="12" s="1"/>
  <c r="BT162" i="12" a="1"/>
  <c r="BT162" i="12" s="1"/>
  <c r="BU162" i="12" a="1"/>
  <c r="BU162" i="12"/>
  <c r="BV162" i="12" a="1"/>
  <c r="BV162" i="12" s="1"/>
  <c r="BW162" i="12" a="1"/>
  <c r="BW162" i="12" s="1"/>
  <c r="BX162" i="12" a="1"/>
  <c r="BX162" i="12" s="1"/>
  <c r="BY162" i="12" a="1"/>
  <c r="BY162" i="12"/>
  <c r="CA162" i="12" a="1"/>
  <c r="CA162" i="12"/>
  <c r="CJ162" i="12" s="1"/>
  <c r="CB162" i="12" a="1"/>
  <c r="CB162" i="12" s="1"/>
  <c r="CC162" i="12" a="1"/>
  <c r="CC162" i="12"/>
  <c r="CD162" i="12" a="1"/>
  <c r="CD162" i="12" s="1"/>
  <c r="CE162" i="12" a="1"/>
  <c r="CE162" i="12"/>
  <c r="CF162" i="12" a="1"/>
  <c r="CF162" i="12" s="1"/>
  <c r="CG162" i="12" a="1"/>
  <c r="CG162" i="12"/>
  <c r="CH162" i="12" a="1"/>
  <c r="CH162" i="12" s="1"/>
  <c r="CI162" i="12" a="1"/>
  <c r="CI162" i="12"/>
  <c r="S163" i="12" a="1"/>
  <c r="S163" i="12" s="1"/>
  <c r="AB163" i="12" s="1"/>
  <c r="T163" i="12" a="1"/>
  <c r="T163" i="12"/>
  <c r="U163" i="12" a="1"/>
  <c r="U163" i="12" s="1"/>
  <c r="V163" i="12" a="1"/>
  <c r="V163" i="12" s="1"/>
  <c r="W163" i="12" a="1"/>
  <c r="W163" i="12" s="1"/>
  <c r="X163" i="12" a="1"/>
  <c r="X163" i="12"/>
  <c r="Y163" i="12" a="1"/>
  <c r="Y163" i="12" s="1"/>
  <c r="Z163" i="12" a="1"/>
  <c r="Z163" i="12" s="1"/>
  <c r="AA163" i="12" a="1"/>
  <c r="AA163" i="12" s="1"/>
  <c r="AC163" i="12" a="1"/>
  <c r="AC163" i="12" s="1"/>
  <c r="AL163" i="12" s="1"/>
  <c r="AD163" i="12" a="1"/>
  <c r="AD163" i="12"/>
  <c r="AE163" i="12" a="1"/>
  <c r="AE163" i="12"/>
  <c r="AF163" i="12" a="1"/>
  <c r="AF163" i="12"/>
  <c r="AG163" i="12" a="1"/>
  <c r="AG163" i="12" s="1"/>
  <c r="AH163" i="12" a="1"/>
  <c r="AH163" i="12"/>
  <c r="AI163" i="12" a="1"/>
  <c r="AI163" i="12" s="1"/>
  <c r="AJ163" i="12" a="1"/>
  <c r="AJ163" i="12"/>
  <c r="AK163" i="12" a="1"/>
  <c r="AK163" i="12" s="1"/>
  <c r="AM163" i="12" a="1"/>
  <c r="AM163" i="12" s="1"/>
  <c r="AV163" i="12" s="1"/>
  <c r="AN163" i="12" a="1"/>
  <c r="AN163" i="12" s="1"/>
  <c r="AO163" i="12" a="1"/>
  <c r="AO163" i="12"/>
  <c r="AP163" i="12" a="1"/>
  <c r="AP163" i="12" s="1"/>
  <c r="AQ163" i="12" a="1"/>
  <c r="AQ163" i="12" s="1"/>
  <c r="AR163" i="12" a="1"/>
  <c r="AR163" i="12" s="1"/>
  <c r="AS163" i="12" a="1"/>
  <c r="AS163" i="12"/>
  <c r="AT163" i="12" a="1"/>
  <c r="AT163" i="12" s="1"/>
  <c r="AU163" i="12" a="1"/>
  <c r="AU163" i="12" s="1"/>
  <c r="AW163" i="12" a="1"/>
  <c r="AW163" i="12"/>
  <c r="AX163" i="12" a="1"/>
  <c r="AX163" i="12" s="1"/>
  <c r="AY163" i="12" a="1"/>
  <c r="AY163" i="12"/>
  <c r="AZ163" i="12" a="1"/>
  <c r="AZ163" i="12"/>
  <c r="BA163" i="12" a="1"/>
  <c r="BA163" i="12"/>
  <c r="BB163" i="12" a="1"/>
  <c r="BB163" i="12" s="1"/>
  <c r="BC163" i="12" a="1"/>
  <c r="BC163" i="12"/>
  <c r="BD163" i="12" a="1"/>
  <c r="BD163" i="12" s="1"/>
  <c r="BE163" i="12" a="1"/>
  <c r="BE163" i="12" s="1"/>
  <c r="BF163" i="12"/>
  <c r="BG163" i="12" a="1"/>
  <c r="BG163" i="12" s="1"/>
  <c r="BP163" i="12" s="1"/>
  <c r="BH163" i="12" a="1"/>
  <c r="BH163" i="12" s="1"/>
  <c r="BI163" i="12" a="1"/>
  <c r="BI163" i="12" s="1"/>
  <c r="BJ163" i="12" a="1"/>
  <c r="BJ163" i="12"/>
  <c r="BK163" i="12" a="1"/>
  <c r="BK163" i="12" s="1"/>
  <c r="BL163" i="12" a="1"/>
  <c r="BL163" i="12" s="1"/>
  <c r="BM163" i="12" a="1"/>
  <c r="BM163" i="12" s="1"/>
  <c r="BN163" i="12" a="1"/>
  <c r="BN163" i="12"/>
  <c r="BO163" i="12" a="1"/>
  <c r="BO163" i="12" s="1"/>
  <c r="BQ163" i="12" a="1"/>
  <c r="BQ163" i="12"/>
  <c r="BR163" i="12" a="1"/>
  <c r="BR163" i="12"/>
  <c r="BS163" i="12" a="1"/>
  <c r="BS163" i="12" s="1"/>
  <c r="BT163" i="12" a="1"/>
  <c r="BT163" i="12"/>
  <c r="BU163" i="12" a="1"/>
  <c r="BU163" i="12" s="1"/>
  <c r="BV163" i="12" a="1"/>
  <c r="BV163" i="12" s="1"/>
  <c r="BW163" i="12" a="1"/>
  <c r="BW163" i="12" s="1"/>
  <c r="BX163" i="12" a="1"/>
  <c r="BX163" i="12"/>
  <c r="BY163" i="12" a="1"/>
  <c r="BY163" i="12" s="1"/>
  <c r="BZ163" i="12"/>
  <c r="CA163" i="12" a="1"/>
  <c r="CA163" i="12"/>
  <c r="CJ163" i="12" s="1"/>
  <c r="CB163" i="12" a="1"/>
  <c r="CB163" i="12" s="1"/>
  <c r="CC163" i="12" a="1"/>
  <c r="CC163" i="12" s="1"/>
  <c r="CD163" i="12" a="1"/>
  <c r="CD163" i="12" s="1"/>
  <c r="CE163" i="12" a="1"/>
  <c r="CE163" i="12"/>
  <c r="CF163" i="12" a="1"/>
  <c r="CF163" i="12" s="1"/>
  <c r="CG163" i="12" a="1"/>
  <c r="CG163" i="12" s="1"/>
  <c r="CH163" i="12" a="1"/>
  <c r="CH163" i="12" s="1"/>
  <c r="CI163" i="12" a="1"/>
  <c r="CI163" i="12"/>
  <c r="S164" i="12" a="1"/>
  <c r="S164" i="12"/>
  <c r="AB164" i="12" s="1"/>
  <c r="T164" i="12" a="1"/>
  <c r="T164" i="12" s="1"/>
  <c r="U164" i="12" a="1"/>
  <c r="U164" i="12"/>
  <c r="V164" i="12" a="1"/>
  <c r="V164" i="12" s="1"/>
  <c r="W164" i="12" a="1"/>
  <c r="W164" i="12"/>
  <c r="X164" i="12" a="1"/>
  <c r="X164" i="12" s="1"/>
  <c r="Y164" i="12" a="1"/>
  <c r="Y164" i="12"/>
  <c r="Z164" i="12" a="1"/>
  <c r="Z164" i="12" s="1"/>
  <c r="AA164" i="12" a="1"/>
  <c r="AA164" i="12"/>
  <c r="AC164" i="12" a="1"/>
  <c r="AC164" i="12" s="1"/>
  <c r="AL164" i="12" s="1"/>
  <c r="AD164" i="12" a="1"/>
  <c r="AD164" i="12"/>
  <c r="AE164" i="12" a="1"/>
  <c r="AE164" i="12" s="1"/>
  <c r="AF164" i="12" a="1"/>
  <c r="AF164" i="12" s="1"/>
  <c r="AG164" i="12" a="1"/>
  <c r="AG164" i="12" s="1"/>
  <c r="AH164" i="12" a="1"/>
  <c r="AH164" i="12"/>
  <c r="AI164" i="12" a="1"/>
  <c r="AI164" i="12" s="1"/>
  <c r="AJ164" i="12" a="1"/>
  <c r="AJ164" i="12" s="1"/>
  <c r="AK164" i="12" a="1"/>
  <c r="AK164" i="12" s="1"/>
  <c r="AM164" i="12" a="1"/>
  <c r="AM164" i="12" s="1"/>
  <c r="AV164" i="12" s="1"/>
  <c r="AN164" i="12" a="1"/>
  <c r="AN164" i="12"/>
  <c r="AO164" i="12" a="1"/>
  <c r="AO164" i="12"/>
  <c r="AP164" i="12" a="1"/>
  <c r="AP164" i="12"/>
  <c r="AQ164" i="12" a="1"/>
  <c r="AQ164" i="12" s="1"/>
  <c r="AR164" i="12" a="1"/>
  <c r="AR164" i="12"/>
  <c r="AS164" i="12" a="1"/>
  <c r="AS164" i="12" s="1"/>
  <c r="AT164" i="12" a="1"/>
  <c r="AT164" i="12"/>
  <c r="AU164" i="12" a="1"/>
  <c r="AU164" i="12" s="1"/>
  <c r="AW164" i="12" a="1"/>
  <c r="AW164" i="12" s="1"/>
  <c r="BF164" i="12" s="1"/>
  <c r="AX164" i="12" a="1"/>
  <c r="AX164" i="12" s="1"/>
  <c r="AY164" i="12" a="1"/>
  <c r="AY164" i="12"/>
  <c r="AZ164" i="12" a="1"/>
  <c r="AZ164" i="12" s="1"/>
  <c r="BA164" i="12" a="1"/>
  <c r="BA164" i="12" s="1"/>
  <c r="BB164" i="12" a="1"/>
  <c r="BB164" i="12" s="1"/>
  <c r="BC164" i="12" a="1"/>
  <c r="BC164" i="12"/>
  <c r="BD164" i="12" a="1"/>
  <c r="BD164" i="12" s="1"/>
  <c r="BE164" i="12" a="1"/>
  <c r="BE164" i="12" s="1"/>
  <c r="BG164" i="12" a="1"/>
  <c r="BG164" i="12"/>
  <c r="BH164" i="12" a="1"/>
  <c r="BH164" i="12" s="1"/>
  <c r="BI164" i="12" a="1"/>
  <c r="BI164" i="12"/>
  <c r="BJ164" i="12" a="1"/>
  <c r="BJ164" i="12"/>
  <c r="BK164" i="12" a="1"/>
  <c r="BK164" i="12"/>
  <c r="BL164" i="12" a="1"/>
  <c r="BL164" i="12" s="1"/>
  <c r="BM164" i="12" a="1"/>
  <c r="BM164" i="12"/>
  <c r="BN164" i="12" a="1"/>
  <c r="BN164" i="12" s="1"/>
  <c r="BO164" i="12" a="1"/>
  <c r="BO164" i="12"/>
  <c r="BP164" i="12"/>
  <c r="BQ164" i="12" a="1"/>
  <c r="BQ164" i="12" s="1"/>
  <c r="BZ164" i="12" s="1"/>
  <c r="BR164" i="12" a="1"/>
  <c r="BR164" i="12" s="1"/>
  <c r="BS164" i="12" a="1"/>
  <c r="BS164" i="12" s="1"/>
  <c r="BT164" i="12" a="1"/>
  <c r="BT164" i="12"/>
  <c r="BU164" i="12" a="1"/>
  <c r="BU164" i="12" s="1"/>
  <c r="BV164" i="12" a="1"/>
  <c r="BV164" i="12" s="1"/>
  <c r="BW164" i="12" a="1"/>
  <c r="BW164" i="12" s="1"/>
  <c r="BX164" i="12" a="1"/>
  <c r="BX164" i="12"/>
  <c r="BY164" i="12" a="1"/>
  <c r="BY164" i="12" s="1"/>
  <c r="CA164" i="12" a="1"/>
  <c r="CA164" i="12"/>
  <c r="CB164" i="12" a="1"/>
  <c r="CB164" i="12"/>
  <c r="CC164" i="12" a="1"/>
  <c r="CC164" i="12" s="1"/>
  <c r="CD164" i="12" a="1"/>
  <c r="CD164" i="12"/>
  <c r="CE164" i="12" a="1"/>
  <c r="CE164" i="12" s="1"/>
  <c r="CF164" i="12" a="1"/>
  <c r="CF164" i="12"/>
  <c r="CG164" i="12" a="1"/>
  <c r="CG164" i="12" s="1"/>
  <c r="CH164" i="12" a="1"/>
  <c r="CH164" i="12"/>
  <c r="CI164" i="12" a="1"/>
  <c r="CI164" i="12" s="1"/>
  <c r="CJ164" i="12"/>
  <c r="S165" i="12" a="1"/>
  <c r="S165" i="12"/>
  <c r="AB165" i="12" s="1"/>
  <c r="T165" i="12" a="1"/>
  <c r="T165" i="12" s="1"/>
  <c r="U165" i="12" a="1"/>
  <c r="U165" i="12" s="1"/>
  <c r="V165" i="12" a="1"/>
  <c r="V165" i="12" s="1"/>
  <c r="W165" i="12" a="1"/>
  <c r="W165" i="12"/>
  <c r="X165" i="12" a="1"/>
  <c r="X165" i="12" s="1"/>
  <c r="Y165" i="12" a="1"/>
  <c r="Y165" i="12" s="1"/>
  <c r="Z165" i="12" a="1"/>
  <c r="Z165" i="12" s="1"/>
  <c r="AA165" i="12" a="1"/>
  <c r="AA165" i="12"/>
  <c r="AC165" i="12" a="1"/>
  <c r="AC165" i="12"/>
  <c r="AL165" i="12" s="1"/>
  <c r="AD165" i="12" a="1"/>
  <c r="AD165" i="12" s="1"/>
  <c r="AE165" i="12" a="1"/>
  <c r="AE165" i="12"/>
  <c r="AF165" i="12" a="1"/>
  <c r="AF165" i="12" s="1"/>
  <c r="AG165" i="12" a="1"/>
  <c r="AG165" i="12"/>
  <c r="AH165" i="12" a="1"/>
  <c r="AH165" i="12" s="1"/>
  <c r="AI165" i="12" a="1"/>
  <c r="AI165" i="12"/>
  <c r="AJ165" i="12" a="1"/>
  <c r="AJ165" i="12" s="1"/>
  <c r="AK165" i="12" a="1"/>
  <c r="AK165" i="12"/>
  <c r="AM165" i="12" a="1"/>
  <c r="AM165" i="12"/>
  <c r="AN165" i="12" a="1"/>
  <c r="AN165" i="12"/>
  <c r="AO165" i="12" a="1"/>
  <c r="AO165" i="12" s="1"/>
  <c r="AP165" i="12" a="1"/>
  <c r="AP165" i="12" s="1"/>
  <c r="AQ165" i="12" a="1"/>
  <c r="AQ165" i="12" s="1"/>
  <c r="AR165" i="12" a="1"/>
  <c r="AR165" i="12"/>
  <c r="AS165" i="12" a="1"/>
  <c r="AS165" i="12" s="1"/>
  <c r="AT165" i="12" a="1"/>
  <c r="AT165" i="12" s="1"/>
  <c r="AU165" i="12" a="1"/>
  <c r="AU165" i="12" s="1"/>
  <c r="AV165" i="12"/>
  <c r="AW165" i="12" a="1"/>
  <c r="AW165" i="12" s="1"/>
  <c r="BF165" i="12" s="1"/>
  <c r="AX165" i="12" a="1"/>
  <c r="AX165" i="12"/>
  <c r="AY165" i="12" a="1"/>
  <c r="AY165" i="12"/>
  <c r="AZ165" i="12" a="1"/>
  <c r="AZ165" i="12"/>
  <c r="BA165" i="12" a="1"/>
  <c r="BA165" i="12" s="1"/>
  <c r="BB165" i="12" a="1"/>
  <c r="BB165" i="12"/>
  <c r="BC165" i="12" a="1"/>
  <c r="BC165" i="12" s="1"/>
  <c r="BD165" i="12" a="1"/>
  <c r="BD165" i="12"/>
  <c r="BE165" i="12" a="1"/>
  <c r="BE165" i="12" s="1"/>
  <c r="BG165" i="12" a="1"/>
  <c r="BG165" i="12" s="1"/>
  <c r="BP165" i="12" s="1"/>
  <c r="BH165" i="12" a="1"/>
  <c r="BH165" i="12" s="1"/>
  <c r="BI165" i="12" a="1"/>
  <c r="BI165" i="12"/>
  <c r="BJ165" i="12" a="1"/>
  <c r="BJ165" i="12" s="1"/>
  <c r="BK165" i="12" a="1"/>
  <c r="BK165" i="12" s="1"/>
  <c r="BL165" i="12" a="1"/>
  <c r="BL165" i="12" s="1"/>
  <c r="BM165" i="12" a="1"/>
  <c r="BM165" i="12"/>
  <c r="BN165" i="12" a="1"/>
  <c r="BN165" i="12" s="1"/>
  <c r="BO165" i="12" a="1"/>
  <c r="BO165" i="12" s="1"/>
  <c r="BQ165" i="12" a="1"/>
  <c r="BQ165" i="12"/>
  <c r="BR165" i="12" a="1"/>
  <c r="BR165" i="12" s="1"/>
  <c r="BS165" i="12" a="1"/>
  <c r="BS165" i="12"/>
  <c r="BT165" i="12" a="1"/>
  <c r="BT165" i="12"/>
  <c r="BU165" i="12" a="1"/>
  <c r="BU165" i="12"/>
  <c r="BV165" i="12" a="1"/>
  <c r="BV165" i="12" s="1"/>
  <c r="BW165" i="12" a="1"/>
  <c r="BW165" i="12"/>
  <c r="BX165" i="12" a="1"/>
  <c r="BX165" i="12" s="1"/>
  <c r="BY165" i="12" a="1"/>
  <c r="BY165" i="12" s="1"/>
  <c r="BZ165" i="12"/>
  <c r="CA165" i="12" a="1"/>
  <c r="CA165" i="12" s="1"/>
  <c r="CB165" i="12" a="1"/>
  <c r="CB165" i="12" s="1"/>
  <c r="CC165" i="12" a="1"/>
  <c r="CC165" i="12" s="1"/>
  <c r="CD165" i="12" a="1"/>
  <c r="CD165" i="12"/>
  <c r="CE165" i="12" a="1"/>
  <c r="CE165" i="12" s="1"/>
  <c r="CF165" i="12" a="1"/>
  <c r="CF165" i="12" s="1"/>
  <c r="CG165" i="12" a="1"/>
  <c r="CG165" i="12" s="1"/>
  <c r="CH165" i="12" a="1"/>
  <c r="CH165" i="12"/>
  <c r="CI165" i="12" a="1"/>
  <c r="CI165" i="12" s="1"/>
  <c r="CJ165" i="12"/>
  <c r="S166" i="12" a="1"/>
  <c r="S166" i="12"/>
  <c r="T166" i="12" a="1"/>
  <c r="T166" i="12"/>
  <c r="U166" i="12" a="1"/>
  <c r="U166" i="12" s="1"/>
  <c r="V166" i="12" a="1"/>
  <c r="V166" i="12"/>
  <c r="W166" i="12" a="1"/>
  <c r="W166" i="12" s="1"/>
  <c r="X166" i="12" a="1"/>
  <c r="X166" i="12" s="1"/>
  <c r="Y166" i="12" a="1"/>
  <c r="Y166" i="12" s="1"/>
  <c r="Z166" i="12" a="1"/>
  <c r="Z166" i="12"/>
  <c r="AA166" i="12" a="1"/>
  <c r="AA166" i="12" s="1"/>
  <c r="AB166" i="12"/>
  <c r="AC166" i="12" a="1"/>
  <c r="AC166" i="12"/>
  <c r="AL166" i="12" s="1"/>
  <c r="AD166" i="12" a="1"/>
  <c r="AD166" i="12" s="1"/>
  <c r="AE166" i="12" a="1"/>
  <c r="AE166" i="12" s="1"/>
  <c r="AF166" i="12" a="1"/>
  <c r="AF166" i="12"/>
  <c r="AG166" i="12" a="1"/>
  <c r="AG166" i="12"/>
  <c r="AH166" i="12" a="1"/>
  <c r="AH166" i="12" s="1"/>
  <c r="AI166" i="12" a="1"/>
  <c r="AI166" i="12" s="1"/>
  <c r="AJ166" i="12" a="1"/>
  <c r="AJ166" i="12" s="1"/>
  <c r="AK166" i="12" a="1"/>
  <c r="AK166" i="12"/>
  <c r="AM166" i="12" a="1"/>
  <c r="AM166" i="12"/>
  <c r="AV166" i="12" s="1"/>
  <c r="AN166" i="12" a="1"/>
  <c r="AN166" i="12" s="1"/>
  <c r="AO166" i="12" a="1"/>
  <c r="AO166" i="12"/>
  <c r="AP166" i="12" a="1"/>
  <c r="AP166" i="12" s="1"/>
  <c r="AQ166" i="12" a="1"/>
  <c r="AQ166" i="12"/>
  <c r="AR166" i="12" a="1"/>
  <c r="AR166" i="12" s="1"/>
  <c r="AS166" i="12" a="1"/>
  <c r="AS166" i="12"/>
  <c r="AT166" i="12" a="1"/>
  <c r="AT166" i="12" s="1"/>
  <c r="AU166" i="12" a="1"/>
  <c r="AU166" i="12"/>
  <c r="AW166" i="12" a="1"/>
  <c r="AW166" i="12"/>
  <c r="AX166" i="12" a="1"/>
  <c r="AX166" i="12"/>
  <c r="AY166" i="12" a="1"/>
  <c r="AY166" i="12" s="1"/>
  <c r="AZ166" i="12" a="1"/>
  <c r="AZ166" i="12" s="1"/>
  <c r="BA166" i="12" a="1"/>
  <c r="BA166" i="12" s="1"/>
  <c r="BB166" i="12" a="1"/>
  <c r="BB166" i="12"/>
  <c r="BC166" i="12" a="1"/>
  <c r="BC166" i="12" s="1"/>
  <c r="BD166" i="12" a="1"/>
  <c r="BD166" i="12" s="1"/>
  <c r="BE166" i="12" a="1"/>
  <c r="BE166" i="12" s="1"/>
  <c r="BF166" i="12"/>
  <c r="BG166" i="12" a="1"/>
  <c r="BG166" i="12"/>
  <c r="BP166" i="12" s="1"/>
  <c r="BH166" i="12" a="1"/>
  <c r="BH166" i="12"/>
  <c r="BI166" i="12" a="1"/>
  <c r="BI166" i="12"/>
  <c r="BJ166" i="12" a="1"/>
  <c r="BJ166" i="12"/>
  <c r="BK166" i="12" a="1"/>
  <c r="BK166" i="12"/>
  <c r="BL166" i="12" a="1"/>
  <c r="BL166" i="12"/>
  <c r="BM166" i="12" a="1"/>
  <c r="BM166" i="12" s="1"/>
  <c r="BN166" i="12" a="1"/>
  <c r="BN166" i="12"/>
  <c r="BO166" i="12" a="1"/>
  <c r="BO166" i="12"/>
  <c r="BQ166" i="12" a="1"/>
  <c r="BQ166" i="12" s="1"/>
  <c r="BZ166" i="12" s="1"/>
  <c r="BR166" i="12" a="1"/>
  <c r="BR166" i="12" s="1"/>
  <c r="BS166" i="12" a="1"/>
  <c r="BS166" i="12"/>
  <c r="BT166" i="12" a="1"/>
  <c r="BT166" i="12" s="1"/>
  <c r="BU166" i="12" a="1"/>
  <c r="BU166" i="12" s="1"/>
  <c r="BV166" i="12" a="1"/>
  <c r="BV166" i="12" s="1"/>
  <c r="BW166" i="12" a="1"/>
  <c r="BW166" i="12"/>
  <c r="BX166" i="12" a="1"/>
  <c r="BX166" i="12" s="1"/>
  <c r="BY166" i="12" a="1"/>
  <c r="BY166" i="12" s="1"/>
  <c r="CA166" i="12" a="1"/>
  <c r="CA166" i="12"/>
  <c r="CB166" i="12" a="1"/>
  <c r="CB166" i="12" s="1"/>
  <c r="CC166" i="12" a="1"/>
  <c r="CC166" i="12"/>
  <c r="CD166" i="12" a="1"/>
  <c r="CD166" i="12"/>
  <c r="CE166" i="12" a="1"/>
  <c r="CE166" i="12"/>
  <c r="CF166" i="12" a="1"/>
  <c r="CF166" i="12" s="1"/>
  <c r="CG166" i="12" a="1"/>
  <c r="CG166" i="12"/>
  <c r="CH166" i="12" a="1"/>
  <c r="CH166" i="12" s="1"/>
  <c r="CI166" i="12" a="1"/>
  <c r="CI166" i="12" s="1"/>
  <c r="CJ166" i="12"/>
  <c r="S167" i="12" a="1"/>
  <c r="S167" i="12" s="1"/>
  <c r="AB167" i="12" s="1"/>
  <c r="T167" i="12" a="1"/>
  <c r="T167" i="12" s="1"/>
  <c r="U167" i="12" a="1"/>
  <c r="U167" i="12" s="1"/>
  <c r="V167" i="12" a="1"/>
  <c r="V167" i="12"/>
  <c r="W167" i="12" a="1"/>
  <c r="W167" i="12" s="1"/>
  <c r="X167" i="12" a="1"/>
  <c r="X167" i="12" s="1"/>
  <c r="Y167" i="12" a="1"/>
  <c r="Y167" i="12" s="1"/>
  <c r="Z167" i="12" a="1"/>
  <c r="Z167" i="12"/>
  <c r="AA167" i="12" a="1"/>
  <c r="AA167" i="12" s="1"/>
  <c r="AC167" i="12" a="1"/>
  <c r="AC167" i="12"/>
  <c r="AD167" i="12" a="1"/>
  <c r="AD167" i="12"/>
  <c r="AE167" i="12" a="1"/>
  <c r="AE167" i="12" s="1"/>
  <c r="AF167" i="12" a="1"/>
  <c r="AF167" i="12"/>
  <c r="AG167" i="12" a="1"/>
  <c r="AG167" i="12" s="1"/>
  <c r="AH167" i="12" a="1"/>
  <c r="AH167" i="12"/>
  <c r="AI167" i="12" a="1"/>
  <c r="AI167" i="12" s="1"/>
  <c r="AJ167" i="12" a="1"/>
  <c r="AJ167" i="12"/>
  <c r="AK167" i="12" a="1"/>
  <c r="AK167" i="12" s="1"/>
  <c r="AL167" i="12"/>
  <c r="AM167" i="12" a="1"/>
  <c r="AM167" i="12" s="1"/>
  <c r="AV167" i="12" s="1"/>
  <c r="AN167" i="12" a="1"/>
  <c r="AN167" i="12" s="1"/>
  <c r="AO167" i="12" a="1"/>
  <c r="AO167" i="12" s="1"/>
  <c r="AP167" i="12" a="1"/>
  <c r="AP167" i="12"/>
  <c r="AQ167" i="12" a="1"/>
  <c r="AQ167" i="12"/>
  <c r="AR167" i="12" a="1"/>
  <c r="AR167" i="12" s="1"/>
  <c r="AS167" i="12" a="1"/>
  <c r="AS167" i="12" s="1"/>
  <c r="AT167" i="12" a="1"/>
  <c r="AT167" i="12" s="1"/>
  <c r="AU167" i="12" a="1"/>
  <c r="AU167" i="12"/>
  <c r="AW167" i="12" a="1"/>
  <c r="AW167" i="12"/>
  <c r="BF167" i="12" s="1"/>
  <c r="AX167" i="12" a="1"/>
  <c r="AX167" i="12" s="1"/>
  <c r="AY167" i="12" a="1"/>
  <c r="AY167" i="12"/>
  <c r="AZ167" i="12" a="1"/>
  <c r="AZ167" i="12"/>
  <c r="BA167" i="12" a="1"/>
  <c r="BA167" i="12"/>
  <c r="BB167" i="12" a="1"/>
  <c r="BB167" i="12" s="1"/>
  <c r="BC167" i="12" a="1"/>
  <c r="BC167" i="12"/>
  <c r="BD167" i="12" a="1"/>
  <c r="BD167" i="12"/>
  <c r="BE167" i="12" a="1"/>
  <c r="BE167" i="12"/>
  <c r="BG167" i="12" a="1"/>
  <c r="BG167" i="12" s="1"/>
  <c r="BP167" i="12" s="1"/>
  <c r="BH167" i="12" a="1"/>
  <c r="BH167" i="12"/>
  <c r="BI167" i="12" a="1"/>
  <c r="BI167" i="12" s="1"/>
  <c r="BJ167" i="12" a="1"/>
  <c r="BJ167" i="12"/>
  <c r="BK167" i="12" a="1"/>
  <c r="BK167" i="12" s="1"/>
  <c r="BL167" i="12" a="1"/>
  <c r="BL167" i="12"/>
  <c r="BM167" i="12" a="1"/>
  <c r="BM167" i="12" s="1"/>
  <c r="BN167" i="12" a="1"/>
  <c r="BN167" i="12" s="1"/>
  <c r="BO167" i="12" a="1"/>
  <c r="BO167" i="12" s="1"/>
  <c r="BQ167" i="12" a="1"/>
  <c r="BQ167" i="12"/>
  <c r="BZ167" i="12" s="1"/>
  <c r="BR167" i="12" a="1"/>
  <c r="BR167" i="12"/>
  <c r="BS167" i="12" a="1"/>
  <c r="BS167" i="12"/>
  <c r="BT167" i="12" a="1"/>
  <c r="BT167" i="12" s="1"/>
  <c r="BU167" i="12" a="1"/>
  <c r="BU167" i="12" s="1"/>
  <c r="BV167" i="12" a="1"/>
  <c r="BV167" i="12"/>
  <c r="BW167" i="12" a="1"/>
  <c r="BW167" i="12"/>
  <c r="BX167" i="12" a="1"/>
  <c r="BX167" i="12" s="1"/>
  <c r="BY167" i="12" a="1"/>
  <c r="BY167" i="12" s="1"/>
  <c r="CA167" i="12" a="1"/>
  <c r="CA167" i="12"/>
  <c r="CJ167" i="12" s="1"/>
  <c r="CB167" i="12" a="1"/>
  <c r="CB167" i="12"/>
  <c r="CC167" i="12" a="1"/>
  <c r="CC167" i="12" s="1"/>
  <c r="CD167" i="12" a="1"/>
  <c r="CD167" i="12" s="1"/>
  <c r="CE167" i="12" a="1"/>
  <c r="CE167" i="12"/>
  <c r="CF167" i="12" a="1"/>
  <c r="CF167" i="12" s="1"/>
  <c r="CG167" i="12" a="1"/>
  <c r="CG167" i="12" s="1"/>
  <c r="CH167" i="12" a="1"/>
  <c r="CH167" i="12" s="1"/>
  <c r="CI167" i="12" a="1"/>
  <c r="CI167" i="12" s="1"/>
  <c r="S168" i="12" a="1"/>
  <c r="S168" i="12" s="1"/>
  <c r="AB168" i="12" s="1"/>
  <c r="T168" i="12" a="1"/>
  <c r="T168" i="12" s="1"/>
  <c r="U168" i="12" a="1"/>
  <c r="U168" i="12" s="1"/>
  <c r="V168" i="12" a="1"/>
  <c r="V168" i="12"/>
  <c r="W168" i="12" a="1"/>
  <c r="W168" i="12" s="1"/>
  <c r="X168" i="12" a="1"/>
  <c r="X168" i="12" s="1"/>
  <c r="Y168" i="12" a="1"/>
  <c r="Y168" i="12" s="1"/>
  <c r="Z168" i="12" a="1"/>
  <c r="Z168" i="12"/>
  <c r="AA168" i="12" a="1"/>
  <c r="AA168" i="12" s="1"/>
  <c r="AC168" i="12" a="1"/>
  <c r="AC168" i="12" s="1"/>
  <c r="AL168" i="12" s="1"/>
  <c r="AD168" i="12" a="1"/>
  <c r="AD168" i="12" s="1"/>
  <c r="AE168" i="12" a="1"/>
  <c r="AE168" i="12"/>
  <c r="AF168" i="12" a="1"/>
  <c r="AF168" i="12"/>
  <c r="AG168" i="12" a="1"/>
  <c r="AG168" i="12" s="1"/>
  <c r="AH168" i="12" a="1"/>
  <c r="AH168" i="12" s="1"/>
  <c r="AI168" i="12" a="1"/>
  <c r="AI168" i="12"/>
  <c r="AJ168" i="12" a="1"/>
  <c r="AJ168" i="12"/>
  <c r="AK168" i="12" a="1"/>
  <c r="AK168" i="12" s="1"/>
  <c r="AM168" i="12" a="1"/>
  <c r="AM168" i="12"/>
  <c r="AN168" i="12" a="1"/>
  <c r="AN168" i="12" s="1"/>
  <c r="AO168" i="12" a="1"/>
  <c r="AO168" i="12"/>
  <c r="AP168" i="12" a="1"/>
  <c r="AP168" i="12" s="1"/>
  <c r="AQ168" i="12" a="1"/>
  <c r="AQ168" i="12"/>
  <c r="AR168" i="12" a="1"/>
  <c r="AR168" i="12" s="1"/>
  <c r="AS168" i="12" a="1"/>
  <c r="AS168" i="12"/>
  <c r="AT168" i="12" a="1"/>
  <c r="AT168" i="12" s="1"/>
  <c r="AU168" i="12" a="1"/>
  <c r="AU168" i="12"/>
  <c r="AV168" i="12"/>
  <c r="AW168" i="12" a="1"/>
  <c r="AW168" i="12"/>
  <c r="AX168" i="12" a="1"/>
  <c r="AX168" i="12" s="1"/>
  <c r="AY168" i="12" a="1"/>
  <c r="AY168" i="12" s="1"/>
  <c r="AZ168" i="12" a="1"/>
  <c r="AZ168" i="12"/>
  <c r="BA168" i="12" a="1"/>
  <c r="BA168" i="12"/>
  <c r="BB168" i="12" a="1"/>
  <c r="BB168" i="12" s="1"/>
  <c r="BC168" i="12" a="1"/>
  <c r="BC168" i="12" s="1"/>
  <c r="BD168" i="12" a="1"/>
  <c r="BD168" i="12"/>
  <c r="BE168" i="12" a="1"/>
  <c r="BE168" i="12"/>
  <c r="BF168" i="12"/>
  <c r="BG168" i="12" a="1"/>
  <c r="BG168" i="12" s="1"/>
  <c r="BP168" i="12" s="1"/>
  <c r="BH168" i="12" a="1"/>
  <c r="BH168" i="12"/>
  <c r="BI168" i="12" a="1"/>
  <c r="BI168" i="12" s="1"/>
  <c r="BJ168" i="12" a="1"/>
  <c r="BJ168" i="12"/>
  <c r="BK168" i="12" a="1"/>
  <c r="BK168" i="12" s="1"/>
  <c r="BL168" i="12" a="1"/>
  <c r="BL168" i="12"/>
  <c r="BM168" i="12" a="1"/>
  <c r="BM168" i="12" s="1"/>
  <c r="BN168" i="12" a="1"/>
  <c r="BN168" i="12"/>
  <c r="BO168" i="12" a="1"/>
  <c r="BO168" i="12" s="1"/>
  <c r="BQ168" i="12" a="1"/>
  <c r="BQ168" i="12"/>
  <c r="BZ168" i="12" s="1"/>
  <c r="BR168" i="12" a="1"/>
  <c r="BR168" i="12"/>
  <c r="BS168" i="12" a="1"/>
  <c r="BS168" i="12" s="1"/>
  <c r="BT168" i="12" a="1"/>
  <c r="BT168" i="12" s="1"/>
  <c r="BU168" i="12" a="1"/>
  <c r="BU168" i="12"/>
  <c r="BV168" i="12" a="1"/>
  <c r="BV168" i="12"/>
  <c r="BW168" i="12" a="1"/>
  <c r="BW168" i="12" s="1"/>
  <c r="BX168" i="12" a="1"/>
  <c r="BX168" i="12" s="1"/>
  <c r="BY168" i="12" a="1"/>
  <c r="BY168" i="12"/>
  <c r="CA168" i="12" a="1"/>
  <c r="CA168" i="12"/>
  <c r="CJ168" i="12" s="1"/>
  <c r="CB168" i="12" a="1"/>
  <c r="CB168" i="12" s="1"/>
  <c r="CC168" i="12" a="1"/>
  <c r="CC168" i="12"/>
  <c r="CD168" i="12" a="1"/>
  <c r="CD168" i="12" s="1"/>
  <c r="CE168" i="12" a="1"/>
  <c r="CE168" i="12"/>
  <c r="CF168" i="12" a="1"/>
  <c r="CF168" i="12" s="1"/>
  <c r="CG168" i="12" a="1"/>
  <c r="CG168" i="12"/>
  <c r="CH168" i="12" a="1"/>
  <c r="CH168" i="12" s="1"/>
  <c r="CI168" i="12" a="1"/>
  <c r="CI168" i="12"/>
  <c r="S169" i="12" a="1"/>
  <c r="S169" i="12" s="1"/>
  <c r="AB169" i="12" s="1"/>
  <c r="T169" i="12" a="1"/>
  <c r="T169" i="12"/>
  <c r="U169" i="12" a="1"/>
  <c r="U169" i="12"/>
  <c r="V169" i="12" a="1"/>
  <c r="V169" i="12" s="1"/>
  <c r="W169" i="12" a="1"/>
  <c r="W169" i="12" s="1"/>
  <c r="X169" i="12" a="1"/>
  <c r="X169" i="12"/>
  <c r="Y169" i="12" a="1"/>
  <c r="Y169" i="12"/>
  <c r="Z169" i="12" a="1"/>
  <c r="Z169" i="12" s="1"/>
  <c r="AA169" i="12" a="1"/>
  <c r="AA169" i="12" s="1"/>
  <c r="AC169" i="12" a="1"/>
  <c r="AC169" i="12" s="1"/>
  <c r="AL169" i="12" s="1"/>
  <c r="AD169" i="12" a="1"/>
  <c r="AD169" i="12"/>
  <c r="AE169" i="12" a="1"/>
  <c r="AE169" i="12" s="1"/>
  <c r="AF169" i="12" a="1"/>
  <c r="AF169" i="12"/>
  <c r="AG169" i="12" a="1"/>
  <c r="AG169" i="12" s="1"/>
  <c r="AH169" i="12" a="1"/>
  <c r="AH169" i="12"/>
  <c r="AI169" i="12" a="1"/>
  <c r="AI169" i="12" s="1"/>
  <c r="AJ169" i="12" a="1"/>
  <c r="AJ169" i="12"/>
  <c r="AK169" i="12" a="1"/>
  <c r="AK169" i="12" s="1"/>
  <c r="AM169" i="12" a="1"/>
  <c r="AM169" i="12" s="1"/>
  <c r="AV169" i="12" s="1"/>
  <c r="AN169" i="12" a="1"/>
  <c r="AN169" i="12" s="1"/>
  <c r="AO169" i="12" a="1"/>
  <c r="AO169" i="12"/>
  <c r="AP169" i="12" a="1"/>
  <c r="AP169" i="12"/>
  <c r="AQ169" i="12" a="1"/>
  <c r="AQ169" i="12" s="1"/>
  <c r="AR169" i="12" a="1"/>
  <c r="AR169" i="12" s="1"/>
  <c r="AS169" i="12" a="1"/>
  <c r="AS169" i="12"/>
  <c r="AT169" i="12" a="1"/>
  <c r="AT169" i="12"/>
  <c r="AU169" i="12" a="1"/>
  <c r="AU169" i="12" s="1"/>
  <c r="AW169" i="12" a="1"/>
  <c r="AW169" i="12"/>
  <c r="AX169" i="12" a="1"/>
  <c r="AX169" i="12" s="1"/>
  <c r="AY169" i="12" a="1"/>
  <c r="AY169" i="12"/>
  <c r="AZ169" i="12" a="1"/>
  <c r="AZ169" i="12"/>
  <c r="BA169" i="12" a="1"/>
  <c r="BA169" i="12"/>
  <c r="BB169" i="12" a="1"/>
  <c r="BB169" i="12" s="1"/>
  <c r="BC169" i="12" a="1"/>
  <c r="BC169" i="12"/>
  <c r="BD169" i="12" a="1"/>
  <c r="BD169" i="12" s="1"/>
  <c r="BE169" i="12" a="1"/>
  <c r="BE169" i="12"/>
  <c r="BF169" i="12"/>
  <c r="BG169" i="12" a="1"/>
  <c r="BG169" i="12"/>
  <c r="BH169" i="12" a="1"/>
  <c r="BH169" i="12" s="1"/>
  <c r="BI169" i="12" a="1"/>
  <c r="BI169" i="12" s="1"/>
  <c r="BJ169" i="12" a="1"/>
  <c r="BJ169" i="12"/>
  <c r="BK169" i="12" a="1"/>
  <c r="BK169" i="12"/>
  <c r="BL169" i="12" a="1"/>
  <c r="BL169" i="12" s="1"/>
  <c r="BM169" i="12" a="1"/>
  <c r="BM169" i="12" s="1"/>
  <c r="BN169" i="12" a="1"/>
  <c r="BN169" i="12"/>
  <c r="BO169" i="12" a="1"/>
  <c r="BO169" i="12"/>
  <c r="BP169" i="12"/>
  <c r="BQ169" i="12" a="1"/>
  <c r="BQ169" i="12"/>
  <c r="BR169" i="12" a="1"/>
  <c r="BR169" i="12"/>
  <c r="BS169" i="12" a="1"/>
  <c r="BS169" i="12" s="1"/>
  <c r="BT169" i="12" a="1"/>
  <c r="BT169" i="12"/>
  <c r="BU169" i="12" a="1"/>
  <c r="BU169" i="12" s="1"/>
  <c r="BV169" i="12" a="1"/>
  <c r="BV169" i="12"/>
  <c r="BW169" i="12" a="1"/>
  <c r="BW169" i="12" s="1"/>
  <c r="BX169" i="12" a="1"/>
  <c r="BX169" i="12"/>
  <c r="BY169" i="12" a="1"/>
  <c r="BY169" i="12" s="1"/>
  <c r="BZ169" i="12"/>
  <c r="CA169" i="12" a="1"/>
  <c r="CA169" i="12"/>
  <c r="CJ169" i="12" s="1"/>
  <c r="CB169" i="12" a="1"/>
  <c r="CB169" i="12"/>
  <c r="CC169" i="12" a="1"/>
  <c r="CC169" i="12" s="1"/>
  <c r="CD169" i="12" a="1"/>
  <c r="CD169" i="12"/>
  <c r="CE169" i="12" a="1"/>
  <c r="CE169" i="12"/>
  <c r="CF169" i="12" a="1"/>
  <c r="CF169" i="12"/>
  <c r="CG169" i="12" a="1"/>
  <c r="CG169" i="12" s="1"/>
  <c r="CH169" i="12" a="1"/>
  <c r="CH169" i="12" s="1"/>
  <c r="CI169" i="12" a="1"/>
  <c r="CI169" i="12"/>
  <c r="S170" i="12" a="1"/>
  <c r="S170" i="12"/>
  <c r="AB170" i="12" s="1"/>
  <c r="T170" i="12" a="1"/>
  <c r="T170" i="12" s="1"/>
  <c r="U170" i="12" a="1"/>
  <c r="U170" i="12"/>
  <c r="V170" i="12" a="1"/>
  <c r="V170" i="12" s="1"/>
  <c r="W170" i="12" a="1"/>
  <c r="W170" i="12"/>
  <c r="X170" i="12" a="1"/>
  <c r="X170" i="12" s="1"/>
  <c r="Y170" i="12" a="1"/>
  <c r="Y170" i="12"/>
  <c r="Z170" i="12" a="1"/>
  <c r="Z170" i="12" s="1"/>
  <c r="AA170" i="12" a="1"/>
  <c r="AA170" i="12"/>
  <c r="AC170" i="12" a="1"/>
  <c r="AC170" i="12"/>
  <c r="AD170" i="12" a="1"/>
  <c r="AD170" i="12"/>
  <c r="AE170" i="12" a="1"/>
  <c r="AE170" i="12"/>
  <c r="AF170" i="12" a="1"/>
  <c r="AF170" i="12" s="1"/>
  <c r="AG170" i="12" a="1"/>
  <c r="AG170" i="12" s="1"/>
  <c r="AH170" i="12" a="1"/>
  <c r="AH170" i="12"/>
  <c r="AI170" i="12" a="1"/>
  <c r="AI170" i="12"/>
  <c r="AJ170" i="12" a="1"/>
  <c r="AJ170" i="12" s="1"/>
  <c r="AK170" i="12" a="1"/>
  <c r="AK170" i="12" s="1"/>
  <c r="AL170" i="12"/>
  <c r="AM170" i="12" a="1"/>
  <c r="AM170" i="12" s="1"/>
  <c r="AV170" i="12" s="1"/>
  <c r="AN170" i="12" a="1"/>
  <c r="AN170" i="12"/>
  <c r="AO170" i="12" a="1"/>
  <c r="AO170" i="12" s="1"/>
  <c r="AP170" i="12" a="1"/>
  <c r="AP170" i="12"/>
  <c r="AQ170" i="12" a="1"/>
  <c r="AQ170" i="12" s="1"/>
  <c r="AR170" i="12" a="1"/>
  <c r="AR170" i="12"/>
  <c r="AS170" i="12" a="1"/>
  <c r="AS170" i="12" s="1"/>
  <c r="AT170" i="12" a="1"/>
  <c r="AT170" i="12"/>
  <c r="AU170" i="12" a="1"/>
  <c r="AU170" i="12" s="1"/>
  <c r="AW170" i="12" a="1"/>
  <c r="AW170" i="12" s="1"/>
  <c r="BF170" i="12" s="1"/>
  <c r="AX170" i="12" a="1"/>
  <c r="AX170" i="12" s="1"/>
  <c r="AY170" i="12" a="1"/>
  <c r="AY170" i="12"/>
  <c r="AZ170" i="12" a="1"/>
  <c r="AZ170" i="12"/>
  <c r="BA170" i="12" a="1"/>
  <c r="BA170" i="12" s="1"/>
  <c r="BB170" i="12" a="1"/>
  <c r="BB170" i="12" s="1"/>
  <c r="BC170" i="12" a="1"/>
  <c r="BC170" i="12"/>
  <c r="BD170" i="12" a="1"/>
  <c r="BD170" i="12"/>
  <c r="BE170" i="12" a="1"/>
  <c r="BE170" i="12" s="1"/>
  <c r="BG170" i="12" a="1"/>
  <c r="BG170" i="12"/>
  <c r="BH170" i="12" a="1"/>
  <c r="BH170" i="12" s="1"/>
  <c r="BI170" i="12" a="1"/>
  <c r="BI170" i="12"/>
  <c r="BJ170" i="12" a="1"/>
  <c r="BJ170" i="12"/>
  <c r="BK170" i="12" a="1"/>
  <c r="BK170" i="12"/>
  <c r="BL170" i="12" a="1"/>
  <c r="BL170" i="12" s="1"/>
  <c r="BM170" i="12" a="1"/>
  <c r="BM170" i="12"/>
  <c r="BN170" i="12" a="1"/>
  <c r="BN170" i="12" s="1"/>
  <c r="BO170" i="12" a="1"/>
  <c r="BO170" i="12"/>
  <c r="BP170" i="12"/>
  <c r="BQ170" i="12" a="1"/>
  <c r="BQ170" i="12"/>
  <c r="BR170" i="12" a="1"/>
  <c r="BR170" i="12" s="1"/>
  <c r="BS170" i="12" a="1"/>
  <c r="BS170" i="12"/>
  <c r="BT170" i="12" a="1"/>
  <c r="BT170" i="12"/>
  <c r="BU170" i="12" a="1"/>
  <c r="BU170" i="12"/>
  <c r="BV170" i="12" a="1"/>
  <c r="BV170" i="12" s="1"/>
  <c r="BW170" i="12" a="1"/>
  <c r="BW170" i="12" s="1"/>
  <c r="BX170" i="12" a="1"/>
  <c r="BX170" i="12"/>
  <c r="BY170" i="12" a="1"/>
  <c r="BY170" i="12"/>
  <c r="BZ170" i="12"/>
  <c r="CA170" i="12" a="1"/>
  <c r="CA170" i="12"/>
  <c r="CB170" i="12" a="1"/>
  <c r="CB170" i="12"/>
  <c r="CC170" i="12" a="1"/>
  <c r="CC170" i="12" s="1"/>
  <c r="CD170" i="12" a="1"/>
  <c r="CD170" i="12"/>
  <c r="CE170" i="12" a="1"/>
  <c r="CE170" i="12" s="1"/>
  <c r="CF170" i="12" a="1"/>
  <c r="CF170" i="12"/>
  <c r="CG170" i="12" a="1"/>
  <c r="CG170" i="12" s="1"/>
  <c r="CH170" i="12" a="1"/>
  <c r="CH170" i="12"/>
  <c r="CI170" i="12" a="1"/>
  <c r="CI170" i="12" s="1"/>
  <c r="CJ170" i="12"/>
  <c r="S171" i="12" a="1"/>
  <c r="S171" i="12"/>
  <c r="AB171" i="12" s="1"/>
  <c r="T171" i="12" a="1"/>
  <c r="T171" i="12"/>
  <c r="U171" i="12" a="1"/>
  <c r="U171" i="12" s="1"/>
  <c r="V171" i="12" a="1"/>
  <c r="V171" i="12"/>
  <c r="W171" i="12" a="1"/>
  <c r="W171" i="12"/>
  <c r="X171" i="12" a="1"/>
  <c r="X171" i="12"/>
  <c r="Y171" i="12" a="1"/>
  <c r="Y171" i="12" s="1"/>
  <c r="Z171" i="12" a="1"/>
  <c r="Z171" i="12" s="1"/>
  <c r="AA171" i="12" a="1"/>
  <c r="AA171" i="12"/>
  <c r="AC171" i="12" a="1"/>
  <c r="AC171" i="12"/>
  <c r="AL171" i="12" s="1"/>
  <c r="AD171" i="12" a="1"/>
  <c r="AD171" i="12" s="1"/>
  <c r="AE171" i="12" a="1"/>
  <c r="AE171" i="12"/>
  <c r="AF171" i="12" a="1"/>
  <c r="AF171" i="12" s="1"/>
  <c r="AG171" i="12" a="1"/>
  <c r="AG171" i="12"/>
  <c r="AH171" i="12" a="1"/>
  <c r="AH171" i="12" s="1"/>
  <c r="AI171" i="12" a="1"/>
  <c r="AI171" i="12"/>
  <c r="AJ171" i="12" a="1"/>
  <c r="AJ171" i="12" s="1"/>
  <c r="AK171" i="12" a="1"/>
  <c r="AK171" i="12"/>
  <c r="AM171" i="12" a="1"/>
  <c r="AM171" i="12"/>
  <c r="AN171" i="12" a="1"/>
  <c r="AN171" i="12"/>
  <c r="AO171" i="12" a="1"/>
  <c r="AO171" i="12"/>
  <c r="AP171" i="12" a="1"/>
  <c r="AP171" i="12" s="1"/>
  <c r="AQ171" i="12" a="1"/>
  <c r="AQ171" i="12" s="1"/>
  <c r="AR171" i="12" a="1"/>
  <c r="AR171" i="12"/>
  <c r="AS171" i="12" a="1"/>
  <c r="AS171" i="12"/>
  <c r="AT171" i="12" a="1"/>
  <c r="AT171" i="12" s="1"/>
  <c r="AU171" i="12" a="1"/>
  <c r="AU171" i="12" s="1"/>
  <c r="AV171" i="12"/>
  <c r="AW171" i="12" a="1"/>
  <c r="AW171" i="12" s="1"/>
  <c r="BF171" i="12" s="1"/>
  <c r="AX171" i="12" a="1"/>
  <c r="AX171" i="12"/>
  <c r="AY171" i="12" a="1"/>
  <c r="AY171" i="12" s="1"/>
  <c r="AZ171" i="12" a="1"/>
  <c r="AZ171" i="12"/>
  <c r="BA171" i="12" a="1"/>
  <c r="BA171" i="12" s="1"/>
  <c r="BB171" i="12" a="1"/>
  <c r="BB171" i="12"/>
  <c r="BC171" i="12" a="1"/>
  <c r="BC171" i="12" s="1"/>
  <c r="BD171" i="12" a="1"/>
  <c r="BD171" i="12"/>
  <c r="BE171" i="12" a="1"/>
  <c r="BE171" i="12" s="1"/>
  <c r="BG171" i="12" a="1"/>
  <c r="BG171" i="12" s="1"/>
  <c r="BP171" i="12" s="1"/>
  <c r="BH171" i="12" a="1"/>
  <c r="BH171" i="12" s="1"/>
  <c r="BI171" i="12" a="1"/>
  <c r="BI171" i="12"/>
  <c r="BJ171" i="12" a="1"/>
  <c r="BJ171" i="12"/>
  <c r="BK171" i="12" a="1"/>
  <c r="BK171" i="12" s="1"/>
  <c r="BL171" i="12" a="1"/>
  <c r="BL171" i="12" s="1"/>
  <c r="BM171" i="12" a="1"/>
  <c r="BM171" i="12"/>
  <c r="BN171" i="12" a="1"/>
  <c r="BN171" i="12"/>
  <c r="BO171" i="12" a="1"/>
  <c r="BO171" i="12" s="1"/>
  <c r="BQ171" i="12" a="1"/>
  <c r="BQ171" i="12"/>
  <c r="BR171" i="12" a="1"/>
  <c r="BR171" i="12" s="1"/>
  <c r="BS171" i="12" a="1"/>
  <c r="BS171" i="12"/>
  <c r="BT171" i="12" a="1"/>
  <c r="BT171" i="12" s="1"/>
  <c r="BU171" i="12" a="1"/>
  <c r="BU171" i="12"/>
  <c r="BV171" i="12" a="1"/>
  <c r="BV171" i="12" s="1"/>
  <c r="BW171" i="12" a="1"/>
  <c r="BW171" i="12"/>
  <c r="BX171" i="12" a="1"/>
  <c r="BX171" i="12" s="1"/>
  <c r="BY171" i="12" a="1"/>
  <c r="BY171" i="12" s="1"/>
  <c r="BZ171" i="12"/>
  <c r="CA171" i="12" a="1"/>
  <c r="CA171" i="12"/>
  <c r="CB171" i="12" a="1"/>
  <c r="CB171" i="12" s="1"/>
  <c r="CC171" i="12" a="1"/>
  <c r="CC171" i="12"/>
  <c r="CD171" i="12" a="1"/>
  <c r="CD171" i="12"/>
  <c r="CE171" i="12" a="1"/>
  <c r="CE171" i="12"/>
  <c r="CF171" i="12" a="1"/>
  <c r="CF171" i="12" s="1"/>
  <c r="CG171" i="12" a="1"/>
  <c r="CG171" i="12" s="1"/>
  <c r="CH171" i="12" a="1"/>
  <c r="CH171" i="12"/>
  <c r="CI171" i="12" a="1"/>
  <c r="CI171" i="12"/>
  <c r="CJ171" i="12"/>
  <c r="S172" i="12" a="1"/>
  <c r="S172" i="12" s="1"/>
  <c r="AB172" i="12" s="1"/>
  <c r="T172" i="12" a="1"/>
  <c r="T172" i="12"/>
  <c r="U172" i="12" a="1"/>
  <c r="U172" i="12" s="1"/>
  <c r="V172" i="12" a="1"/>
  <c r="V172" i="12"/>
  <c r="W172" i="12" a="1"/>
  <c r="W172" i="12" s="1"/>
  <c r="X172" i="12" a="1"/>
  <c r="X172" i="12" s="1"/>
  <c r="Y172" i="12" a="1"/>
  <c r="Y172" i="12" s="1"/>
  <c r="Z172" i="12" a="1"/>
  <c r="Z172" i="12"/>
  <c r="AA172" i="12" a="1"/>
  <c r="AA172" i="12" s="1"/>
  <c r="AC172" i="12" a="1"/>
  <c r="AC172" i="12"/>
  <c r="AL172" i="12" s="1"/>
  <c r="AD172" i="12" a="1"/>
  <c r="AD172" i="12"/>
  <c r="AE172" i="12" a="1"/>
  <c r="AE172" i="12" s="1"/>
  <c r="AF172" i="12" a="1"/>
  <c r="AF172" i="12"/>
  <c r="AG172" i="12" a="1"/>
  <c r="AG172" i="12"/>
  <c r="AH172" i="12" a="1"/>
  <c r="AH172" i="12"/>
  <c r="AI172" i="12" a="1"/>
  <c r="AI172" i="12" s="1"/>
  <c r="AJ172" i="12" a="1"/>
  <c r="AJ172" i="12" s="1"/>
  <c r="AK172" i="12" a="1"/>
  <c r="AK172" i="12"/>
  <c r="AM172" i="12" a="1"/>
  <c r="AM172" i="12"/>
  <c r="AV172" i="12" s="1"/>
  <c r="AN172" i="12" a="1"/>
  <c r="AN172" i="12" s="1"/>
  <c r="AO172" i="12" a="1"/>
  <c r="AO172" i="12"/>
  <c r="AP172" i="12" a="1"/>
  <c r="AP172" i="12" s="1"/>
  <c r="AQ172" i="12" a="1"/>
  <c r="AQ172" i="12"/>
  <c r="AR172" i="12" a="1"/>
  <c r="AR172" i="12" s="1"/>
  <c r="AS172" i="12" a="1"/>
  <c r="AS172" i="12"/>
  <c r="AT172" i="12" a="1"/>
  <c r="AT172" i="12" s="1"/>
  <c r="AU172" i="12" a="1"/>
  <c r="AU172" i="12"/>
  <c r="AW172" i="12" a="1"/>
  <c r="AW172" i="12"/>
  <c r="AX172" i="12" a="1"/>
  <c r="AX172" i="12"/>
  <c r="AY172" i="12" a="1"/>
  <c r="AY172" i="12"/>
  <c r="AZ172" i="12" a="1"/>
  <c r="AZ172" i="12" s="1"/>
  <c r="BA172" i="12" a="1"/>
  <c r="BA172" i="12" s="1"/>
  <c r="BB172" i="12" a="1"/>
  <c r="BB172" i="12"/>
  <c r="BC172" i="12" a="1"/>
  <c r="BC172" i="12"/>
  <c r="BD172" i="12" a="1"/>
  <c r="BD172" i="12" s="1"/>
  <c r="BE172" i="12" a="1"/>
  <c r="BE172" i="12" s="1"/>
  <c r="BF172" i="12"/>
  <c r="BG172" i="12" a="1"/>
  <c r="BG172" i="12" s="1"/>
  <c r="BP172" i="12" s="1"/>
  <c r="BH172" i="12" a="1"/>
  <c r="BH172" i="12"/>
  <c r="BI172" i="12" a="1"/>
  <c r="BI172" i="12" s="1"/>
  <c r="BJ172" i="12" a="1"/>
  <c r="BJ172" i="12"/>
  <c r="BK172" i="12" a="1"/>
  <c r="BK172" i="12" s="1"/>
  <c r="BL172" i="12" a="1"/>
  <c r="BL172" i="12"/>
  <c r="BM172" i="12" a="1"/>
  <c r="BM172" i="12" s="1"/>
  <c r="BN172" i="12" a="1"/>
  <c r="BN172" i="12"/>
  <c r="BO172" i="12" a="1"/>
  <c r="BO172" i="12" s="1"/>
  <c r="BQ172" i="12" a="1"/>
  <c r="BQ172" i="12" s="1"/>
  <c r="BZ172" i="12" s="1"/>
  <c r="BR172" i="12" a="1"/>
  <c r="BR172" i="12" s="1"/>
  <c r="BS172" i="12" a="1"/>
  <c r="BS172" i="12"/>
  <c r="BT172" i="12" a="1"/>
  <c r="BT172" i="12"/>
  <c r="BU172" i="12" a="1"/>
  <c r="BU172" i="12" s="1"/>
  <c r="BV172" i="12" a="1"/>
  <c r="BV172" i="12" s="1"/>
  <c r="BW172" i="12" a="1"/>
  <c r="BW172" i="12"/>
  <c r="BX172" i="12" a="1"/>
  <c r="BX172" i="12"/>
  <c r="BY172" i="12" a="1"/>
  <c r="BY172" i="12" s="1"/>
  <c r="CA172" i="12" a="1"/>
  <c r="CA172" i="12"/>
  <c r="CB172" i="12" a="1"/>
  <c r="CB172" i="12" s="1"/>
  <c r="CC172" i="12" a="1"/>
  <c r="CC172" i="12"/>
  <c r="CD172" i="12" a="1"/>
  <c r="CD172" i="12" s="1"/>
  <c r="CE172" i="12" a="1"/>
  <c r="CE172" i="12"/>
  <c r="CF172" i="12" a="1"/>
  <c r="CF172" i="12" s="1"/>
  <c r="CG172" i="12" a="1"/>
  <c r="CG172" i="12"/>
  <c r="CH172" i="12" a="1"/>
  <c r="CH172" i="12" s="1"/>
  <c r="CI172" i="12" a="1"/>
  <c r="CI172" i="12" s="1"/>
  <c r="CJ172" i="12"/>
  <c r="S173" i="12" a="1"/>
  <c r="S173" i="12"/>
  <c r="T173" i="12" a="1"/>
  <c r="T173" i="12" s="1"/>
  <c r="U173" i="12" a="1"/>
  <c r="U173" i="12"/>
  <c r="V173" i="12" a="1"/>
  <c r="V173" i="12"/>
  <c r="W173" i="12" a="1"/>
  <c r="W173" i="12"/>
  <c r="X173" i="12" a="1"/>
  <c r="X173" i="12" s="1"/>
  <c r="Y173" i="12" a="1"/>
  <c r="Y173" i="12"/>
  <c r="Z173" i="12" a="1"/>
  <c r="Z173" i="12"/>
  <c r="AA173" i="12" a="1"/>
  <c r="AA173" i="12"/>
  <c r="AB173" i="12"/>
  <c r="AC173" i="12" a="1"/>
  <c r="AC173" i="12" s="1"/>
  <c r="AL173" i="12" s="1"/>
  <c r="AD173" i="12" a="1"/>
  <c r="AD173" i="12" s="1"/>
  <c r="AE173" i="12" a="1"/>
  <c r="AE173" i="12" s="1"/>
  <c r="AF173" i="12" a="1"/>
  <c r="AF173" i="12"/>
  <c r="AG173" i="12" a="1"/>
  <c r="AG173" i="12" s="1"/>
  <c r="AH173" i="12" a="1"/>
  <c r="AH173" i="12" s="1"/>
  <c r="AI173" i="12" a="1"/>
  <c r="AI173" i="12" s="1"/>
  <c r="AJ173" i="12" a="1"/>
  <c r="AJ173" i="12"/>
  <c r="AK173" i="12" a="1"/>
  <c r="AK173" i="12" s="1"/>
  <c r="AM173" i="12" a="1"/>
  <c r="AM173" i="12"/>
  <c r="AV173" i="12" s="1"/>
  <c r="AN173" i="12" a="1"/>
  <c r="AN173" i="12"/>
  <c r="AO173" i="12" a="1"/>
  <c r="AO173" i="12" s="1"/>
  <c r="AP173" i="12" a="1"/>
  <c r="AP173" i="12"/>
  <c r="AQ173" i="12" a="1"/>
  <c r="AQ173" i="12"/>
  <c r="AR173" i="12" a="1"/>
  <c r="AR173" i="12"/>
  <c r="AS173" i="12" a="1"/>
  <c r="AS173" i="12" s="1"/>
  <c r="AT173" i="12" a="1"/>
  <c r="AT173" i="12"/>
  <c r="AU173" i="12" a="1"/>
  <c r="AU173" i="12"/>
  <c r="AW173" i="12" a="1"/>
  <c r="AW173" i="12"/>
  <c r="BF173" i="12" s="1"/>
  <c r="AX173" i="12" a="1"/>
  <c r="AX173" i="12" s="1"/>
  <c r="AY173" i="12" a="1"/>
  <c r="AY173" i="12"/>
  <c r="AZ173" i="12" a="1"/>
  <c r="AZ173" i="12" s="1"/>
  <c r="BA173" i="12" a="1"/>
  <c r="BA173" i="12"/>
  <c r="BB173" i="12" a="1"/>
  <c r="BB173" i="12" s="1"/>
  <c r="BC173" i="12" a="1"/>
  <c r="BC173" i="12" s="1"/>
  <c r="BD173" i="12" a="1"/>
  <c r="BD173" i="12" s="1"/>
  <c r="BE173" i="12" a="1"/>
  <c r="BE173" i="12"/>
  <c r="BG173" i="12" a="1"/>
  <c r="BG173" i="12"/>
  <c r="BH173" i="12" a="1"/>
  <c r="BH173" i="12"/>
  <c r="BI173" i="12" a="1"/>
  <c r="BI173" i="12"/>
  <c r="BJ173" i="12" a="1"/>
  <c r="BJ173" i="12" s="1"/>
  <c r="BK173" i="12" a="1"/>
  <c r="BK173" i="12" s="1"/>
  <c r="BL173" i="12" a="1"/>
  <c r="BL173" i="12"/>
  <c r="BM173" i="12" a="1"/>
  <c r="BM173" i="12"/>
  <c r="BN173" i="12" a="1"/>
  <c r="BN173" i="12" s="1"/>
  <c r="BO173" i="12" a="1"/>
  <c r="BO173" i="12" s="1"/>
  <c r="BP173" i="12"/>
  <c r="BQ173" i="12" a="1"/>
  <c r="BQ173" i="12" s="1"/>
  <c r="BZ173" i="12" s="1"/>
  <c r="BR173" i="12" a="1"/>
  <c r="BR173" i="12"/>
  <c r="BS173" i="12" a="1"/>
  <c r="BS173" i="12" s="1"/>
  <c r="BT173" i="12" a="1"/>
  <c r="BT173" i="12"/>
  <c r="BU173" i="12" a="1"/>
  <c r="BU173" i="12" s="1"/>
  <c r="BV173" i="12" a="1"/>
  <c r="BV173" i="12"/>
  <c r="BW173" i="12" a="1"/>
  <c r="BW173" i="12" s="1"/>
  <c r="BX173" i="12" a="1"/>
  <c r="BX173" i="12"/>
  <c r="BY173" i="12" a="1"/>
  <c r="BY173" i="12" s="1"/>
  <c r="CA173" i="12" a="1"/>
  <c r="CA173" i="12" s="1"/>
  <c r="CJ173" i="12" s="1"/>
  <c r="CB173" i="12" a="1"/>
  <c r="CB173" i="12" s="1"/>
  <c r="CC173" i="12" a="1"/>
  <c r="CC173" i="12"/>
  <c r="CD173" i="12" a="1"/>
  <c r="CD173" i="12"/>
  <c r="CE173" i="12" a="1"/>
  <c r="CE173" i="12" s="1"/>
  <c r="CF173" i="12" a="1"/>
  <c r="CF173" i="12" s="1"/>
  <c r="CG173" i="12" a="1"/>
  <c r="CG173" i="12"/>
  <c r="CH173" i="12" a="1"/>
  <c r="CH173" i="12"/>
  <c r="CI173" i="12" a="1"/>
  <c r="CI173" i="12" s="1"/>
  <c r="S174" i="12" a="1"/>
  <c r="S174" i="12"/>
  <c r="T174" i="12" a="1"/>
  <c r="T174" i="12" s="1"/>
  <c r="U174" i="12" a="1"/>
  <c r="U174" i="12"/>
  <c r="V174" i="12" a="1"/>
  <c r="V174" i="12"/>
  <c r="W174" i="12" a="1"/>
  <c r="W174" i="12"/>
  <c r="X174" i="12" a="1"/>
  <c r="X174" i="12" s="1"/>
  <c r="Y174" i="12" a="1"/>
  <c r="Y174" i="12"/>
  <c r="Z174" i="12" a="1"/>
  <c r="Z174" i="12" s="1"/>
  <c r="AA174" i="12" a="1"/>
  <c r="AA174" i="12" s="1"/>
  <c r="AB174" i="12"/>
  <c r="AC174" i="12" a="1"/>
  <c r="AC174" i="12"/>
  <c r="AD174" i="12" a="1"/>
  <c r="AD174" i="12" s="1"/>
  <c r="AE174" i="12" a="1"/>
  <c r="AE174" i="12"/>
  <c r="AF174" i="12" a="1"/>
  <c r="AF174" i="12"/>
  <c r="AG174" i="12" a="1"/>
  <c r="AG174" i="12"/>
  <c r="AH174" i="12" a="1"/>
  <c r="AH174" i="12" s="1"/>
  <c r="AI174" i="12" a="1"/>
  <c r="AI174" i="12" s="1"/>
  <c r="AJ174" i="12" a="1"/>
  <c r="AJ174" i="12"/>
  <c r="AK174" i="12" a="1"/>
  <c r="AK174" i="12"/>
  <c r="AL174" i="12"/>
  <c r="AM174" i="12" a="1"/>
  <c r="AM174" i="12"/>
  <c r="AN174" i="12" a="1"/>
  <c r="AN174" i="12" s="1"/>
  <c r="AO174" i="12" a="1"/>
  <c r="AO174" i="12" s="1"/>
  <c r="AP174" i="12" a="1"/>
  <c r="AP174" i="12"/>
  <c r="AQ174" i="12" a="1"/>
  <c r="AQ174" i="12" s="1"/>
  <c r="AR174" i="12" a="1"/>
  <c r="AR174" i="12" s="1"/>
  <c r="AS174" i="12" a="1"/>
  <c r="AS174" i="12" s="1"/>
  <c r="AT174" i="12" a="1"/>
  <c r="AT174" i="12"/>
  <c r="AU174" i="12" a="1"/>
  <c r="AU174" i="12" s="1"/>
  <c r="AV174" i="12"/>
  <c r="AW174" i="12" a="1"/>
  <c r="AW174" i="12"/>
  <c r="BF174" i="12" s="1"/>
  <c r="AX174" i="12" a="1"/>
  <c r="AX174" i="12"/>
  <c r="AY174" i="12" a="1"/>
  <c r="AY174" i="12" s="1"/>
  <c r="AZ174" i="12" a="1"/>
  <c r="AZ174" i="12"/>
  <c r="BA174" i="12" a="1"/>
  <c r="BA174" i="12"/>
  <c r="BB174" i="12" a="1"/>
  <c r="BB174" i="12"/>
  <c r="BC174" i="12" a="1"/>
  <c r="BC174" i="12" s="1"/>
  <c r="BD174" i="12" a="1"/>
  <c r="BD174" i="12" s="1"/>
  <c r="BE174" i="12" a="1"/>
  <c r="BE174" i="12"/>
  <c r="BG174" i="12" a="1"/>
  <c r="BG174" i="12"/>
  <c r="BP174" i="12" s="1"/>
  <c r="BH174" i="12" a="1"/>
  <c r="BH174" i="12" s="1"/>
  <c r="BI174" i="12" a="1"/>
  <c r="BI174" i="12"/>
  <c r="BJ174" i="12" a="1"/>
  <c r="BJ174" i="12" s="1"/>
  <c r="BK174" i="12" a="1"/>
  <c r="BK174" i="12"/>
  <c r="BL174" i="12" a="1"/>
  <c r="BL174" i="12" s="1"/>
  <c r="BM174" i="12" a="1"/>
  <c r="BM174" i="12" s="1"/>
  <c r="BN174" i="12" a="1"/>
  <c r="BN174" i="12" s="1"/>
  <c r="BO174" i="12" a="1"/>
  <c r="BO174" i="12"/>
  <c r="BQ174" i="12" a="1"/>
  <c r="BQ174" i="12"/>
  <c r="BR174" i="12" a="1"/>
  <c r="BR174" i="12"/>
  <c r="BS174" i="12" a="1"/>
  <c r="BS174" i="12"/>
  <c r="BT174" i="12" a="1"/>
  <c r="BT174" i="12" s="1"/>
  <c r="BU174" i="12" a="1"/>
  <c r="BU174" i="12" s="1"/>
  <c r="BV174" i="12" a="1"/>
  <c r="BV174" i="12"/>
  <c r="BW174" i="12" a="1"/>
  <c r="BW174" i="12"/>
  <c r="BX174" i="12" a="1"/>
  <c r="BX174" i="12" s="1"/>
  <c r="BY174" i="12" a="1"/>
  <c r="BY174" i="12" s="1"/>
  <c r="BZ174" i="12"/>
  <c r="CA174" i="12" a="1"/>
  <c r="CA174" i="12" s="1"/>
  <c r="CJ174" i="12" s="1"/>
  <c r="CB174" i="12" a="1"/>
  <c r="CB174" i="12"/>
  <c r="CC174" i="12" a="1"/>
  <c r="CC174" i="12"/>
  <c r="CD174" i="12" a="1"/>
  <c r="CD174" i="12"/>
  <c r="CE174" i="12" a="1"/>
  <c r="CE174" i="12" s="1"/>
  <c r="CF174" i="12" a="1"/>
  <c r="CF174" i="12"/>
  <c r="CG174" i="12" a="1"/>
  <c r="CG174" i="12" s="1"/>
  <c r="CH174" i="12" a="1"/>
  <c r="CH174" i="12" s="1"/>
  <c r="CI174" i="12" a="1"/>
  <c r="CI174" i="12" s="1"/>
  <c r="S175" i="12" a="1"/>
  <c r="S175" i="12" s="1"/>
  <c r="AB175" i="12" s="1"/>
  <c r="T175" i="12" a="1"/>
  <c r="T175" i="12" s="1"/>
  <c r="U175" i="12" a="1"/>
  <c r="U175" i="12"/>
  <c r="V175" i="12" a="1"/>
  <c r="V175" i="12"/>
  <c r="W175" i="12" a="1"/>
  <c r="W175" i="12" s="1"/>
  <c r="X175" i="12" a="1"/>
  <c r="X175" i="12" s="1"/>
  <c r="Y175" i="12" a="1"/>
  <c r="Y175" i="12"/>
  <c r="Z175" i="12" a="1"/>
  <c r="Z175" i="12"/>
  <c r="AA175" i="12" a="1"/>
  <c r="AA175" i="12" s="1"/>
  <c r="AC175" i="12" a="1"/>
  <c r="AC175" i="12"/>
  <c r="AD175" i="12" a="1"/>
  <c r="AD175" i="12" s="1"/>
  <c r="AE175" i="12" a="1"/>
  <c r="AE175" i="12"/>
  <c r="AF175" i="12" a="1"/>
  <c r="AF175" i="12"/>
  <c r="AG175" i="12" a="1"/>
  <c r="AG175" i="12" s="1"/>
  <c r="AH175" i="12" a="1"/>
  <c r="AH175" i="12" s="1"/>
  <c r="AI175" i="12" a="1"/>
  <c r="AI175" i="12"/>
  <c r="AJ175" i="12" a="1"/>
  <c r="AJ175" i="12" s="1"/>
  <c r="AK175" i="12" a="1"/>
  <c r="AK175" i="12" s="1"/>
  <c r="AL175" i="12"/>
  <c r="AM175" i="12" a="1"/>
  <c r="AM175" i="12"/>
  <c r="AN175" i="12" a="1"/>
  <c r="AN175" i="12" s="1"/>
  <c r="AO175" i="12" a="1"/>
  <c r="AO175" i="12"/>
  <c r="AP175" i="12" a="1"/>
  <c r="AP175" i="12"/>
  <c r="AQ175" i="12" a="1"/>
  <c r="AQ175" i="12"/>
  <c r="AR175" i="12" a="1"/>
  <c r="AR175" i="12" s="1"/>
  <c r="AS175" i="12" a="1"/>
  <c r="AS175" i="12" s="1"/>
  <c r="AT175" i="12" a="1"/>
  <c r="AT175" i="12"/>
  <c r="AU175" i="12" a="1"/>
  <c r="AU175" i="12"/>
  <c r="AV175" i="12"/>
  <c r="AW175" i="12" a="1"/>
  <c r="AW175" i="12"/>
  <c r="AX175" i="12" a="1"/>
  <c r="AX175" i="12" s="1"/>
  <c r="AY175" i="12" a="1"/>
  <c r="AY175" i="12" s="1"/>
  <c r="AZ175" i="12" a="1"/>
  <c r="AZ175" i="12"/>
  <c r="BA175" i="12" a="1"/>
  <c r="BA175" i="12" s="1"/>
  <c r="BB175" i="12" a="1"/>
  <c r="BB175" i="12" s="1"/>
  <c r="BC175" i="12" a="1"/>
  <c r="BC175" i="12" s="1"/>
  <c r="BD175" i="12" a="1"/>
  <c r="BD175" i="12"/>
  <c r="BE175" i="12" a="1"/>
  <c r="BE175" i="12" s="1"/>
  <c r="BF175" i="12"/>
  <c r="BG175" i="12" a="1"/>
  <c r="BG175" i="12"/>
  <c r="BP175" i="12" s="1"/>
  <c r="BH175" i="12" a="1"/>
  <c r="BH175" i="12"/>
  <c r="BI175" i="12" a="1"/>
  <c r="BI175" i="12" s="1"/>
  <c r="BJ175" i="12" a="1"/>
  <c r="BJ175" i="12"/>
  <c r="BK175" i="12" a="1"/>
  <c r="BK175" i="12"/>
  <c r="BL175" i="12" a="1"/>
  <c r="BL175" i="12"/>
  <c r="BM175" i="12" a="1"/>
  <c r="BM175" i="12" s="1"/>
  <c r="BN175" i="12" a="1"/>
  <c r="BN175" i="12"/>
  <c r="BO175" i="12" a="1"/>
  <c r="BO175" i="12"/>
  <c r="BQ175" i="12" a="1"/>
  <c r="BQ175" i="12"/>
  <c r="BZ175" i="12" s="1"/>
  <c r="BR175" i="12" a="1"/>
  <c r="BR175" i="12" s="1"/>
  <c r="BS175" i="12" a="1"/>
  <c r="BS175" i="12"/>
  <c r="BT175" i="12" a="1"/>
  <c r="BT175" i="12" s="1"/>
  <c r="BU175" i="12" a="1"/>
  <c r="BU175" i="12"/>
  <c r="BV175" i="12" a="1"/>
  <c r="BV175" i="12" s="1"/>
  <c r="BW175" i="12" a="1"/>
  <c r="BW175" i="12" s="1"/>
  <c r="BX175" i="12" a="1"/>
  <c r="BX175" i="12" s="1"/>
  <c r="BY175" i="12" a="1"/>
  <c r="BY175" i="12"/>
  <c r="CA175" i="12" a="1"/>
  <c r="CA175" i="12"/>
  <c r="CB175" i="12" a="1"/>
  <c r="CB175" i="12"/>
  <c r="CC175" i="12" a="1"/>
  <c r="CC175" i="12"/>
  <c r="CD175" i="12" a="1"/>
  <c r="CD175" i="12" s="1"/>
  <c r="CE175" i="12" a="1"/>
  <c r="CE175" i="12" s="1"/>
  <c r="CF175" i="12" a="1"/>
  <c r="CF175" i="12"/>
  <c r="CG175" i="12" a="1"/>
  <c r="CG175" i="12"/>
  <c r="CH175" i="12" a="1"/>
  <c r="CH175" i="12" s="1"/>
  <c r="CI175" i="12" a="1"/>
  <c r="CI175" i="12" s="1"/>
  <c r="CJ175" i="12"/>
  <c r="S176" i="12" a="1"/>
  <c r="S176" i="12" s="1"/>
  <c r="AB176" i="12" s="1"/>
  <c r="T176" i="12" a="1"/>
  <c r="T176" i="12"/>
  <c r="U176" i="12" a="1"/>
  <c r="U176" i="12" s="1"/>
  <c r="V176" i="12" a="1"/>
  <c r="V176" i="12"/>
  <c r="W176" i="12" a="1"/>
  <c r="W176" i="12" s="1"/>
  <c r="X176" i="12" a="1"/>
  <c r="X176" i="12"/>
  <c r="Y176" i="12" a="1"/>
  <c r="Y176" i="12" s="1"/>
  <c r="Z176" i="12" a="1"/>
  <c r="Z176" i="12"/>
  <c r="AA176" i="12" a="1"/>
  <c r="AA176" i="12" s="1"/>
  <c r="AC176" i="12" a="1"/>
  <c r="AC176" i="12" s="1"/>
  <c r="AL176" i="12" s="1"/>
  <c r="AD176" i="12" a="1"/>
  <c r="AD176" i="12" s="1"/>
  <c r="AE176" i="12" a="1"/>
  <c r="AE176" i="12"/>
  <c r="AF176" i="12" a="1"/>
  <c r="AF176" i="12"/>
  <c r="AG176" i="12" a="1"/>
  <c r="AG176" i="12" s="1"/>
  <c r="AH176" i="12" a="1"/>
  <c r="AH176" i="12" s="1"/>
  <c r="AI176" i="12" a="1"/>
  <c r="AI176" i="12"/>
  <c r="AJ176" i="12" a="1"/>
  <c r="AJ176" i="12"/>
  <c r="AK176" i="12" a="1"/>
  <c r="AK176" i="12" s="1"/>
  <c r="AM176" i="12" a="1"/>
  <c r="AM176" i="12"/>
  <c r="AN176" i="12" a="1"/>
  <c r="AN176" i="12" s="1"/>
  <c r="AO176" i="12" a="1"/>
  <c r="AO176" i="12"/>
  <c r="AP176" i="12" a="1"/>
  <c r="AP176" i="12"/>
  <c r="AQ176" i="12" a="1"/>
  <c r="AQ176" i="12"/>
  <c r="AR176" i="12" a="1"/>
  <c r="AR176" i="12" s="1"/>
  <c r="AS176" i="12" a="1"/>
  <c r="AS176" i="12"/>
  <c r="AT176" i="12" a="1"/>
  <c r="AT176" i="12" s="1"/>
  <c r="AU176" i="12" a="1"/>
  <c r="AU176" i="12" s="1"/>
  <c r="AV176" i="12"/>
  <c r="AW176" i="12" a="1"/>
  <c r="AW176" i="12"/>
  <c r="AX176" i="12" a="1"/>
  <c r="AX176" i="12" s="1"/>
  <c r="AY176" i="12" a="1"/>
  <c r="AY176" i="12"/>
  <c r="AZ176" i="12" a="1"/>
  <c r="AZ176" i="12"/>
  <c r="BA176" i="12" a="1"/>
  <c r="BA176" i="12"/>
  <c r="BB176" i="12" a="1"/>
  <c r="BB176" i="12" s="1"/>
  <c r="BC176" i="12" a="1"/>
  <c r="BC176" i="12" s="1"/>
  <c r="BD176" i="12" a="1"/>
  <c r="BD176" i="12"/>
  <c r="BE176" i="12" a="1"/>
  <c r="BE176" i="12"/>
  <c r="BF176" i="12"/>
  <c r="BG176" i="12" a="1"/>
  <c r="BG176" i="12"/>
  <c r="BH176" i="12" a="1"/>
  <c r="BH176" i="12" s="1"/>
  <c r="BI176" i="12" a="1"/>
  <c r="BI176" i="12" s="1"/>
  <c r="BJ176" i="12" a="1"/>
  <c r="BJ176" i="12"/>
  <c r="BK176" i="12" a="1"/>
  <c r="BK176" i="12" s="1"/>
  <c r="BL176" i="12" a="1"/>
  <c r="BL176" i="12" s="1"/>
  <c r="BM176" i="12" a="1"/>
  <c r="BM176" i="12" s="1"/>
  <c r="BN176" i="12" a="1"/>
  <c r="BN176" i="12"/>
  <c r="BO176" i="12" a="1"/>
  <c r="BO176" i="12" s="1"/>
  <c r="BP176" i="12"/>
  <c r="BQ176" i="12" a="1"/>
  <c r="BQ176" i="12"/>
  <c r="BZ176" i="12" s="1"/>
  <c r="BR176" i="12" a="1"/>
  <c r="BR176" i="12"/>
  <c r="BS176" i="12" a="1"/>
  <c r="BS176" i="12" s="1"/>
  <c r="BT176" i="12" a="1"/>
  <c r="BT176" i="12"/>
  <c r="BU176" i="12" a="1"/>
  <c r="BU176" i="12"/>
  <c r="BV176" i="12" a="1"/>
  <c r="BV176" i="12"/>
  <c r="BW176" i="12" a="1"/>
  <c r="BW176" i="12" s="1"/>
  <c r="BX176" i="12" a="1"/>
  <c r="BX176" i="12" s="1"/>
  <c r="BY176" i="12" a="1"/>
  <c r="BY176" i="12"/>
  <c r="CA176" i="12" a="1"/>
  <c r="CA176" i="12"/>
  <c r="CJ176" i="12" s="1"/>
  <c r="CB176" i="12" a="1"/>
  <c r="CB176" i="12" s="1"/>
  <c r="CC176" i="12" a="1"/>
  <c r="CC176" i="12"/>
  <c r="CD176" i="12" a="1"/>
  <c r="CD176" i="12" s="1"/>
  <c r="CE176" i="12" a="1"/>
  <c r="CE176" i="12"/>
  <c r="CF176" i="12" a="1"/>
  <c r="CF176" i="12" s="1"/>
  <c r="CG176" i="12" a="1"/>
  <c r="CG176" i="12" s="1"/>
  <c r="CH176" i="12" a="1"/>
  <c r="CH176" i="12" s="1"/>
  <c r="CI176" i="12" a="1"/>
  <c r="CI176" i="12"/>
  <c r="S177" i="12" a="1"/>
  <c r="S177" i="12"/>
  <c r="T177" i="12" a="1"/>
  <c r="T177" i="12"/>
  <c r="U177" i="12" a="1"/>
  <c r="U177" i="12"/>
  <c r="V177" i="12" a="1"/>
  <c r="V177" i="12" s="1"/>
  <c r="W177" i="12" a="1"/>
  <c r="W177" i="12" s="1"/>
  <c r="X177" i="12" a="1"/>
  <c r="X177" i="12"/>
  <c r="Y177" i="12" a="1"/>
  <c r="Y177" i="12"/>
  <c r="Z177" i="12" a="1"/>
  <c r="Z177" i="12" s="1"/>
  <c r="AA177" i="12" a="1"/>
  <c r="AA177" i="12" s="1"/>
  <c r="AB177" i="12"/>
  <c r="AC177" i="12" a="1"/>
  <c r="AC177" i="12" s="1"/>
  <c r="AL177" i="12" s="1"/>
  <c r="AD177" i="12" a="1"/>
  <c r="AD177" i="12"/>
  <c r="AE177" i="12" a="1"/>
  <c r="AE177" i="12" s="1"/>
  <c r="AF177" i="12" a="1"/>
  <c r="AF177" i="12"/>
  <c r="AG177" i="12" a="1"/>
  <c r="AG177" i="12" s="1"/>
  <c r="AH177" i="12" a="1"/>
  <c r="AH177" i="12"/>
  <c r="AI177" i="12" a="1"/>
  <c r="AI177" i="12" s="1"/>
  <c r="AJ177" i="12" a="1"/>
  <c r="AJ177" i="12"/>
  <c r="AK177" i="12" a="1"/>
  <c r="AK177" i="12" s="1"/>
  <c r="AM177" i="12" a="1"/>
  <c r="AM177" i="12" s="1"/>
  <c r="AV177" i="12" s="1"/>
  <c r="AN177" i="12" a="1"/>
  <c r="AN177" i="12" s="1"/>
  <c r="AO177" i="12" a="1"/>
  <c r="AO177" i="12"/>
  <c r="AP177" i="12" a="1"/>
  <c r="AP177" i="12"/>
  <c r="AQ177" i="12" a="1"/>
  <c r="AQ177" i="12" s="1"/>
  <c r="AR177" i="12" a="1"/>
  <c r="AR177" i="12" s="1"/>
  <c r="AS177" i="12" a="1"/>
  <c r="AS177" i="12"/>
  <c r="AT177" i="12" a="1"/>
  <c r="AT177" i="12"/>
  <c r="AU177" i="12" a="1"/>
  <c r="AU177" i="12" s="1"/>
  <c r="AW177" i="12" a="1"/>
  <c r="AW177" i="12"/>
  <c r="AX177" i="12" a="1"/>
  <c r="AX177" i="12" s="1"/>
  <c r="AY177" i="12" a="1"/>
  <c r="AY177" i="12"/>
  <c r="AZ177" i="12" a="1"/>
  <c r="AZ177" i="12" s="1"/>
  <c r="BA177" i="12" a="1"/>
  <c r="BA177" i="12"/>
  <c r="BB177" i="12" a="1"/>
  <c r="BB177" i="12" s="1"/>
  <c r="BC177" i="12" a="1"/>
  <c r="BC177" i="12"/>
  <c r="BD177" i="12" a="1"/>
  <c r="BD177" i="12" s="1"/>
  <c r="BE177" i="12" a="1"/>
  <c r="BE177" i="12" s="1"/>
  <c r="BF177" i="12"/>
  <c r="BG177" i="12" a="1"/>
  <c r="BG177" i="12"/>
  <c r="BH177" i="12" a="1"/>
  <c r="BH177" i="12" s="1"/>
  <c r="BI177" i="12" a="1"/>
  <c r="BI177" i="12"/>
  <c r="BJ177" i="12" a="1"/>
  <c r="BJ177" i="12"/>
  <c r="BK177" i="12" a="1"/>
  <c r="BK177" i="12"/>
  <c r="BL177" i="12" a="1"/>
  <c r="BL177" i="12" s="1"/>
  <c r="BM177" i="12" a="1"/>
  <c r="BM177" i="12" s="1"/>
  <c r="BN177" i="12" a="1"/>
  <c r="BN177" i="12"/>
  <c r="BO177" i="12" a="1"/>
  <c r="BO177" i="12"/>
  <c r="BP177" i="12"/>
  <c r="BQ177" i="12" a="1"/>
  <c r="BQ177" i="12" s="1"/>
  <c r="BZ177" i="12" s="1"/>
  <c r="BR177" i="12" a="1"/>
  <c r="BR177" i="12" s="1"/>
  <c r="BS177" i="12" a="1"/>
  <c r="BS177" i="12" s="1"/>
  <c r="BT177" i="12" a="1"/>
  <c r="BT177" i="12"/>
  <c r="BU177" i="12" a="1"/>
  <c r="BU177" i="12" s="1"/>
  <c r="BV177" i="12" a="1"/>
  <c r="BV177" i="12" s="1"/>
  <c r="BW177" i="12" a="1"/>
  <c r="BW177" i="12" s="1"/>
  <c r="BX177" i="12" a="1"/>
  <c r="BX177" i="12"/>
  <c r="BY177" i="12" a="1"/>
  <c r="BY177" i="12" s="1"/>
  <c r="CA177" i="12" a="1"/>
  <c r="CA177" i="12"/>
  <c r="CJ177" i="12" s="1"/>
  <c r="CB177" i="12" a="1"/>
  <c r="CB177" i="12"/>
  <c r="CC177" i="12" a="1"/>
  <c r="CC177" i="12" s="1"/>
  <c r="CD177" i="12" a="1"/>
  <c r="CD177" i="12"/>
  <c r="CE177" i="12" a="1"/>
  <c r="CE177" i="12"/>
  <c r="CF177" i="12" a="1"/>
  <c r="CF177" i="12"/>
  <c r="CG177" i="12" a="1"/>
  <c r="CG177" i="12" s="1"/>
  <c r="CH177" i="12" a="1"/>
  <c r="CH177" i="12" s="1"/>
  <c r="CI177" i="12" a="1"/>
  <c r="CI177" i="12"/>
  <c r="S178" i="12" a="1"/>
  <c r="S178" i="12"/>
  <c r="AB178" i="12" s="1"/>
  <c r="T178" i="12" a="1"/>
  <c r="T178" i="12" s="1"/>
  <c r="U178" i="12" a="1"/>
  <c r="U178" i="12"/>
  <c r="V178" i="12" a="1"/>
  <c r="V178" i="12" s="1"/>
  <c r="W178" i="12" a="1"/>
  <c r="W178" i="12"/>
  <c r="X178" i="12" a="1"/>
  <c r="X178" i="12" s="1"/>
  <c r="Y178" i="12" a="1"/>
  <c r="Y178" i="12"/>
  <c r="Z178" i="12" a="1"/>
  <c r="Z178" i="12" s="1"/>
  <c r="AA178" i="12" a="1"/>
  <c r="AA178" i="12"/>
  <c r="AC178" i="12" a="1"/>
  <c r="AC178" i="12"/>
  <c r="AD178" i="12" a="1"/>
  <c r="AD178" i="12"/>
  <c r="AE178" i="12" a="1"/>
  <c r="AE178" i="12"/>
  <c r="AF178" i="12" a="1"/>
  <c r="AF178" i="12" s="1"/>
  <c r="AG178" i="12" a="1"/>
  <c r="AG178" i="12" s="1"/>
  <c r="AH178" i="12" a="1"/>
  <c r="AH178" i="12"/>
  <c r="AI178" i="12" a="1"/>
  <c r="AI178" i="12"/>
  <c r="AJ178" i="12" a="1"/>
  <c r="AJ178" i="12" s="1"/>
  <c r="AK178" i="12" a="1"/>
  <c r="AK178" i="12" s="1"/>
  <c r="AL178" i="12"/>
  <c r="AM178" i="12" a="1"/>
  <c r="AM178" i="12" s="1"/>
  <c r="AV178" i="12" s="1"/>
  <c r="AN178" i="12" a="1"/>
  <c r="AN178" i="12"/>
  <c r="AO178" i="12" a="1"/>
  <c r="AO178" i="12" s="1"/>
  <c r="AP178" i="12" a="1"/>
  <c r="AP178" i="12"/>
  <c r="AQ178" i="12" a="1"/>
  <c r="AQ178" i="12" s="1"/>
  <c r="AR178" i="12" a="1"/>
  <c r="AR178" i="12"/>
  <c r="AS178" i="12" a="1"/>
  <c r="AS178" i="12" s="1"/>
  <c r="AT178" i="12" a="1"/>
  <c r="AT178" i="12"/>
  <c r="AU178" i="12" a="1"/>
  <c r="AU178" i="12" s="1"/>
  <c r="AW178" i="12" a="1"/>
  <c r="AW178" i="12" s="1"/>
  <c r="BF178" i="12" s="1"/>
  <c r="AX178" i="12" a="1"/>
  <c r="AX178" i="12" s="1"/>
  <c r="AY178" i="12" a="1"/>
  <c r="AY178" i="12"/>
  <c r="AZ178" i="12" a="1"/>
  <c r="AZ178" i="12"/>
  <c r="BA178" i="12" a="1"/>
  <c r="BA178" i="12" s="1"/>
  <c r="BB178" i="12" a="1"/>
  <c r="BB178" i="12" s="1"/>
  <c r="BC178" i="12" a="1"/>
  <c r="BC178" i="12"/>
  <c r="BD178" i="12" a="1"/>
  <c r="BD178" i="12"/>
  <c r="BE178" i="12" a="1"/>
  <c r="BE178" i="12" s="1"/>
  <c r="BG178" i="12" a="1"/>
  <c r="BG178" i="12"/>
  <c r="BH178" i="12" a="1"/>
  <c r="BH178" i="12" s="1"/>
  <c r="BI178" i="12" a="1"/>
  <c r="BI178" i="12"/>
  <c r="BJ178" i="12" a="1"/>
  <c r="BJ178" i="12" s="1"/>
  <c r="BK178" i="12" a="1"/>
  <c r="BK178" i="12"/>
  <c r="BL178" i="12" a="1"/>
  <c r="BL178" i="12" s="1"/>
  <c r="BM178" i="12" a="1"/>
  <c r="BM178" i="12"/>
  <c r="BN178" i="12" a="1"/>
  <c r="BN178" i="12" s="1"/>
  <c r="BO178" i="12" a="1"/>
  <c r="BO178" i="12" s="1"/>
  <c r="BP178" i="12"/>
  <c r="BQ178" i="12" a="1"/>
  <c r="BQ178" i="12"/>
  <c r="BR178" i="12" a="1"/>
  <c r="BR178" i="12" s="1"/>
  <c r="BS178" i="12" a="1"/>
  <c r="BS178" i="12" s="1"/>
  <c r="BT178" i="12" a="1"/>
  <c r="BT178" i="12"/>
  <c r="BU178" i="12" a="1"/>
  <c r="BU178" i="12"/>
  <c r="BV178" i="12" a="1"/>
  <c r="BV178" i="12" s="1"/>
  <c r="BW178" i="12" a="1"/>
  <c r="BW178" i="12" s="1"/>
  <c r="BX178" i="12" a="1"/>
  <c r="BX178" i="12"/>
  <c r="BY178" i="12" a="1"/>
  <c r="BY178" i="12"/>
  <c r="BZ178" i="12"/>
  <c r="CA178" i="12" a="1"/>
  <c r="CA178" i="12" s="1"/>
  <c r="CJ178" i="12" s="1"/>
  <c r="CB178" i="12" a="1"/>
  <c r="CB178" i="12"/>
  <c r="CC178" i="12" a="1"/>
  <c r="CC178" i="12" s="1"/>
  <c r="CD178" i="12" a="1"/>
  <c r="CD178" i="12"/>
  <c r="CE178" i="12" a="1"/>
  <c r="CE178" i="12" s="1"/>
  <c r="CF178" i="12" a="1"/>
  <c r="CF178" i="12" s="1"/>
  <c r="CG178" i="12" a="1"/>
  <c r="CG178" i="12" s="1"/>
  <c r="CH178" i="12" a="1"/>
  <c r="CH178" i="12"/>
  <c r="CI178" i="12" a="1"/>
  <c r="CI178" i="12" s="1"/>
  <c r="S179" i="12" a="1"/>
  <c r="S179" i="12"/>
  <c r="AB179" i="12" s="1"/>
  <c r="T179" i="12" a="1"/>
  <c r="T179" i="12"/>
  <c r="U179" i="12" a="1"/>
  <c r="U179" i="12" s="1"/>
  <c r="V179" i="12" a="1"/>
  <c r="V179" i="12" s="1"/>
  <c r="W179" i="12" a="1"/>
  <c r="W179" i="12"/>
  <c r="X179" i="12" a="1"/>
  <c r="X179" i="12"/>
  <c r="Y179" i="12" a="1"/>
  <c r="Y179" i="12" s="1"/>
  <c r="Z179" i="12" a="1"/>
  <c r="Z179" i="12" s="1"/>
  <c r="AA179" i="12" a="1"/>
  <c r="AA179" i="12"/>
  <c r="AC179" i="12" a="1"/>
  <c r="AC179" i="12"/>
  <c r="AL179" i="12" s="1"/>
  <c r="AD179" i="12" a="1"/>
  <c r="AD179" i="12" s="1"/>
  <c r="AE179" i="12" a="1"/>
  <c r="AE179" i="12"/>
  <c r="AF179" i="12" a="1"/>
  <c r="AF179" i="12" s="1"/>
  <c r="AG179" i="12" a="1"/>
  <c r="AG179" i="12"/>
  <c r="AH179" i="12" a="1"/>
  <c r="AH179" i="12" s="1"/>
  <c r="AI179" i="12" a="1"/>
  <c r="AI179" i="12" s="1"/>
  <c r="AJ179" i="12" a="1"/>
  <c r="AJ179" i="12" s="1"/>
  <c r="AK179" i="12" a="1"/>
  <c r="AK179" i="12"/>
  <c r="AM179" i="12" a="1"/>
  <c r="AM179" i="12" s="1"/>
  <c r="AV179" i="12" s="1"/>
  <c r="AN179" i="12" a="1"/>
  <c r="AN179" i="12"/>
  <c r="AO179" i="12" a="1"/>
  <c r="AO179" i="12"/>
  <c r="AP179" i="12" a="1"/>
  <c r="AP179" i="12" s="1"/>
  <c r="AQ179" i="12" a="1"/>
  <c r="AQ179" i="12" s="1"/>
  <c r="AR179" i="12" a="1"/>
  <c r="AR179" i="12"/>
  <c r="AS179" i="12" a="1"/>
  <c r="AS179" i="12"/>
  <c r="AT179" i="12" a="1"/>
  <c r="AT179" i="12" s="1"/>
  <c r="AU179" i="12" a="1"/>
  <c r="AU179" i="12" s="1"/>
  <c r="AW179" i="12" a="1"/>
  <c r="AW179" i="12" s="1"/>
  <c r="BF179" i="12" s="1"/>
  <c r="AX179" i="12" a="1"/>
  <c r="AX179" i="12"/>
  <c r="AY179" i="12" a="1"/>
  <c r="AY179" i="12" s="1"/>
  <c r="AZ179" i="12" a="1"/>
  <c r="AZ179" i="12"/>
  <c r="BA179" i="12" a="1"/>
  <c r="BA179" i="12" s="1"/>
  <c r="BB179" i="12" a="1"/>
  <c r="BB179" i="12"/>
  <c r="BC179" i="12" a="1"/>
  <c r="BC179" i="12" s="1"/>
  <c r="BD179" i="12" a="1"/>
  <c r="BD179" i="12" s="1"/>
  <c r="BE179" i="12" a="1"/>
  <c r="BE179" i="12" s="1"/>
  <c r="BG179" i="12" a="1"/>
  <c r="BG179" i="12" s="1"/>
  <c r="BP179" i="12" s="1"/>
  <c r="BH179" i="12" a="1"/>
  <c r="BH179" i="12" s="1"/>
  <c r="BI179" i="12" a="1"/>
  <c r="BI179" i="12"/>
  <c r="BJ179" i="12" a="1"/>
  <c r="BJ179" i="12"/>
  <c r="BK179" i="12" a="1"/>
  <c r="BK179" i="12" s="1"/>
  <c r="BL179" i="12" a="1"/>
  <c r="BL179" i="12" s="1"/>
  <c r="BM179" i="12" a="1"/>
  <c r="BM179" i="12"/>
  <c r="BN179" i="12" a="1"/>
  <c r="BN179" i="12"/>
  <c r="BO179" i="12" a="1"/>
  <c r="BO179" i="12" s="1"/>
  <c r="BQ179" i="12" a="1"/>
  <c r="BQ179" i="12"/>
  <c r="BR179" i="12" a="1"/>
  <c r="BR179" i="12" s="1"/>
  <c r="BS179" i="12" a="1"/>
  <c r="BS179" i="12"/>
  <c r="BT179" i="12" a="1"/>
  <c r="BT179" i="12" s="1"/>
  <c r="BU179" i="12" a="1"/>
  <c r="BU179" i="12" s="1"/>
  <c r="BV179" i="12" a="1"/>
  <c r="BV179" i="12" s="1"/>
  <c r="BW179" i="12" a="1"/>
  <c r="BW179" i="12"/>
  <c r="BX179" i="12" a="1"/>
  <c r="BX179" i="12" s="1"/>
  <c r="BY179" i="12" a="1"/>
  <c r="BY179" i="12" s="1"/>
  <c r="BZ179" i="12"/>
  <c r="CA179" i="12" a="1"/>
  <c r="CA179" i="12"/>
  <c r="CB179" i="12" a="1"/>
  <c r="CB179" i="12" s="1"/>
  <c r="CC179" i="12" a="1"/>
  <c r="CC179" i="12" s="1"/>
  <c r="CD179" i="12" a="1"/>
  <c r="CD179" i="12"/>
  <c r="CE179" i="12" a="1"/>
  <c r="CE179" i="12"/>
  <c r="CF179" i="12" a="1"/>
  <c r="CF179" i="12" s="1"/>
  <c r="CG179" i="12" a="1"/>
  <c r="CG179" i="12" s="1"/>
  <c r="CH179" i="12" a="1"/>
  <c r="CH179" i="12"/>
  <c r="CI179" i="12" a="1"/>
  <c r="CI179" i="12"/>
  <c r="CJ179" i="12"/>
  <c r="S180" i="12" a="1"/>
  <c r="S180" i="12" s="1"/>
  <c r="AB180" i="12" s="1"/>
  <c r="T180" i="12" a="1"/>
  <c r="T180" i="12" s="1"/>
  <c r="U180" i="12" a="1"/>
  <c r="U180" i="12" s="1"/>
  <c r="V180" i="12" a="1"/>
  <c r="V180" i="12"/>
  <c r="W180" i="12" a="1"/>
  <c r="W180" i="12" s="1"/>
  <c r="X180" i="12" a="1"/>
  <c r="X180" i="12" s="1"/>
  <c r="Y180" i="12" a="1"/>
  <c r="Y180" i="12" s="1"/>
  <c r="Z180" i="12" a="1"/>
  <c r="Z180" i="12"/>
  <c r="AA180" i="12" a="1"/>
  <c r="AA180" i="12" s="1"/>
  <c r="AC180" i="12" a="1"/>
  <c r="AC180" i="12"/>
  <c r="AL180" i="12" s="1"/>
  <c r="AD180" i="12" a="1"/>
  <c r="AD180" i="12"/>
  <c r="AE180" i="12" a="1"/>
  <c r="AE180" i="12" s="1"/>
  <c r="AF180" i="12" a="1"/>
  <c r="AF180" i="12" s="1"/>
  <c r="AG180" i="12" a="1"/>
  <c r="AG180" i="12"/>
  <c r="AH180" i="12" a="1"/>
  <c r="AH180" i="12"/>
  <c r="AI180" i="12" a="1"/>
  <c r="AI180" i="12" s="1"/>
  <c r="AJ180" i="12" a="1"/>
  <c r="AJ180" i="12" s="1"/>
  <c r="AK180" i="12" a="1"/>
  <c r="AK180" i="12"/>
  <c r="AM180" i="12" a="1"/>
  <c r="AM180" i="12"/>
  <c r="AV180" i="12" s="1"/>
  <c r="AN180" i="12" a="1"/>
  <c r="AN180" i="12" s="1"/>
  <c r="AO180" i="12" a="1"/>
  <c r="AO180" i="12"/>
  <c r="AP180" i="12" a="1"/>
  <c r="AP180" i="12" s="1"/>
  <c r="AQ180" i="12" a="1"/>
  <c r="AQ180" i="12"/>
  <c r="AR180" i="12" a="1"/>
  <c r="AR180" i="12" s="1"/>
  <c r="AS180" i="12" a="1"/>
  <c r="AS180" i="12" s="1"/>
  <c r="AT180" i="12" a="1"/>
  <c r="AT180" i="12" s="1"/>
  <c r="AU180" i="12" a="1"/>
  <c r="AU180" i="12"/>
  <c r="AW180" i="12" a="1"/>
  <c r="AW180" i="12" s="1"/>
  <c r="BF180" i="12" s="1"/>
  <c r="AX180" i="12" a="1"/>
  <c r="AX180" i="12"/>
  <c r="AY180" i="12" a="1"/>
  <c r="AY180" i="12"/>
  <c r="AZ180" i="12" a="1"/>
  <c r="AZ180" i="12" s="1"/>
  <c r="BA180" i="12" a="1"/>
  <c r="BA180" i="12" s="1"/>
  <c r="BB180" i="12" a="1"/>
  <c r="BB180" i="12"/>
  <c r="BC180" i="12" a="1"/>
  <c r="BC180" i="12"/>
  <c r="BD180" i="12" a="1"/>
  <c r="BD180" i="12" s="1"/>
  <c r="BE180" i="12" a="1"/>
  <c r="BE180" i="12" s="1"/>
  <c r="BG180" i="12" a="1"/>
  <c r="BG180" i="12" s="1"/>
  <c r="BP180" i="12" s="1"/>
  <c r="BH180" i="12" a="1"/>
  <c r="BH180" i="12"/>
  <c r="BI180" i="12" a="1"/>
  <c r="BI180" i="12" s="1"/>
  <c r="BJ180" i="12" a="1"/>
  <c r="BJ180" i="12"/>
  <c r="BK180" i="12" a="1"/>
  <c r="BK180" i="12" s="1"/>
  <c r="BL180" i="12" a="1"/>
  <c r="BL180" i="12"/>
  <c r="BM180" i="12" a="1"/>
  <c r="BM180" i="12" s="1"/>
  <c r="BN180" i="12" a="1"/>
  <c r="BN180" i="12" s="1"/>
  <c r="BO180" i="12" a="1"/>
  <c r="BO180" i="12" s="1"/>
  <c r="BQ180" i="12" a="1"/>
  <c r="BQ180" i="12" s="1"/>
  <c r="BZ180" i="12" s="1"/>
  <c r="BR180" i="12" a="1"/>
  <c r="BR180" i="12" s="1"/>
  <c r="BS180" i="12" a="1"/>
  <c r="BS180" i="12"/>
  <c r="BT180" i="12" a="1"/>
  <c r="BT180" i="12"/>
  <c r="BU180" i="12" a="1"/>
  <c r="BU180" i="12" s="1"/>
  <c r="BV180" i="12" a="1"/>
  <c r="BV180" i="12" s="1"/>
  <c r="BW180" i="12" a="1"/>
  <c r="BW180" i="12"/>
  <c r="BX180" i="12" a="1"/>
  <c r="BX180" i="12"/>
  <c r="BY180" i="12" a="1"/>
  <c r="BY180" i="12" s="1"/>
  <c r="CA180" i="12" a="1"/>
  <c r="CA180" i="12"/>
  <c r="CB180" i="12" a="1"/>
  <c r="CB180" i="12" s="1"/>
  <c r="CC180" i="12" a="1"/>
  <c r="CC180" i="12"/>
  <c r="CD180" i="12" a="1"/>
  <c r="CD180" i="12" s="1"/>
  <c r="CE180" i="12" a="1"/>
  <c r="CE180" i="12"/>
  <c r="CF180" i="12" a="1"/>
  <c r="CF180" i="12" s="1"/>
  <c r="CG180" i="12" a="1"/>
  <c r="CG180" i="12"/>
  <c r="CH180" i="12" a="1"/>
  <c r="CH180" i="12" s="1"/>
  <c r="CI180" i="12" a="1"/>
  <c r="CI180" i="12" s="1"/>
  <c r="CJ180" i="12"/>
  <c r="S181" i="12" a="1"/>
  <c r="S181" i="12"/>
  <c r="T181" i="12" a="1"/>
  <c r="T181" i="12" s="1"/>
  <c r="U181" i="12" a="1"/>
  <c r="U181" i="12"/>
  <c r="V181" i="12" a="1"/>
  <c r="V181" i="12"/>
  <c r="W181" i="12" a="1"/>
  <c r="W181" i="12"/>
  <c r="X181" i="12" a="1"/>
  <c r="X181" i="12" s="1"/>
  <c r="Y181" i="12" a="1"/>
  <c r="Y181" i="12"/>
  <c r="Z181" i="12" a="1"/>
  <c r="Z181" i="12"/>
  <c r="AA181" i="12" a="1"/>
  <c r="AA181" i="12"/>
  <c r="AB181" i="12"/>
  <c r="AC181" i="12" a="1"/>
  <c r="AC181" i="12" s="1"/>
  <c r="AL181" i="12" s="1"/>
  <c r="AD181" i="12" a="1"/>
  <c r="AD181" i="12" s="1"/>
  <c r="AE181" i="12" a="1"/>
  <c r="AE181" i="12" s="1"/>
  <c r="AF181" i="12" a="1"/>
  <c r="AF181" i="12"/>
  <c r="AG181" i="12" a="1"/>
  <c r="AG181" i="12" s="1"/>
  <c r="AH181" i="12" a="1"/>
  <c r="AH181" i="12" s="1"/>
  <c r="AI181" i="12" a="1"/>
  <c r="AI181" i="12" s="1"/>
  <c r="AJ181" i="12" a="1"/>
  <c r="AJ181" i="12"/>
  <c r="AK181" i="12" a="1"/>
  <c r="AK181" i="12" s="1"/>
  <c r="AM181" i="12" a="1"/>
  <c r="AM181" i="12"/>
  <c r="AV181" i="12" s="1"/>
  <c r="AN181" i="12" a="1"/>
  <c r="AN181" i="12"/>
  <c r="AO181" i="12" a="1"/>
  <c r="AO181" i="12" s="1"/>
  <c r="AP181" i="12" a="1"/>
  <c r="AP181" i="12"/>
  <c r="AQ181" i="12" a="1"/>
  <c r="AQ181" i="12"/>
  <c r="AR181" i="12" a="1"/>
  <c r="AR181" i="12"/>
  <c r="AS181" i="12" a="1"/>
  <c r="AS181" i="12" s="1"/>
  <c r="AT181" i="12" a="1"/>
  <c r="AT181" i="12"/>
  <c r="AU181" i="12" a="1"/>
  <c r="AU181" i="12"/>
  <c r="AW181" i="12" a="1"/>
  <c r="AW181" i="12"/>
  <c r="BF181" i="12" s="1"/>
  <c r="AX181" i="12" a="1"/>
  <c r="AX181" i="12" s="1"/>
  <c r="AY181" i="12" a="1"/>
  <c r="AY181" i="12" s="1"/>
  <c r="AZ181" i="12" a="1"/>
  <c r="AZ181" i="12" s="1"/>
  <c r="BA181" i="12" a="1"/>
  <c r="BA181" i="12"/>
  <c r="BB181" i="12" a="1"/>
  <c r="BB181" i="12" s="1"/>
  <c r="BC181" i="12" a="1"/>
  <c r="BC181" i="12" s="1"/>
  <c r="BD181" i="12" a="1"/>
  <c r="BD181" i="12" s="1"/>
  <c r="BE181" i="12" a="1"/>
  <c r="BE181" i="12"/>
  <c r="BG181" i="12" a="1"/>
  <c r="BG181" i="12"/>
  <c r="BP181" i="12" s="1"/>
  <c r="BH181" i="12" a="1"/>
  <c r="BH181" i="12"/>
  <c r="BI181" i="12" a="1"/>
  <c r="BI181" i="12"/>
  <c r="BJ181" i="12" a="1"/>
  <c r="BJ181" i="12" s="1"/>
  <c r="BK181" i="12" a="1"/>
  <c r="BK181" i="12"/>
  <c r="BL181" i="12" a="1"/>
  <c r="BL181" i="12"/>
  <c r="BM181" i="12" a="1"/>
  <c r="BM181" i="12"/>
  <c r="BN181" i="12" a="1"/>
  <c r="BN181" i="12" s="1"/>
  <c r="BO181" i="12" a="1"/>
  <c r="BO181" i="12"/>
  <c r="BQ181" i="12" a="1"/>
  <c r="BQ181" i="12" s="1"/>
  <c r="BZ181" i="12" s="1"/>
  <c r="BR181" i="12" a="1"/>
  <c r="BR181" i="12"/>
  <c r="BS181" i="12" a="1"/>
  <c r="BS181" i="12" s="1"/>
  <c r="BT181" i="12" a="1"/>
  <c r="BT181" i="12" s="1"/>
  <c r="BU181" i="12" a="1"/>
  <c r="BU181" i="12" s="1"/>
  <c r="BV181" i="12" a="1"/>
  <c r="BV181" i="12"/>
  <c r="BW181" i="12" a="1"/>
  <c r="BW181" i="12" s="1"/>
  <c r="BX181" i="12" a="1"/>
  <c r="BX181" i="12" s="1"/>
  <c r="BY181" i="12" a="1"/>
  <c r="BY181" i="12" s="1"/>
  <c r="CA181" i="12" a="1"/>
  <c r="CA181" i="12" s="1"/>
  <c r="CJ181" i="12" s="1"/>
  <c r="CB181" i="12" a="1"/>
  <c r="CB181" i="12"/>
  <c r="CC181" i="12" a="1"/>
  <c r="CC181" i="12"/>
  <c r="CD181" i="12" a="1"/>
  <c r="CD181" i="12"/>
  <c r="CE181" i="12" a="1"/>
  <c r="CE181" i="12" s="1"/>
  <c r="CF181" i="12" a="1"/>
  <c r="CF181" i="12"/>
  <c r="CG181" i="12" a="1"/>
  <c r="CG181" i="12"/>
  <c r="CH181" i="12" a="1"/>
  <c r="CH181" i="12"/>
  <c r="CI181" i="12" a="1"/>
  <c r="CI181" i="12" s="1"/>
  <c r="S182" i="12" a="1"/>
  <c r="S182" i="12" s="1"/>
  <c r="T182" i="12" a="1"/>
  <c r="T182" i="12" s="1"/>
  <c r="U182" i="12" a="1"/>
  <c r="U182" i="12"/>
  <c r="V182" i="12" a="1"/>
  <c r="V182" i="12" s="1"/>
  <c r="W182" i="12" a="1"/>
  <c r="W182" i="12" s="1"/>
  <c r="X182" i="12" a="1"/>
  <c r="X182" i="12" s="1"/>
  <c r="Y182" i="12" a="1"/>
  <c r="Y182" i="12"/>
  <c r="Z182" i="12" a="1"/>
  <c r="Z182" i="12" s="1"/>
  <c r="AA182" i="12" a="1"/>
  <c r="AA182" i="12" s="1"/>
  <c r="AB182" i="12"/>
  <c r="AC182" i="12" a="1"/>
  <c r="AC182" i="12"/>
  <c r="AD182" i="12" a="1"/>
  <c r="AD182" i="12" s="1"/>
  <c r="AE182" i="12" a="1"/>
  <c r="AE182" i="12"/>
  <c r="AF182" i="12" a="1"/>
  <c r="AF182" i="12"/>
  <c r="AG182" i="12" a="1"/>
  <c r="AG182" i="12"/>
  <c r="AH182" i="12" a="1"/>
  <c r="AH182" i="12" s="1"/>
  <c r="AI182" i="12" a="1"/>
  <c r="AI182" i="12"/>
  <c r="AJ182" i="12" a="1"/>
  <c r="AJ182" i="12"/>
  <c r="AK182" i="12" a="1"/>
  <c r="AK182" i="12"/>
  <c r="AL182" i="12"/>
  <c r="AM182" i="12" a="1"/>
  <c r="AM182" i="12" s="1"/>
  <c r="AV182" i="12" s="1"/>
  <c r="AN182" i="12" a="1"/>
  <c r="AN182" i="12" s="1"/>
  <c r="AO182" i="12" a="1"/>
  <c r="AO182" i="12" s="1"/>
  <c r="AP182" i="12" a="1"/>
  <c r="AP182" i="12"/>
  <c r="AQ182" i="12" a="1"/>
  <c r="AQ182" i="12" s="1"/>
  <c r="AR182" i="12" a="1"/>
  <c r="AR182" i="12" s="1"/>
  <c r="AS182" i="12" a="1"/>
  <c r="AS182" i="12" s="1"/>
  <c r="AT182" i="12" a="1"/>
  <c r="AT182" i="12"/>
  <c r="AU182" i="12" a="1"/>
  <c r="AU182" i="12" s="1"/>
  <c r="AW182" i="12" a="1"/>
  <c r="AW182" i="12"/>
  <c r="BF182" i="12" s="1"/>
  <c r="AX182" i="12" a="1"/>
  <c r="AX182" i="12"/>
  <c r="AY182" i="12" a="1"/>
  <c r="AY182" i="12" s="1"/>
  <c r="AZ182" i="12" a="1"/>
  <c r="AZ182" i="12"/>
  <c r="BA182" i="12" a="1"/>
  <c r="BA182" i="12"/>
  <c r="BB182" i="12" a="1"/>
  <c r="BB182" i="12"/>
  <c r="BC182" i="12" a="1"/>
  <c r="BC182" i="12" s="1"/>
  <c r="BD182" i="12" a="1"/>
  <c r="BD182" i="12"/>
  <c r="BE182" i="12" a="1"/>
  <c r="BE182" i="12"/>
  <c r="BG182" i="12" a="1"/>
  <c r="BG182" i="12"/>
  <c r="BP182" i="12" s="1"/>
  <c r="BH182" i="12" a="1"/>
  <c r="BH182" i="12" s="1"/>
  <c r="BI182" i="12" a="1"/>
  <c r="BI182" i="12" s="1"/>
  <c r="BJ182" i="12" a="1"/>
  <c r="BJ182" i="12" s="1"/>
  <c r="BK182" i="12" a="1"/>
  <c r="BK182" i="12"/>
  <c r="BL182" i="12" a="1"/>
  <c r="BL182" i="12" s="1"/>
  <c r="BM182" i="12" a="1"/>
  <c r="BM182" i="12" s="1"/>
  <c r="BN182" i="12" a="1"/>
  <c r="BN182" i="12" s="1"/>
  <c r="BO182" i="12" a="1"/>
  <c r="BO182" i="12"/>
  <c r="BQ182" i="12" a="1"/>
  <c r="BQ182" i="12"/>
  <c r="BZ182" i="12" s="1"/>
  <c r="BR182" i="12" a="1"/>
  <c r="BR182" i="12"/>
  <c r="BS182" i="12" a="1"/>
  <c r="BS182" i="12"/>
  <c r="BT182" i="12" a="1"/>
  <c r="BT182" i="12" s="1"/>
  <c r="BU182" i="12" a="1"/>
  <c r="BU182" i="12"/>
  <c r="BV182" i="12" a="1"/>
  <c r="BV182" i="12"/>
  <c r="BW182" i="12" a="1"/>
  <c r="BW182" i="12"/>
  <c r="BX182" i="12" a="1"/>
  <c r="BX182" i="12" s="1"/>
  <c r="BY182" i="12" a="1"/>
  <c r="BY182" i="12"/>
  <c r="CA182" i="12" a="1"/>
  <c r="CA182" i="12" s="1"/>
  <c r="CJ182" i="12" s="1"/>
  <c r="CB182" i="12" a="1"/>
  <c r="CB182" i="12"/>
  <c r="CC182" i="12" a="1"/>
  <c r="CC182" i="12" s="1"/>
  <c r="CD182" i="12" a="1"/>
  <c r="CD182" i="12" s="1"/>
  <c r="CE182" i="12" a="1"/>
  <c r="CE182" i="12" s="1"/>
  <c r="CF182" i="12" a="1"/>
  <c r="CF182" i="12"/>
  <c r="CG182" i="12" a="1"/>
  <c r="CG182" i="12" s="1"/>
  <c r="CH182" i="12" a="1"/>
  <c r="CH182" i="12" s="1"/>
  <c r="CI182" i="12" a="1"/>
  <c r="CI182" i="12" s="1"/>
  <c r="S183" i="12" a="1"/>
  <c r="S183" i="12" s="1"/>
  <c r="AB183" i="12" s="1"/>
  <c r="T183" i="12" a="1"/>
  <c r="T183" i="12"/>
  <c r="U183" i="12" a="1"/>
  <c r="U183" i="12"/>
  <c r="V183" i="12" a="1"/>
  <c r="V183" i="12"/>
  <c r="W183" i="12" a="1"/>
  <c r="W183" i="12" s="1"/>
  <c r="X183" i="12" a="1"/>
  <c r="X183" i="12"/>
  <c r="Y183" i="12" a="1"/>
  <c r="Y183" i="12"/>
  <c r="Z183" i="12" a="1"/>
  <c r="Z183" i="12"/>
  <c r="AA183" i="12" a="1"/>
  <c r="AA183" i="12" s="1"/>
  <c r="AC183" i="12" a="1"/>
  <c r="AC183" i="12" s="1"/>
  <c r="AD183" i="12" a="1"/>
  <c r="AD183" i="12" s="1"/>
  <c r="AE183" i="12" a="1"/>
  <c r="AE183" i="12"/>
  <c r="AF183" i="12" a="1"/>
  <c r="AF183" i="12" s="1"/>
  <c r="AG183" i="12" a="1"/>
  <c r="AG183" i="12" s="1"/>
  <c r="AH183" i="12" a="1"/>
  <c r="AH183" i="12" s="1"/>
  <c r="AI183" i="12" a="1"/>
  <c r="AI183" i="12"/>
  <c r="AJ183" i="12" a="1"/>
  <c r="AJ183" i="12" s="1"/>
  <c r="AK183" i="12" a="1"/>
  <c r="AK183" i="12" s="1"/>
  <c r="AL183" i="12"/>
  <c r="AM183" i="12" a="1"/>
  <c r="AM183" i="12"/>
  <c r="AN183" i="12" a="1"/>
  <c r="AN183" i="12" s="1"/>
  <c r="AO183" i="12" a="1"/>
  <c r="AO183" i="12"/>
  <c r="AP183" i="12" a="1"/>
  <c r="AP183" i="12"/>
  <c r="AQ183" i="12" a="1"/>
  <c r="AQ183" i="12"/>
  <c r="AR183" i="12" a="1"/>
  <c r="AR183" i="12" s="1"/>
  <c r="AS183" i="12" a="1"/>
  <c r="AS183" i="12"/>
  <c r="AT183" i="12" a="1"/>
  <c r="AT183" i="12"/>
  <c r="AU183" i="12" a="1"/>
  <c r="AU183" i="12"/>
  <c r="AV183" i="12"/>
  <c r="AW183" i="12" a="1"/>
  <c r="AW183" i="12" s="1"/>
  <c r="BF183" i="12" s="1"/>
  <c r="AX183" i="12" a="1"/>
  <c r="AX183" i="12" s="1"/>
  <c r="AY183" i="12" a="1"/>
  <c r="AY183" i="12" s="1"/>
  <c r="AZ183" i="12" a="1"/>
  <c r="AZ183" i="12"/>
  <c r="BA183" i="12" a="1"/>
  <c r="BA183" i="12" s="1"/>
  <c r="BB183" i="12" a="1"/>
  <c r="BB183" i="12" s="1"/>
  <c r="BC183" i="12" a="1"/>
  <c r="BC183" i="12" s="1"/>
  <c r="BD183" i="12" a="1"/>
  <c r="BD183" i="12"/>
  <c r="BE183" i="12" a="1"/>
  <c r="BE183" i="12" s="1"/>
  <c r="BG183" i="12" a="1"/>
  <c r="BG183" i="12"/>
  <c r="BP183" i="12" s="1"/>
  <c r="BH183" i="12" a="1"/>
  <c r="BH183" i="12"/>
  <c r="BI183" i="12" a="1"/>
  <c r="BI183" i="12" s="1"/>
  <c r="BJ183" i="12" a="1"/>
  <c r="BJ183" i="12"/>
  <c r="BK183" i="12" a="1"/>
  <c r="BK183" i="12"/>
  <c r="BL183" i="12" a="1"/>
  <c r="BL183" i="12"/>
  <c r="BM183" i="12" a="1"/>
  <c r="BM183" i="12" s="1"/>
  <c r="BN183" i="12" a="1"/>
  <c r="BN183" i="12"/>
  <c r="BO183" i="12" a="1"/>
  <c r="BO183" i="12"/>
  <c r="BQ183" i="12" a="1"/>
  <c r="BQ183" i="12"/>
  <c r="BZ183" i="12" s="1"/>
  <c r="BR183" i="12" a="1"/>
  <c r="BR183" i="12" s="1"/>
  <c r="BS183" i="12" a="1"/>
  <c r="BS183" i="12" s="1"/>
  <c r="BT183" i="12" a="1"/>
  <c r="BT183" i="12" s="1"/>
  <c r="BU183" i="12" a="1"/>
  <c r="BU183" i="12"/>
  <c r="BV183" i="12" a="1"/>
  <c r="BV183" i="12" s="1"/>
  <c r="BW183" i="12" a="1"/>
  <c r="BW183" i="12" s="1"/>
  <c r="BX183" i="12" a="1"/>
  <c r="BX183" i="12" s="1"/>
  <c r="BY183" i="12" a="1"/>
  <c r="BY183" i="12"/>
  <c r="CA183" i="12" a="1"/>
  <c r="CA183" i="12"/>
  <c r="CJ183" i="12" s="1"/>
  <c r="CB183" i="12" a="1"/>
  <c r="CB183" i="12"/>
  <c r="CC183" i="12" a="1"/>
  <c r="CC183" i="12"/>
  <c r="CD183" i="12" a="1"/>
  <c r="CD183" i="12" s="1"/>
  <c r="CE183" i="12" a="1"/>
  <c r="CE183" i="12"/>
  <c r="CF183" i="12" a="1"/>
  <c r="CF183" i="12"/>
  <c r="CG183" i="12" a="1"/>
  <c r="CG183" i="12"/>
  <c r="CH183" i="12" a="1"/>
  <c r="CH183" i="12" s="1"/>
  <c r="CI183" i="12" a="1"/>
  <c r="CI183" i="12"/>
  <c r="S184" i="12" a="1"/>
  <c r="S184" i="12" s="1"/>
  <c r="AB184" i="12" s="1"/>
  <c r="T184" i="12" a="1"/>
  <c r="T184" i="12"/>
  <c r="U184" i="12" a="1"/>
  <c r="U184" i="12" s="1"/>
  <c r="V184" i="12" a="1"/>
  <c r="V184" i="12" s="1"/>
  <c r="W184" i="12" a="1"/>
  <c r="W184" i="12" s="1"/>
  <c r="X184" i="12" a="1"/>
  <c r="X184" i="12"/>
  <c r="Y184" i="12" a="1"/>
  <c r="Y184" i="12" s="1"/>
  <c r="Z184" i="12" a="1"/>
  <c r="Z184" i="12" s="1"/>
  <c r="AA184" i="12" a="1"/>
  <c r="AA184" i="12" s="1"/>
  <c r="AC184" i="12" a="1"/>
  <c r="AC184" i="12" s="1"/>
  <c r="AL184" i="12" s="1"/>
  <c r="AD184" i="12" a="1"/>
  <c r="AD184" i="12"/>
  <c r="AE184" i="12" a="1"/>
  <c r="AE184" i="12"/>
  <c r="AF184" i="12" a="1"/>
  <c r="AF184" i="12"/>
  <c r="AG184" i="12" a="1"/>
  <c r="AG184" i="12" s="1"/>
  <c r="AH184" i="12" a="1"/>
  <c r="AH184" i="12"/>
  <c r="AI184" i="12" a="1"/>
  <c r="AI184" i="12"/>
  <c r="AJ184" i="12" a="1"/>
  <c r="AJ184" i="12"/>
  <c r="AK184" i="12" a="1"/>
  <c r="AK184" i="12" s="1"/>
  <c r="AM184" i="12" a="1"/>
  <c r="AM184" i="12" s="1"/>
  <c r="AN184" i="12" a="1"/>
  <c r="AN184" i="12" s="1"/>
  <c r="AO184" i="12" a="1"/>
  <c r="AO184" i="12"/>
  <c r="AP184" i="12" a="1"/>
  <c r="AP184" i="12" s="1"/>
  <c r="AQ184" i="12" a="1"/>
  <c r="AQ184" i="12" s="1"/>
  <c r="AR184" i="12" a="1"/>
  <c r="AR184" i="12" s="1"/>
  <c r="AS184" i="12" a="1"/>
  <c r="AS184" i="12"/>
  <c r="AT184" i="12" a="1"/>
  <c r="AT184" i="12" s="1"/>
  <c r="AU184" i="12" a="1"/>
  <c r="AU184" i="12" s="1"/>
  <c r="AV184" i="12"/>
  <c r="AW184" i="12" a="1"/>
  <c r="AW184" i="12"/>
  <c r="AX184" i="12" a="1"/>
  <c r="AX184" i="12" s="1"/>
  <c r="AY184" i="12" a="1"/>
  <c r="AY184" i="12"/>
  <c r="AZ184" i="12" a="1"/>
  <c r="AZ184" i="12"/>
  <c r="BA184" i="12" a="1"/>
  <c r="BA184" i="12"/>
  <c r="BB184" i="12" a="1"/>
  <c r="BB184" i="12" s="1"/>
  <c r="BC184" i="12" a="1"/>
  <c r="BC184" i="12"/>
  <c r="BD184" i="12" a="1"/>
  <c r="BD184" i="12"/>
  <c r="BE184" i="12" a="1"/>
  <c r="BE184" i="12"/>
  <c r="BF184" i="12"/>
  <c r="BG184" i="12" a="1"/>
  <c r="BG184" i="12" s="1"/>
  <c r="BP184" i="12" s="1"/>
  <c r="BH184" i="12" a="1"/>
  <c r="BH184" i="12" s="1"/>
  <c r="BI184" i="12" a="1"/>
  <c r="BI184" i="12" s="1"/>
  <c r="BJ184" i="12" a="1"/>
  <c r="BJ184" i="12"/>
  <c r="BK184" i="12" a="1"/>
  <c r="BK184" i="12" s="1"/>
  <c r="BL184" i="12" a="1"/>
  <c r="BL184" i="12" s="1"/>
  <c r="BM184" i="12" a="1"/>
  <c r="BM184" i="12" s="1"/>
  <c r="BN184" i="12" a="1"/>
  <c r="BN184" i="12"/>
  <c r="BO184" i="12" a="1"/>
  <c r="BO184" i="12" s="1"/>
  <c r="BQ184" i="12" a="1"/>
  <c r="BQ184" i="12"/>
  <c r="BZ184" i="12" s="1"/>
  <c r="BR184" i="12" a="1"/>
  <c r="BR184" i="12"/>
  <c r="BS184" i="12" a="1"/>
  <c r="BS184" i="12" s="1"/>
  <c r="BT184" i="12" a="1"/>
  <c r="BT184" i="12"/>
  <c r="BU184" i="12" a="1"/>
  <c r="BU184" i="12"/>
  <c r="BV184" i="12" a="1"/>
  <c r="BV184" i="12"/>
  <c r="BW184" i="12" a="1"/>
  <c r="BW184" i="12" s="1"/>
  <c r="BX184" i="12" a="1"/>
  <c r="BX184" i="12"/>
  <c r="BY184" i="12" a="1"/>
  <c r="BY184" i="12"/>
  <c r="CA184" i="12" a="1"/>
  <c r="CA184" i="12"/>
  <c r="CJ184" i="12" s="1"/>
  <c r="CB184" i="12" a="1"/>
  <c r="CB184" i="12" s="1"/>
  <c r="CC184" i="12" a="1"/>
  <c r="CC184" i="12" s="1"/>
  <c r="CD184" i="12" a="1"/>
  <c r="CD184" i="12" s="1"/>
  <c r="CE184" i="12" a="1"/>
  <c r="CE184" i="12"/>
  <c r="CF184" i="12" a="1"/>
  <c r="CF184" i="12" s="1"/>
  <c r="CG184" i="12" a="1"/>
  <c r="CG184" i="12" s="1"/>
  <c r="CH184" i="12" a="1"/>
  <c r="CH184" i="12" s="1"/>
  <c r="CI184" i="12" a="1"/>
  <c r="CI184" i="12"/>
  <c r="S185" i="12" a="1"/>
  <c r="S185" i="12"/>
  <c r="AB185" i="12" s="1"/>
  <c r="T185" i="12" a="1"/>
  <c r="T185" i="12"/>
  <c r="U185" i="12" a="1"/>
  <c r="U185" i="12"/>
  <c r="V185" i="12" a="1"/>
  <c r="V185" i="12" s="1"/>
  <c r="W185" i="12" a="1"/>
  <c r="W185" i="12"/>
  <c r="X185" i="12" a="1"/>
  <c r="X185" i="12"/>
  <c r="Y185" i="12" a="1"/>
  <c r="Y185" i="12"/>
  <c r="Z185" i="12" a="1"/>
  <c r="Z185" i="12" s="1"/>
  <c r="AA185" i="12" a="1"/>
  <c r="AA185" i="12"/>
  <c r="AC185" i="12" a="1"/>
  <c r="AC185" i="12" s="1"/>
  <c r="AL185" i="12" s="1"/>
  <c r="AD185" i="12" a="1"/>
  <c r="AD185" i="12"/>
  <c r="AE185" i="12" a="1"/>
  <c r="AE185" i="12" s="1"/>
  <c r="AF185" i="12" a="1"/>
  <c r="AF185" i="12" s="1"/>
  <c r="AG185" i="12" a="1"/>
  <c r="AG185" i="12" s="1"/>
  <c r="AH185" i="12" a="1"/>
  <c r="AH185" i="12"/>
  <c r="AI185" i="12" a="1"/>
  <c r="AI185" i="12" s="1"/>
  <c r="AJ185" i="12" a="1"/>
  <c r="AJ185" i="12" s="1"/>
  <c r="AK185" i="12" a="1"/>
  <c r="AK185" i="12" s="1"/>
  <c r="AM185" i="12" a="1"/>
  <c r="AM185" i="12" s="1"/>
  <c r="AV185" i="12" s="1"/>
  <c r="AN185" i="12" a="1"/>
  <c r="AN185" i="12"/>
  <c r="AO185" i="12" a="1"/>
  <c r="AO185" i="12"/>
  <c r="AP185" i="12" a="1"/>
  <c r="AP185" i="12"/>
  <c r="AQ185" i="12" a="1"/>
  <c r="AQ185" i="12" s="1"/>
  <c r="AR185" i="12" a="1"/>
  <c r="AR185" i="12"/>
  <c r="AS185" i="12" a="1"/>
  <c r="AS185" i="12"/>
  <c r="AT185" i="12" a="1"/>
  <c r="AT185" i="12"/>
  <c r="AU185" i="12" a="1"/>
  <c r="AU185" i="12" s="1"/>
  <c r="AW185" i="12" a="1"/>
  <c r="AW185" i="12" s="1"/>
  <c r="AX185" i="12" a="1"/>
  <c r="AX185" i="12" s="1"/>
  <c r="AY185" i="12" a="1"/>
  <c r="AY185" i="12"/>
  <c r="AZ185" i="12" a="1"/>
  <c r="AZ185" i="12" s="1"/>
  <c r="BA185" i="12" a="1"/>
  <c r="BA185" i="12" s="1"/>
  <c r="BB185" i="12" a="1"/>
  <c r="BB185" i="12" s="1"/>
  <c r="BC185" i="12" a="1"/>
  <c r="BC185" i="12"/>
  <c r="BD185" i="12" a="1"/>
  <c r="BD185" i="12" s="1"/>
  <c r="BE185" i="12" a="1"/>
  <c r="BE185" i="12" s="1"/>
  <c r="BF185" i="12"/>
  <c r="BG185" i="12" a="1"/>
  <c r="BG185" i="12"/>
  <c r="BH185" i="12" a="1"/>
  <c r="BH185" i="12" s="1"/>
  <c r="BI185" i="12" a="1"/>
  <c r="BI185" i="12"/>
  <c r="BJ185" i="12" a="1"/>
  <c r="BJ185" i="12"/>
  <c r="BK185" i="12" a="1"/>
  <c r="BK185" i="12"/>
  <c r="BL185" i="12" a="1"/>
  <c r="BL185" i="12" s="1"/>
  <c r="BM185" i="12" a="1"/>
  <c r="BM185" i="12"/>
  <c r="BN185" i="12" a="1"/>
  <c r="BN185" i="12"/>
  <c r="BO185" i="12" a="1"/>
  <c r="BO185" i="12"/>
  <c r="BP185" i="12"/>
  <c r="BQ185" i="12" a="1"/>
  <c r="BQ185" i="12" s="1"/>
  <c r="BZ185" i="12" s="1"/>
  <c r="BR185" i="12" a="1"/>
  <c r="BR185" i="12" s="1"/>
  <c r="BS185" i="12" a="1"/>
  <c r="BS185" i="12" s="1"/>
  <c r="BT185" i="12" a="1"/>
  <c r="BT185" i="12"/>
  <c r="BU185" i="12" a="1"/>
  <c r="BU185" i="12" s="1"/>
  <c r="BV185" i="12" a="1"/>
  <c r="BV185" i="12" s="1"/>
  <c r="BW185" i="12" a="1"/>
  <c r="BW185" i="12" s="1"/>
  <c r="BX185" i="12" a="1"/>
  <c r="BX185" i="12"/>
  <c r="BY185" i="12" a="1"/>
  <c r="BY185" i="12" s="1"/>
  <c r="CA185" i="12" a="1"/>
  <c r="CA185" i="12"/>
  <c r="CJ185" i="12" s="1"/>
  <c r="CB185" i="12" a="1"/>
  <c r="CB185" i="12"/>
  <c r="CC185" i="12" a="1"/>
  <c r="CC185" i="12" s="1"/>
  <c r="CD185" i="12" a="1"/>
  <c r="CD185" i="12"/>
  <c r="CE185" i="12" a="1"/>
  <c r="CE185" i="12"/>
  <c r="CF185" i="12" a="1"/>
  <c r="CF185" i="12"/>
  <c r="CG185" i="12" a="1"/>
  <c r="CG185" i="12" s="1"/>
  <c r="CH185" i="12" a="1"/>
  <c r="CH185" i="12"/>
  <c r="CI185" i="12" a="1"/>
  <c r="CI185" i="12"/>
  <c r="S186" i="12" a="1"/>
  <c r="S186" i="12"/>
  <c r="AB186" i="12" s="1"/>
  <c r="T186" i="12" a="1"/>
  <c r="T186" i="12" s="1"/>
  <c r="U186" i="12" a="1"/>
  <c r="U186" i="12" s="1"/>
  <c r="V186" i="12" a="1"/>
  <c r="V186" i="12" s="1"/>
  <c r="W186" i="12" a="1"/>
  <c r="W186" i="12"/>
  <c r="X186" i="12" a="1"/>
  <c r="X186" i="12" s="1"/>
  <c r="Y186" i="12" a="1"/>
  <c r="Y186" i="12" s="1"/>
  <c r="Z186" i="12" a="1"/>
  <c r="Z186" i="12" s="1"/>
  <c r="AA186" i="12" a="1"/>
  <c r="AA186" i="12"/>
  <c r="AC186" i="12" a="1"/>
  <c r="AC186" i="12"/>
  <c r="AL186" i="12" s="1"/>
  <c r="AD186" i="12" a="1"/>
  <c r="AD186" i="12"/>
  <c r="AE186" i="12" a="1"/>
  <c r="AE186" i="12"/>
  <c r="AF186" i="12" a="1"/>
  <c r="AF186" i="12" s="1"/>
  <c r="AG186" i="12" a="1"/>
  <c r="AG186" i="12"/>
  <c r="AH186" i="12" a="1"/>
  <c r="AH186" i="12"/>
  <c r="AI186" i="12" a="1"/>
  <c r="AI186" i="12"/>
  <c r="AJ186" i="12" a="1"/>
  <c r="AJ186" i="12" s="1"/>
  <c r="AK186" i="12" a="1"/>
  <c r="AK186" i="12"/>
  <c r="AM186" i="12" a="1"/>
  <c r="AM186" i="12" s="1"/>
  <c r="AV186" i="12" s="1"/>
  <c r="AN186" i="12" a="1"/>
  <c r="AN186" i="12"/>
  <c r="AO186" i="12" a="1"/>
  <c r="AO186" i="12" s="1"/>
  <c r="AP186" i="12" a="1"/>
  <c r="AP186" i="12" s="1"/>
  <c r="AQ186" i="12" a="1"/>
  <c r="AQ186" i="12" s="1"/>
  <c r="AR186" i="12" a="1"/>
  <c r="AR186" i="12"/>
  <c r="AS186" i="12" a="1"/>
  <c r="AS186" i="12" s="1"/>
  <c r="AT186" i="12" a="1"/>
  <c r="AT186" i="12" s="1"/>
  <c r="AU186" i="12" a="1"/>
  <c r="AU186" i="12" s="1"/>
  <c r="AW186" i="12" a="1"/>
  <c r="AW186" i="12" s="1"/>
  <c r="BF186" i="12" s="1"/>
  <c r="AX186" i="12" a="1"/>
  <c r="AX186" i="12"/>
  <c r="AY186" i="12" a="1"/>
  <c r="AY186" i="12"/>
  <c r="AZ186" i="12" a="1"/>
  <c r="AZ186" i="12"/>
  <c r="BA186" i="12" a="1"/>
  <c r="BA186" i="12" s="1"/>
  <c r="BB186" i="12" a="1"/>
  <c r="BB186" i="12"/>
  <c r="BC186" i="12" a="1"/>
  <c r="BC186" i="12"/>
  <c r="BD186" i="12" a="1"/>
  <c r="BD186" i="12"/>
  <c r="BE186" i="12" a="1"/>
  <c r="BE186" i="12" s="1"/>
  <c r="BG186" i="12" a="1"/>
  <c r="BG186" i="12" s="1"/>
  <c r="BH186" i="12" a="1"/>
  <c r="BH186" i="12" s="1"/>
  <c r="BI186" i="12" a="1"/>
  <c r="BI186" i="12"/>
  <c r="BJ186" i="12" a="1"/>
  <c r="BJ186" i="12" s="1"/>
  <c r="BK186" i="12" a="1"/>
  <c r="BK186" i="12" s="1"/>
  <c r="BL186" i="12" a="1"/>
  <c r="BL186" i="12" s="1"/>
  <c r="BM186" i="12" a="1"/>
  <c r="BM186" i="12"/>
  <c r="BN186" i="12" a="1"/>
  <c r="BN186" i="12" s="1"/>
  <c r="BO186" i="12" a="1"/>
  <c r="BO186" i="12" s="1"/>
  <c r="BP186" i="12"/>
  <c r="BQ186" i="12" a="1"/>
  <c r="BQ186" i="12"/>
  <c r="BR186" i="12" a="1"/>
  <c r="BR186" i="12" s="1"/>
  <c r="BS186" i="12" a="1"/>
  <c r="BS186" i="12"/>
  <c r="BT186" i="12" a="1"/>
  <c r="BT186" i="12"/>
  <c r="BU186" i="12" a="1"/>
  <c r="BU186" i="12" s="1"/>
  <c r="BV186" i="12" a="1"/>
  <c r="BV186" i="12" s="1"/>
  <c r="BW186" i="12" a="1"/>
  <c r="BW186" i="12"/>
  <c r="BX186" i="12" a="1"/>
  <c r="BX186" i="12"/>
  <c r="BY186" i="12" a="1"/>
  <c r="BY186" i="12" s="1"/>
  <c r="BZ186" i="12"/>
  <c r="CA186" i="12" a="1"/>
  <c r="CA186" i="12" s="1"/>
  <c r="CJ186" i="12" s="1"/>
  <c r="CB186" i="12" a="1"/>
  <c r="CB186" i="12" s="1"/>
  <c r="CC186" i="12" a="1"/>
  <c r="CC186" i="12" s="1"/>
  <c r="CD186" i="12" a="1"/>
  <c r="CD186" i="12"/>
  <c r="CE186" i="12" a="1"/>
  <c r="CE186" i="12" s="1"/>
  <c r="CF186" i="12" a="1"/>
  <c r="CF186" i="12" s="1"/>
  <c r="CG186" i="12" a="1"/>
  <c r="CG186" i="12" s="1"/>
  <c r="CH186" i="12" a="1"/>
  <c r="CH186" i="12"/>
  <c r="CI186" i="12" a="1"/>
  <c r="CI186" i="12" s="1"/>
  <c r="S187" i="12" a="1"/>
  <c r="S187" i="12"/>
  <c r="T187" i="12" a="1"/>
  <c r="T187" i="12" s="1"/>
  <c r="U187" i="12" a="1"/>
  <c r="U187" i="12" s="1"/>
  <c r="V187" i="12" a="1"/>
  <c r="V187" i="12"/>
  <c r="W187" i="12" a="1"/>
  <c r="W187" i="12"/>
  <c r="X187" i="12" a="1"/>
  <c r="X187" i="12"/>
  <c r="Y187" i="12" a="1"/>
  <c r="Y187" i="12" s="1"/>
  <c r="Z187" i="12" a="1"/>
  <c r="Z187" i="12"/>
  <c r="AA187" i="12" a="1"/>
  <c r="AA187" i="12"/>
  <c r="AB187" i="12"/>
  <c r="AC187" i="12" a="1"/>
  <c r="AC187" i="12" s="1"/>
  <c r="AL187" i="12" s="1"/>
  <c r="AD187" i="12" a="1"/>
  <c r="AD187" i="12" s="1"/>
  <c r="AE187" i="12" a="1"/>
  <c r="AE187" i="12" s="1"/>
  <c r="AF187" i="12" a="1"/>
  <c r="AF187" i="12"/>
  <c r="AG187" i="12" a="1"/>
  <c r="AG187" i="12" s="1"/>
  <c r="AH187" i="12" a="1"/>
  <c r="AH187" i="12" s="1"/>
  <c r="AI187" i="12" a="1"/>
  <c r="AI187" i="12" s="1"/>
  <c r="AJ187" i="12" a="1"/>
  <c r="AJ187" i="12" s="1"/>
  <c r="AK187" i="12" a="1"/>
  <c r="AK187" i="12"/>
  <c r="AM187" i="12" a="1"/>
  <c r="AM187" i="12"/>
  <c r="AV187" i="12" s="1"/>
  <c r="AN187" i="12" a="1"/>
  <c r="AN187" i="12"/>
  <c r="AO187" i="12" a="1"/>
  <c r="AO187" i="12"/>
  <c r="AP187" i="12" a="1"/>
  <c r="AP187" i="12" s="1"/>
  <c r="AQ187" i="12" a="1"/>
  <c r="AQ187" i="12"/>
  <c r="AR187" i="12" a="1"/>
  <c r="AR187" i="12"/>
  <c r="AS187" i="12" a="1"/>
  <c r="AS187" i="12"/>
  <c r="AT187" i="12" a="1"/>
  <c r="AT187" i="12" s="1"/>
  <c r="AU187" i="12" a="1"/>
  <c r="AU187" i="12"/>
  <c r="AW187" i="12" a="1"/>
  <c r="AW187" i="12" s="1"/>
  <c r="BF187" i="12" s="1"/>
  <c r="AX187" i="12" a="1"/>
  <c r="AX187" i="12"/>
  <c r="AY187" i="12" a="1"/>
  <c r="AY187" i="12" s="1"/>
  <c r="AZ187" i="12" a="1"/>
  <c r="AZ187" i="12" s="1"/>
  <c r="BA187" i="12" a="1"/>
  <c r="BA187" i="12"/>
  <c r="BB187" i="12" a="1"/>
  <c r="BB187" i="12" s="1"/>
  <c r="BC187" i="12" a="1"/>
  <c r="BC187" i="12" s="1"/>
  <c r="BD187" i="12" a="1"/>
  <c r="BD187" i="12" s="1"/>
  <c r="BE187" i="12" a="1"/>
  <c r="BE187" i="12" s="1"/>
  <c r="BG187" i="12" a="1"/>
  <c r="BG187" i="12" s="1"/>
  <c r="BP187" i="12" s="1"/>
  <c r="BH187" i="12" a="1"/>
  <c r="BH187" i="12"/>
  <c r="BI187" i="12" a="1"/>
  <c r="BI187" i="12"/>
  <c r="BJ187" i="12" a="1"/>
  <c r="BJ187" i="12" s="1"/>
  <c r="BK187" i="12" a="1"/>
  <c r="BK187" i="12" s="1"/>
  <c r="BL187" i="12" a="1"/>
  <c r="BL187" i="12"/>
  <c r="BM187" i="12" a="1"/>
  <c r="BM187" i="12"/>
  <c r="BN187" i="12" a="1"/>
  <c r="BN187" i="12" s="1"/>
  <c r="BO187" i="12" a="1"/>
  <c r="BO187" i="12" s="1"/>
  <c r="BQ187" i="12" a="1"/>
  <c r="BQ187" i="12" s="1"/>
  <c r="BZ187" i="12" s="1"/>
  <c r="BR187" i="12" a="1"/>
  <c r="BR187" i="12"/>
  <c r="BS187" i="12" a="1"/>
  <c r="BS187" i="12" s="1"/>
  <c r="BT187" i="12" a="1"/>
  <c r="BT187" i="12" s="1"/>
  <c r="BU187" i="12" a="1"/>
  <c r="BU187" i="12" s="1"/>
  <c r="BV187" i="12" a="1"/>
  <c r="BV187" i="12"/>
  <c r="BW187" i="12" a="1"/>
  <c r="BW187" i="12" s="1"/>
  <c r="BX187" i="12" a="1"/>
  <c r="BX187" i="12" s="1"/>
  <c r="BY187" i="12" a="1"/>
  <c r="BY187" i="12" s="1"/>
  <c r="CA187" i="12" a="1"/>
  <c r="CA187" i="12"/>
  <c r="CB187" i="12" a="1"/>
  <c r="CB187" i="12" s="1"/>
  <c r="CC187" i="12" a="1"/>
  <c r="CC187" i="12"/>
  <c r="CD187" i="12" a="1"/>
  <c r="CD187" i="12" s="1"/>
  <c r="CE187" i="12" a="1"/>
  <c r="CE187" i="12" s="1"/>
  <c r="CF187" i="12" a="1"/>
  <c r="CF187" i="12" s="1"/>
  <c r="CG187" i="12" a="1"/>
  <c r="CG187" i="12"/>
  <c r="CH187" i="12" a="1"/>
  <c r="CH187" i="12" s="1"/>
  <c r="CI187" i="12" a="1"/>
  <c r="CI187" i="12" s="1"/>
  <c r="CJ187" i="12"/>
  <c r="S188" i="12" a="1"/>
  <c r="S188" i="12" s="1"/>
  <c r="AB188" i="12" s="1"/>
  <c r="T188" i="12" a="1"/>
  <c r="T188" i="12" s="1"/>
  <c r="U188" i="12" a="1"/>
  <c r="U188" i="12"/>
  <c r="V188" i="12" a="1"/>
  <c r="V188" i="12"/>
  <c r="W188" i="12" a="1"/>
  <c r="W188" i="12" s="1"/>
  <c r="X188" i="12" a="1"/>
  <c r="X188" i="12" s="1"/>
  <c r="Y188" i="12" a="1"/>
  <c r="Y188" i="12"/>
  <c r="Z188" i="12" a="1"/>
  <c r="Z188" i="12"/>
  <c r="AA188" i="12" a="1"/>
  <c r="AA188" i="12" s="1"/>
  <c r="AC188" i="12" a="1"/>
  <c r="AC188" i="12" s="1"/>
  <c r="AL188" i="12" s="1"/>
  <c r="AD188" i="12" a="1"/>
  <c r="AD188" i="12" s="1"/>
  <c r="AE188" i="12" a="1"/>
  <c r="AE188" i="12" s="1"/>
  <c r="AF188" i="12" a="1"/>
  <c r="AF188" i="12"/>
  <c r="AG188" i="12" a="1"/>
  <c r="AG188" i="12" s="1"/>
  <c r="AH188" i="12" a="1"/>
  <c r="AH188" i="12" s="1"/>
  <c r="AI188" i="12" a="1"/>
  <c r="AI188" i="12" s="1"/>
  <c r="AJ188" i="12" a="1"/>
  <c r="AJ188" i="12"/>
  <c r="AK188" i="12" a="1"/>
  <c r="AK188" i="12" s="1"/>
  <c r="AM188" i="12" a="1"/>
  <c r="AM188" i="12"/>
  <c r="AV188" i="12" s="1"/>
  <c r="AN188" i="12" a="1"/>
  <c r="AN188" i="12" s="1"/>
  <c r="AO188" i="12" a="1"/>
  <c r="AO188" i="12" s="1"/>
  <c r="AP188" i="12" a="1"/>
  <c r="AP188" i="12"/>
  <c r="AQ188" i="12" a="1"/>
  <c r="AQ188" i="12"/>
  <c r="AR188" i="12" a="1"/>
  <c r="AR188" i="12" s="1"/>
  <c r="AS188" i="12" a="1"/>
  <c r="AS188" i="12" s="1"/>
  <c r="AT188" i="12" a="1"/>
  <c r="AT188" i="12"/>
  <c r="AU188" i="12" a="1"/>
  <c r="AU188" i="12"/>
  <c r="AW188" i="12" a="1"/>
  <c r="AW188" i="12"/>
  <c r="BF188" i="12" s="1"/>
  <c r="AX188" i="12" a="1"/>
  <c r="AX188" i="12" s="1"/>
  <c r="AY188" i="12" a="1"/>
  <c r="AY188" i="12"/>
  <c r="AZ188" i="12" a="1"/>
  <c r="AZ188" i="12" s="1"/>
  <c r="BA188" i="12" a="1"/>
  <c r="BA188" i="12"/>
  <c r="BB188" i="12" a="1"/>
  <c r="BB188" i="12" s="1"/>
  <c r="BC188" i="12" a="1"/>
  <c r="BC188" i="12" s="1"/>
  <c r="BD188" i="12" a="1"/>
  <c r="BD188" i="12" s="1"/>
  <c r="BE188" i="12" a="1"/>
  <c r="BE188" i="12"/>
  <c r="BG188" i="12" a="1"/>
  <c r="BG188" i="12"/>
  <c r="BH188" i="12" a="1"/>
  <c r="BH188" i="12"/>
  <c r="BI188" i="12" a="1"/>
  <c r="BI188" i="12" s="1"/>
  <c r="BJ188" i="12" a="1"/>
  <c r="BJ188" i="12" s="1"/>
  <c r="BK188" i="12" a="1"/>
  <c r="BK188" i="12"/>
  <c r="BL188" i="12" a="1"/>
  <c r="BL188" i="12"/>
  <c r="BM188" i="12" a="1"/>
  <c r="BM188" i="12" s="1"/>
  <c r="BN188" i="12" a="1"/>
  <c r="BN188" i="12" s="1"/>
  <c r="BO188" i="12" a="1"/>
  <c r="BO188" i="12" s="1"/>
  <c r="BP188" i="12"/>
  <c r="BQ188" i="12" a="1"/>
  <c r="BQ188" i="12" s="1"/>
  <c r="BZ188" i="12" s="1"/>
  <c r="BR188" i="12" a="1"/>
  <c r="BR188" i="12"/>
  <c r="BS188" i="12" a="1"/>
  <c r="BS188" i="12" s="1"/>
  <c r="BT188" i="12" a="1"/>
  <c r="BT188" i="12"/>
  <c r="BU188" i="12" a="1"/>
  <c r="BU188" i="12" s="1"/>
  <c r="BV188" i="12" a="1"/>
  <c r="BV188" i="12"/>
  <c r="BW188" i="12" a="1"/>
  <c r="BW188" i="12" s="1"/>
  <c r="BX188" i="12" a="1"/>
  <c r="BX188" i="12" s="1"/>
  <c r="BY188" i="12" a="1"/>
  <c r="BY188" i="12" s="1"/>
  <c r="CA188" i="12" a="1"/>
  <c r="CA188" i="12" s="1"/>
  <c r="CJ188" i="12" s="1"/>
  <c r="CB188" i="12" a="1"/>
  <c r="CB188" i="12"/>
  <c r="CC188" i="12" a="1"/>
  <c r="CC188" i="12"/>
  <c r="CD188" i="12" a="1"/>
  <c r="CD188" i="12" s="1"/>
  <c r="CE188" i="12" a="1"/>
  <c r="CE188" i="12" s="1"/>
  <c r="CF188" i="12" a="1"/>
  <c r="CF188" i="12" s="1"/>
  <c r="CG188" i="12" a="1"/>
  <c r="CG188" i="12"/>
  <c r="CH188" i="12" a="1"/>
  <c r="CH188" i="12" s="1"/>
  <c r="CI188" i="12" a="1"/>
  <c r="CI188" i="12" s="1"/>
  <c r="S189" i="12" a="1"/>
  <c r="S189" i="12"/>
  <c r="T189" i="12" a="1"/>
  <c r="T189" i="12" s="1"/>
  <c r="U189" i="12" a="1"/>
  <c r="U189" i="12"/>
  <c r="V189" i="12" a="1"/>
  <c r="V189" i="12" s="1"/>
  <c r="W189" i="12" a="1"/>
  <c r="W189" i="12" s="1"/>
  <c r="X189" i="12" a="1"/>
  <c r="X189" i="12" s="1"/>
  <c r="Y189" i="12" a="1"/>
  <c r="Y189" i="12"/>
  <c r="Z189" i="12" a="1"/>
  <c r="Z189" i="12" s="1"/>
  <c r="AA189" i="12" a="1"/>
  <c r="AA189" i="12" s="1"/>
  <c r="AB189" i="12"/>
  <c r="AC189" i="12" a="1"/>
  <c r="AC189" i="12" s="1"/>
  <c r="AL189" i="12" s="1"/>
  <c r="AD189" i="12" a="1"/>
  <c r="AD189" i="12" s="1"/>
  <c r="AE189" i="12" a="1"/>
  <c r="AE189" i="12"/>
  <c r="AF189" i="12" a="1"/>
  <c r="AF189" i="12"/>
  <c r="AG189" i="12" a="1"/>
  <c r="AG189" i="12" s="1"/>
  <c r="AH189" i="12" a="1"/>
  <c r="AH189" i="12" s="1"/>
  <c r="AI189" i="12" a="1"/>
  <c r="AI189" i="12"/>
  <c r="AJ189" i="12" a="1"/>
  <c r="AJ189" i="12"/>
  <c r="AK189" i="12" a="1"/>
  <c r="AK189" i="12" s="1"/>
  <c r="AM189" i="12" a="1"/>
  <c r="AM189" i="12" s="1"/>
  <c r="AV189" i="12" s="1"/>
  <c r="AN189" i="12" a="1"/>
  <c r="AN189" i="12"/>
  <c r="AO189" i="12" a="1"/>
  <c r="AO189" i="12" s="1"/>
  <c r="AP189" i="12" a="1"/>
  <c r="AP189" i="12"/>
  <c r="AQ189" i="12" a="1"/>
  <c r="AQ189" i="12" s="1"/>
  <c r="AR189" i="12" a="1"/>
  <c r="AR189" i="12" s="1"/>
  <c r="AS189" i="12" a="1"/>
  <c r="AS189" i="12" s="1"/>
  <c r="AT189" i="12" a="1"/>
  <c r="AT189" i="12"/>
  <c r="AU189" i="12" a="1"/>
  <c r="AU189" i="12" s="1"/>
  <c r="AW189" i="12" a="1"/>
  <c r="AW189" i="12"/>
  <c r="BF189" i="12" s="1"/>
  <c r="AX189" i="12" a="1"/>
  <c r="AX189" i="12" s="1"/>
  <c r="AY189" i="12" a="1"/>
  <c r="AY189" i="12" s="1"/>
  <c r="AZ189" i="12" a="1"/>
  <c r="AZ189" i="12"/>
  <c r="BA189" i="12" a="1"/>
  <c r="BA189" i="12"/>
  <c r="BB189" i="12" a="1"/>
  <c r="BB189" i="12" s="1"/>
  <c r="BC189" i="12" a="1"/>
  <c r="BC189" i="12" s="1"/>
  <c r="BD189" i="12" a="1"/>
  <c r="BD189" i="12"/>
  <c r="BE189" i="12" a="1"/>
  <c r="BE189" i="12"/>
  <c r="BG189" i="12" a="1"/>
  <c r="BG189" i="12"/>
  <c r="BP189" i="12" s="1"/>
  <c r="BH189" i="12" a="1"/>
  <c r="BH189" i="12" s="1"/>
  <c r="BI189" i="12" a="1"/>
  <c r="BI189" i="12"/>
  <c r="BJ189" i="12" a="1"/>
  <c r="BJ189" i="12" s="1"/>
  <c r="BK189" i="12" a="1"/>
  <c r="BK189" i="12"/>
  <c r="BL189" i="12" a="1"/>
  <c r="BL189" i="12" s="1"/>
  <c r="BM189" i="12" a="1"/>
  <c r="BM189" i="12"/>
  <c r="BN189" i="12" a="1"/>
  <c r="BN189" i="12" s="1"/>
  <c r="BO189" i="12" a="1"/>
  <c r="BO189" i="12"/>
  <c r="BQ189" i="12" a="1"/>
  <c r="BQ189" i="12"/>
  <c r="BR189" i="12" a="1"/>
  <c r="BR189" i="12"/>
  <c r="BS189" i="12" a="1"/>
  <c r="BS189" i="12" s="1"/>
  <c r="BT189" i="12" a="1"/>
  <c r="BT189" i="12" s="1"/>
  <c r="BU189" i="12" a="1"/>
  <c r="BU189" i="12"/>
  <c r="BV189" i="12" a="1"/>
  <c r="BV189" i="12"/>
  <c r="BW189" i="12" a="1"/>
  <c r="BW189" i="12" s="1"/>
  <c r="BX189" i="12" a="1"/>
  <c r="BX189" i="12" s="1"/>
  <c r="BY189" i="12" a="1"/>
  <c r="BY189" i="12" s="1"/>
  <c r="BZ189" i="12"/>
  <c r="CA189" i="12" a="1"/>
  <c r="CA189" i="12" s="1"/>
  <c r="CJ189" i="12" s="1"/>
  <c r="CB189" i="12" a="1"/>
  <c r="CB189" i="12"/>
  <c r="CC189" i="12" a="1"/>
  <c r="CC189" i="12" s="1"/>
  <c r="CD189" i="12" a="1"/>
  <c r="CD189" i="12"/>
  <c r="CE189" i="12" a="1"/>
  <c r="CE189" i="12" s="1"/>
  <c r="CF189" i="12" a="1"/>
  <c r="CF189" i="12"/>
  <c r="CG189" i="12" a="1"/>
  <c r="CG189" i="12" s="1"/>
  <c r="CH189" i="12" a="1"/>
  <c r="CH189" i="12"/>
  <c r="CI189" i="12" a="1"/>
  <c r="CI189" i="12" s="1"/>
  <c r="S190" i="12" a="1"/>
  <c r="S190" i="12" s="1"/>
  <c r="AB190" i="12" s="1"/>
  <c r="T190" i="12" a="1"/>
  <c r="T190" i="12"/>
  <c r="U190" i="12" a="1"/>
  <c r="U190" i="12"/>
  <c r="V190" i="12" a="1"/>
  <c r="V190" i="12" s="1"/>
  <c r="W190" i="12" a="1"/>
  <c r="W190" i="12" s="1"/>
  <c r="X190" i="12" a="1"/>
  <c r="X190" i="12" s="1"/>
  <c r="Y190" i="12" a="1"/>
  <c r="Y190" i="12"/>
  <c r="Z190" i="12" a="1"/>
  <c r="Z190" i="12" s="1"/>
  <c r="AA190" i="12" a="1"/>
  <c r="AA190" i="12" s="1"/>
  <c r="AC190" i="12" a="1"/>
  <c r="AC190" i="12"/>
  <c r="AD190" i="12" a="1"/>
  <c r="AD190" i="12" s="1"/>
  <c r="AE190" i="12" a="1"/>
  <c r="AE190" i="12"/>
  <c r="AF190" i="12" a="1"/>
  <c r="AF190" i="12" s="1"/>
  <c r="AG190" i="12" a="1"/>
  <c r="AG190" i="12"/>
  <c r="AH190" i="12" a="1"/>
  <c r="AH190" i="12" s="1"/>
  <c r="AI190" i="12" a="1"/>
  <c r="AI190" i="12"/>
  <c r="AJ190" i="12" a="1"/>
  <c r="AJ190" i="12" s="1"/>
  <c r="AK190" i="12" a="1"/>
  <c r="AK190" i="12" s="1"/>
  <c r="AL190" i="12"/>
  <c r="AM190" i="12" a="1"/>
  <c r="AM190" i="12" s="1"/>
  <c r="AV190" i="12" s="1"/>
  <c r="AN190" i="12" a="1"/>
  <c r="AN190" i="12" s="1"/>
  <c r="AO190" i="12" a="1"/>
  <c r="AO190" i="12"/>
  <c r="AP190" i="12" a="1"/>
  <c r="AP190" i="12"/>
  <c r="AQ190" i="12" a="1"/>
  <c r="AQ190" i="12" s="1"/>
  <c r="AR190" i="12" a="1"/>
  <c r="AR190" i="12" s="1"/>
  <c r="AS190" i="12" a="1"/>
  <c r="AS190" i="12"/>
  <c r="AT190" i="12" a="1"/>
  <c r="AT190" i="12"/>
  <c r="AU190" i="12" a="1"/>
  <c r="AU190" i="12" s="1"/>
  <c r="AW190" i="12" a="1"/>
  <c r="AW190" i="12" s="1"/>
  <c r="BF190" i="12" s="1"/>
  <c r="AX190" i="12" a="1"/>
  <c r="AX190" i="12"/>
  <c r="AY190" i="12" a="1"/>
  <c r="AY190" i="12" s="1"/>
  <c r="AZ190" i="12" a="1"/>
  <c r="AZ190" i="12"/>
  <c r="BA190" i="12" a="1"/>
  <c r="BA190" i="12" s="1"/>
  <c r="BB190" i="12" a="1"/>
  <c r="BB190" i="12" s="1"/>
  <c r="BC190" i="12" a="1"/>
  <c r="BC190" i="12" s="1"/>
  <c r="BD190" i="12" a="1"/>
  <c r="BD190" i="12"/>
  <c r="BE190" i="12" a="1"/>
  <c r="BE190" i="12" s="1"/>
  <c r="BG190" i="12" a="1"/>
  <c r="BG190" i="12"/>
  <c r="BP190" i="12" s="1"/>
  <c r="BH190" i="12" a="1"/>
  <c r="BH190" i="12" s="1"/>
  <c r="BI190" i="12" a="1"/>
  <c r="BI190" i="12" s="1"/>
  <c r="BJ190" i="12" a="1"/>
  <c r="BJ190" i="12"/>
  <c r="BK190" i="12" a="1"/>
  <c r="BK190" i="12"/>
  <c r="BL190" i="12" a="1"/>
  <c r="BL190" i="12" s="1"/>
  <c r="BM190" i="12" a="1"/>
  <c r="BM190" i="12" s="1"/>
  <c r="BN190" i="12" a="1"/>
  <c r="BN190" i="12"/>
  <c r="BO190" i="12" a="1"/>
  <c r="BO190" i="12"/>
  <c r="BQ190" i="12" a="1"/>
  <c r="BQ190" i="12"/>
  <c r="BZ190" i="12" s="1"/>
  <c r="BR190" i="12" a="1"/>
  <c r="BR190" i="12" s="1"/>
  <c r="BS190" i="12" a="1"/>
  <c r="BS190" i="12"/>
  <c r="BT190" i="12" a="1"/>
  <c r="BT190" i="12" s="1"/>
  <c r="BU190" i="12" a="1"/>
  <c r="BU190" i="12"/>
  <c r="BV190" i="12" a="1"/>
  <c r="BV190" i="12" s="1"/>
  <c r="BW190" i="12" a="1"/>
  <c r="BW190" i="12"/>
  <c r="BX190" i="12" a="1"/>
  <c r="BX190" i="12" s="1"/>
  <c r="BY190" i="12" a="1"/>
  <c r="BY190" i="12"/>
  <c r="CA190" i="12" a="1"/>
  <c r="CA190" i="12"/>
  <c r="CB190" i="12" a="1"/>
  <c r="CB190" i="12"/>
  <c r="CC190" i="12" a="1"/>
  <c r="CC190" i="12" s="1"/>
  <c r="CD190" i="12" a="1"/>
  <c r="CD190" i="12" s="1"/>
  <c r="CE190" i="12" a="1"/>
  <c r="CE190" i="12"/>
  <c r="CF190" i="12" a="1"/>
  <c r="CF190" i="12"/>
  <c r="CG190" i="12" a="1"/>
  <c r="CG190" i="12" s="1"/>
  <c r="CH190" i="12" a="1"/>
  <c r="CH190" i="12" s="1"/>
  <c r="CI190" i="12" a="1"/>
  <c r="CI190" i="12" s="1"/>
  <c r="CJ190" i="12"/>
  <c r="S191" i="12" a="1"/>
  <c r="S191" i="12" s="1"/>
  <c r="AB191" i="12" s="1"/>
  <c r="T191" i="12" a="1"/>
  <c r="T191" i="12"/>
  <c r="U191" i="12" a="1"/>
  <c r="U191" i="12" s="1"/>
  <c r="V191" i="12" a="1"/>
  <c r="V191" i="12"/>
  <c r="W191" i="12" a="1"/>
  <c r="W191" i="12" s="1"/>
  <c r="X191" i="12" a="1"/>
  <c r="X191" i="12"/>
  <c r="Y191" i="12" a="1"/>
  <c r="Y191" i="12" s="1"/>
  <c r="Z191" i="12" a="1"/>
  <c r="Z191" i="12"/>
  <c r="AA191" i="12" a="1"/>
  <c r="AA191" i="12" s="1"/>
  <c r="AC191" i="12" a="1"/>
  <c r="AC191" i="12" s="1"/>
  <c r="AL191" i="12" s="1"/>
  <c r="AD191" i="12" a="1"/>
  <c r="AD191" i="12"/>
  <c r="AE191" i="12" a="1"/>
  <c r="AE191" i="12"/>
  <c r="AF191" i="12" a="1"/>
  <c r="AF191" i="12" s="1"/>
  <c r="AG191" i="12" a="1"/>
  <c r="AG191" i="12" s="1"/>
  <c r="AH191" i="12" a="1"/>
  <c r="AH191" i="12" s="1"/>
  <c r="AI191" i="12" a="1"/>
  <c r="AI191" i="12"/>
  <c r="AJ191" i="12" a="1"/>
  <c r="AJ191" i="12" s="1"/>
  <c r="AK191" i="12" a="1"/>
  <c r="AK191" i="12" s="1"/>
  <c r="AM191" i="12" a="1"/>
  <c r="AM191" i="12"/>
  <c r="AN191" i="12" a="1"/>
  <c r="AN191" i="12" s="1"/>
  <c r="AO191" i="12" a="1"/>
  <c r="AO191" i="12"/>
  <c r="AP191" i="12" a="1"/>
  <c r="AP191" i="12" s="1"/>
  <c r="AQ191" i="12" a="1"/>
  <c r="AQ191" i="12"/>
  <c r="AR191" i="12" a="1"/>
  <c r="AR191" i="12" s="1"/>
  <c r="AS191" i="12" a="1"/>
  <c r="AS191" i="12"/>
  <c r="AT191" i="12" a="1"/>
  <c r="AT191" i="12" s="1"/>
  <c r="AU191" i="12" a="1"/>
  <c r="AU191" i="12" s="1"/>
  <c r="AV191" i="12"/>
  <c r="AW191" i="12" a="1"/>
  <c r="AW191" i="12" s="1"/>
  <c r="BF191" i="12" s="1"/>
  <c r="AX191" i="12" a="1"/>
  <c r="AX191" i="12" s="1"/>
  <c r="AY191" i="12" a="1"/>
  <c r="AY191" i="12"/>
  <c r="AZ191" i="12" a="1"/>
  <c r="AZ191" i="12"/>
  <c r="BA191" i="12" a="1"/>
  <c r="BA191" i="12" s="1"/>
  <c r="BB191" i="12" a="1"/>
  <c r="BB191" i="12" s="1"/>
  <c r="BC191" i="12" a="1"/>
  <c r="BC191" i="12"/>
  <c r="BD191" i="12" a="1"/>
  <c r="BD191" i="12"/>
  <c r="BE191" i="12" a="1"/>
  <c r="BE191" i="12" s="1"/>
  <c r="BG191" i="12" a="1"/>
  <c r="BG191" i="12" s="1"/>
  <c r="BP191" i="12" s="1"/>
  <c r="BH191" i="12" a="1"/>
  <c r="BH191" i="12"/>
  <c r="BI191" i="12" a="1"/>
  <c r="BI191" i="12" s="1"/>
  <c r="BJ191" i="12" a="1"/>
  <c r="BJ191" i="12"/>
  <c r="BK191" i="12" a="1"/>
  <c r="BK191" i="12" s="1"/>
  <c r="BL191" i="12" a="1"/>
  <c r="BL191" i="12"/>
  <c r="BM191" i="12" a="1"/>
  <c r="BM191" i="12" s="1"/>
  <c r="BN191" i="12" a="1"/>
  <c r="BN191" i="12"/>
  <c r="BO191" i="12" a="1"/>
  <c r="BO191" i="12" s="1"/>
  <c r="BQ191" i="12" a="1"/>
  <c r="BQ191" i="12"/>
  <c r="BZ191" i="12" s="1"/>
  <c r="BR191" i="12" a="1"/>
  <c r="BR191" i="12" s="1"/>
  <c r="BS191" i="12" a="1"/>
  <c r="BS191" i="12" s="1"/>
  <c r="BT191" i="12" a="1"/>
  <c r="BT191" i="12"/>
  <c r="BU191" i="12" a="1"/>
  <c r="BU191" i="12"/>
  <c r="BV191" i="12" a="1"/>
  <c r="BV191" i="12" s="1"/>
  <c r="BW191" i="12" a="1"/>
  <c r="BW191" i="12" s="1"/>
  <c r="BX191" i="12" a="1"/>
  <c r="BX191" i="12"/>
  <c r="BY191" i="12" a="1"/>
  <c r="BY191" i="12"/>
  <c r="CA191" i="12" a="1"/>
  <c r="CA191" i="12"/>
  <c r="CJ191" i="12" s="1"/>
  <c r="CB191" i="12" a="1"/>
  <c r="CB191" i="12" s="1"/>
  <c r="CC191" i="12" a="1"/>
  <c r="CC191" i="12"/>
  <c r="CD191" i="12" a="1"/>
  <c r="CD191" i="12" s="1"/>
  <c r="CE191" i="12" a="1"/>
  <c r="CE191" i="12"/>
  <c r="CF191" i="12" a="1"/>
  <c r="CF191" i="12" s="1"/>
  <c r="CG191" i="12" a="1"/>
  <c r="CG191" i="12"/>
  <c r="CH191" i="12" a="1"/>
  <c r="CH191" i="12" s="1"/>
  <c r="CI191" i="12" a="1"/>
  <c r="CI191" i="12"/>
  <c r="S192" i="12" a="1"/>
  <c r="S192" i="12"/>
  <c r="T192" i="12" a="1"/>
  <c r="T192" i="12"/>
  <c r="U192" i="12" a="1"/>
  <c r="U192" i="12" s="1"/>
  <c r="V192" i="12" a="1"/>
  <c r="V192" i="12" s="1"/>
  <c r="W192" i="12" a="1"/>
  <c r="W192" i="12"/>
  <c r="X192" i="12" a="1"/>
  <c r="X192" i="12"/>
  <c r="Y192" i="12" a="1"/>
  <c r="Y192" i="12" s="1"/>
  <c r="Z192" i="12" a="1"/>
  <c r="Z192" i="12" s="1"/>
  <c r="AA192" i="12" a="1"/>
  <c r="AA192" i="12" s="1"/>
  <c r="AB192" i="12"/>
  <c r="AC192" i="12" a="1"/>
  <c r="AC192" i="12" s="1"/>
  <c r="AL192" i="12" s="1"/>
  <c r="AD192" i="12" a="1"/>
  <c r="AD192" i="12"/>
  <c r="AE192" i="12" a="1"/>
  <c r="AE192" i="12" s="1"/>
  <c r="AF192" i="12" a="1"/>
  <c r="AF192" i="12"/>
  <c r="AG192" i="12" a="1"/>
  <c r="AG192" i="12" s="1"/>
  <c r="AH192" i="12" a="1"/>
  <c r="AH192" i="12"/>
  <c r="AI192" i="12" a="1"/>
  <c r="AI192" i="12" s="1"/>
  <c r="AJ192" i="12" a="1"/>
  <c r="AJ192" i="12"/>
  <c r="AK192" i="12" a="1"/>
  <c r="AK192" i="12" s="1"/>
  <c r="AM192" i="12" a="1"/>
  <c r="AM192" i="12" s="1"/>
  <c r="AV192" i="12" s="1"/>
  <c r="AN192" i="12" a="1"/>
  <c r="AN192" i="12" s="1"/>
  <c r="AO192" i="12" a="1"/>
  <c r="AO192" i="12"/>
  <c r="AP192" i="12" a="1"/>
  <c r="AP192" i="12" s="1"/>
  <c r="AQ192" i="12" a="1"/>
  <c r="AQ192" i="12" s="1"/>
  <c r="AR192" i="12" a="1"/>
  <c r="AR192" i="12" s="1"/>
  <c r="AS192" i="12" a="1"/>
  <c r="AS192" i="12"/>
  <c r="AT192" i="12" a="1"/>
  <c r="AT192" i="12" s="1"/>
  <c r="AU192" i="12" a="1"/>
  <c r="AU192" i="12" s="1"/>
  <c r="AW192" i="12" a="1"/>
  <c r="AW192" i="12"/>
  <c r="AX192" i="12" a="1"/>
  <c r="AX192" i="12" s="1"/>
  <c r="AY192" i="12" a="1"/>
  <c r="AY192" i="12"/>
  <c r="AZ192" i="12" a="1"/>
  <c r="AZ192" i="12" s="1"/>
  <c r="BA192" i="12" a="1"/>
  <c r="BA192" i="12"/>
  <c r="BB192" i="12" a="1"/>
  <c r="BB192" i="12" s="1"/>
  <c r="BC192" i="12" a="1"/>
  <c r="BC192" i="12"/>
  <c r="BD192" i="12" a="1"/>
  <c r="BD192" i="12" s="1"/>
  <c r="BE192" i="12" a="1"/>
  <c r="BE192" i="12"/>
  <c r="BF192" i="12"/>
  <c r="BG192" i="12" a="1"/>
  <c r="BG192" i="12" s="1"/>
  <c r="BP192" i="12" s="1"/>
  <c r="BH192" i="12" a="1"/>
  <c r="BH192" i="12" s="1"/>
  <c r="BI192" i="12" a="1"/>
  <c r="BI192" i="12"/>
  <c r="BJ192" i="12" a="1"/>
  <c r="BJ192" i="12"/>
  <c r="BK192" i="12" a="1"/>
  <c r="BK192" i="12" s="1"/>
  <c r="BL192" i="12" a="1"/>
  <c r="BL192" i="12" s="1"/>
  <c r="BM192" i="12" a="1"/>
  <c r="BM192" i="12"/>
  <c r="BN192" i="12" a="1"/>
  <c r="BN192" i="12"/>
  <c r="BO192" i="12" a="1"/>
  <c r="BO192" i="12" s="1"/>
  <c r="BQ192" i="12" a="1"/>
  <c r="BQ192" i="12" s="1"/>
  <c r="BZ192" i="12" s="1"/>
  <c r="BR192" i="12" a="1"/>
  <c r="BR192" i="12"/>
  <c r="BS192" i="12" a="1"/>
  <c r="BS192" i="12" s="1"/>
  <c r="BT192" i="12" a="1"/>
  <c r="BT192" i="12"/>
  <c r="BU192" i="12" a="1"/>
  <c r="BU192" i="12" s="1"/>
  <c r="BV192" i="12" a="1"/>
  <c r="BV192" i="12"/>
  <c r="BW192" i="12" a="1"/>
  <c r="BW192" i="12" s="1"/>
  <c r="BX192" i="12" a="1"/>
  <c r="BX192" i="12"/>
  <c r="BY192" i="12" a="1"/>
  <c r="BY192" i="12" s="1"/>
  <c r="CA192" i="12" a="1"/>
  <c r="CA192" i="12"/>
  <c r="CJ192" i="12" s="1"/>
  <c r="CB192" i="12" a="1"/>
  <c r="CB192" i="12" s="1"/>
  <c r="CC192" i="12" a="1"/>
  <c r="CC192" i="12" s="1"/>
  <c r="CD192" i="12" a="1"/>
  <c r="CD192" i="12"/>
  <c r="CE192" i="12" a="1"/>
  <c r="CE192" i="12"/>
  <c r="CF192" i="12" a="1"/>
  <c r="CF192" i="12" s="1"/>
  <c r="CG192" i="12" a="1"/>
  <c r="CG192" i="12" s="1"/>
  <c r="CH192" i="12" a="1"/>
  <c r="CH192" i="12"/>
  <c r="CI192" i="12" a="1"/>
  <c r="CI192" i="12"/>
  <c r="S193" i="12" a="1"/>
  <c r="S193" i="12"/>
  <c r="AB193" i="12" s="1"/>
  <c r="T193" i="12" a="1"/>
  <c r="T193" i="12" s="1"/>
  <c r="U193" i="12" a="1"/>
  <c r="U193" i="12"/>
  <c r="V193" i="12" a="1"/>
  <c r="V193" i="12" s="1"/>
  <c r="W193" i="12" a="1"/>
  <c r="W193" i="12"/>
  <c r="X193" i="12" a="1"/>
  <c r="X193" i="12" s="1"/>
  <c r="Y193" i="12" a="1"/>
  <c r="Y193" i="12"/>
  <c r="Z193" i="12" a="1"/>
  <c r="Z193" i="12" s="1"/>
  <c r="AA193" i="12" a="1"/>
  <c r="AA193" i="12"/>
  <c r="AC193" i="12" a="1"/>
  <c r="AC193" i="12"/>
  <c r="AD193" i="12" a="1"/>
  <c r="AD193" i="12"/>
  <c r="AE193" i="12" a="1"/>
  <c r="AE193" i="12" s="1"/>
  <c r="AF193" i="12" a="1"/>
  <c r="AF193" i="12" s="1"/>
  <c r="AG193" i="12" a="1"/>
  <c r="AG193" i="12" s="1"/>
  <c r="AH193" i="12" a="1"/>
  <c r="AH193" i="12"/>
  <c r="AI193" i="12" a="1"/>
  <c r="AI193" i="12" s="1"/>
  <c r="AJ193" i="12" a="1"/>
  <c r="AJ193" i="12" s="1"/>
  <c r="AK193" i="12" a="1"/>
  <c r="AK193" i="12" s="1"/>
  <c r="AL193" i="12"/>
  <c r="AM193" i="12" a="1"/>
  <c r="AM193" i="12" s="1"/>
  <c r="AV193" i="12" s="1"/>
  <c r="AN193" i="12" a="1"/>
  <c r="AN193" i="12"/>
  <c r="AO193" i="12" a="1"/>
  <c r="AO193" i="12" s="1"/>
  <c r="AP193" i="12" a="1"/>
  <c r="AP193" i="12"/>
  <c r="AQ193" i="12" a="1"/>
  <c r="AQ193" i="12" s="1"/>
  <c r="AR193" i="12" a="1"/>
  <c r="AR193" i="12"/>
  <c r="AS193" i="12" a="1"/>
  <c r="AS193" i="12" s="1"/>
  <c r="AT193" i="12" a="1"/>
  <c r="AT193" i="12"/>
  <c r="AU193" i="12" a="1"/>
  <c r="AU193" i="12" s="1"/>
  <c r="AW193" i="12" a="1"/>
  <c r="AW193" i="12" s="1"/>
  <c r="BF193" i="12" s="1"/>
  <c r="AX193" i="12" a="1"/>
  <c r="AX193" i="12"/>
  <c r="AY193" i="12" a="1"/>
  <c r="AY193" i="12"/>
  <c r="AZ193" i="12" a="1"/>
  <c r="AZ193" i="12" s="1"/>
  <c r="BA193" i="12" a="1"/>
  <c r="BA193" i="12" s="1"/>
  <c r="BB193" i="12" a="1"/>
  <c r="BB193" i="12" s="1"/>
  <c r="BC193" i="12" a="1"/>
  <c r="BC193" i="12"/>
  <c r="BD193" i="12" a="1"/>
  <c r="BD193" i="12" s="1"/>
  <c r="BE193" i="12" a="1"/>
  <c r="BE193" i="12" s="1"/>
  <c r="BG193" i="12" a="1"/>
  <c r="BG193" i="12"/>
  <c r="BH193" i="12" a="1"/>
  <c r="BH193" i="12" s="1"/>
  <c r="BI193" i="12" a="1"/>
  <c r="BI193" i="12"/>
  <c r="BJ193" i="12" a="1"/>
  <c r="BJ193" i="12" s="1"/>
  <c r="BK193" i="12" a="1"/>
  <c r="BK193" i="12"/>
  <c r="BL193" i="12" a="1"/>
  <c r="BL193" i="12" s="1"/>
  <c r="BM193" i="12" a="1"/>
  <c r="BM193" i="12"/>
  <c r="BN193" i="12" a="1"/>
  <c r="BN193" i="12" s="1"/>
  <c r="BO193" i="12" a="1"/>
  <c r="BO193" i="12"/>
  <c r="BP193" i="12"/>
  <c r="BQ193" i="12" a="1"/>
  <c r="BQ193" i="12" s="1"/>
  <c r="BZ193" i="12" s="1"/>
  <c r="BR193" i="12" a="1"/>
  <c r="BR193" i="12" s="1"/>
  <c r="BS193" i="12" a="1"/>
  <c r="BS193" i="12"/>
  <c r="BT193" i="12" a="1"/>
  <c r="BT193" i="12"/>
  <c r="BU193" i="12" a="1"/>
  <c r="BU193" i="12" s="1"/>
  <c r="BV193" i="12" a="1"/>
  <c r="BV193" i="12" s="1"/>
  <c r="BW193" i="12" a="1"/>
  <c r="BW193" i="12"/>
  <c r="BX193" i="12" a="1"/>
  <c r="BX193" i="12"/>
  <c r="BY193" i="12" a="1"/>
  <c r="BY193" i="12" s="1"/>
  <c r="CA193" i="12" a="1"/>
  <c r="CA193" i="12" s="1"/>
  <c r="CJ193" i="12" s="1"/>
  <c r="CB193" i="12" a="1"/>
  <c r="CB193" i="12"/>
  <c r="CC193" i="12" a="1"/>
  <c r="CC193" i="12" s="1"/>
  <c r="CD193" i="12" a="1"/>
  <c r="CD193" i="12"/>
  <c r="CE193" i="12" a="1"/>
  <c r="CE193" i="12" s="1"/>
  <c r="CF193" i="12" a="1"/>
  <c r="CF193" i="12"/>
  <c r="CG193" i="12" a="1"/>
  <c r="CG193" i="12" s="1"/>
  <c r="CH193" i="12" a="1"/>
  <c r="CH193" i="12"/>
  <c r="CI193" i="12" a="1"/>
  <c r="CI193" i="12" s="1"/>
  <c r="S194" i="12" a="1"/>
  <c r="S194" i="12"/>
  <c r="AB194" i="12" s="1"/>
  <c r="T194" i="12" a="1"/>
  <c r="T194" i="12" s="1"/>
  <c r="U194" i="12" a="1"/>
  <c r="U194" i="12" s="1"/>
  <c r="V194" i="12" a="1"/>
  <c r="V194" i="12"/>
  <c r="W194" i="12" a="1"/>
  <c r="W194" i="12"/>
  <c r="X194" i="12" a="1"/>
  <c r="X194" i="12" s="1"/>
  <c r="Y194" i="12" a="1"/>
  <c r="Y194" i="12" s="1"/>
  <c r="Z194" i="12" a="1"/>
  <c r="Z194" i="12"/>
  <c r="AA194" i="12" a="1"/>
  <c r="AA194" i="12"/>
  <c r="AC194" i="12" a="1"/>
  <c r="AC194" i="12"/>
  <c r="AL194" i="12" s="1"/>
  <c r="AD194" i="12" a="1"/>
  <c r="AD194" i="12" s="1"/>
  <c r="AE194" i="12" a="1"/>
  <c r="AE194" i="12"/>
  <c r="AF194" i="12" a="1"/>
  <c r="AF194" i="12" s="1"/>
  <c r="AG194" i="12" a="1"/>
  <c r="AG194" i="12"/>
  <c r="AH194" i="12" a="1"/>
  <c r="AH194" i="12" s="1"/>
  <c r="AI194" i="12" a="1"/>
  <c r="AI194" i="12"/>
  <c r="AJ194" i="12" a="1"/>
  <c r="AJ194" i="12" s="1"/>
  <c r="AK194" i="12" a="1"/>
  <c r="AK194" i="12"/>
  <c r="AM194" i="12" a="1"/>
  <c r="AM194" i="12"/>
  <c r="AN194" i="12" a="1"/>
  <c r="AN194" i="12"/>
  <c r="AO194" i="12" a="1"/>
  <c r="AO194" i="12" s="1"/>
  <c r="AP194" i="12" a="1"/>
  <c r="AP194" i="12" s="1"/>
  <c r="AQ194" i="12" a="1"/>
  <c r="AQ194" i="12" s="1"/>
  <c r="AR194" i="12" a="1"/>
  <c r="AR194" i="12"/>
  <c r="AS194" i="12" a="1"/>
  <c r="AS194" i="12" s="1"/>
  <c r="AT194" i="12" a="1"/>
  <c r="AT194" i="12" s="1"/>
  <c r="AU194" i="12" a="1"/>
  <c r="AU194" i="12" s="1"/>
  <c r="AV194" i="12"/>
  <c r="AW194" i="12" a="1"/>
  <c r="AW194" i="12" s="1"/>
  <c r="BF194" i="12" s="1"/>
  <c r="AX194" i="12" a="1"/>
  <c r="AX194" i="12"/>
  <c r="AY194" i="12" a="1"/>
  <c r="AY194" i="12" s="1"/>
  <c r="AZ194" i="12" a="1"/>
  <c r="AZ194" i="12"/>
  <c r="BA194" i="12" a="1"/>
  <c r="BA194" i="12" s="1"/>
  <c r="BB194" i="12" a="1"/>
  <c r="BB194" i="12"/>
  <c r="BC194" i="12" a="1"/>
  <c r="BC194" i="12" s="1"/>
  <c r="BD194" i="12" a="1"/>
  <c r="BD194" i="12"/>
  <c r="BE194" i="12" a="1"/>
  <c r="BE194" i="12" s="1"/>
  <c r="BG194" i="12" a="1"/>
  <c r="BG194" i="12" s="1"/>
  <c r="BP194" i="12" s="1"/>
  <c r="BH194" i="12" a="1"/>
  <c r="BH194" i="12"/>
  <c r="BI194" i="12" a="1"/>
  <c r="BI194" i="12"/>
  <c r="BJ194" i="12" a="1"/>
  <c r="BJ194" i="12" s="1"/>
  <c r="BK194" i="12" a="1"/>
  <c r="BK194" i="12" s="1"/>
  <c r="BL194" i="12" a="1"/>
  <c r="BL194" i="12" s="1"/>
  <c r="BM194" i="12" a="1"/>
  <c r="BM194" i="12"/>
  <c r="BN194" i="12" a="1"/>
  <c r="BN194" i="12" s="1"/>
  <c r="BO194" i="12" a="1"/>
  <c r="BO194" i="12" s="1"/>
  <c r="BQ194" i="12" a="1"/>
  <c r="BQ194" i="12"/>
  <c r="BR194" i="12" a="1"/>
  <c r="BR194" i="12" s="1"/>
  <c r="BS194" i="12" a="1"/>
  <c r="BS194" i="12"/>
  <c r="BT194" i="12" a="1"/>
  <c r="BT194" i="12" s="1"/>
  <c r="BU194" i="12" a="1"/>
  <c r="BU194" i="12"/>
  <c r="BV194" i="12" a="1"/>
  <c r="BV194" i="12" s="1"/>
  <c r="BW194" i="12" a="1"/>
  <c r="BW194" i="12"/>
  <c r="BX194" i="12" a="1"/>
  <c r="BX194" i="12" s="1"/>
  <c r="BY194" i="12" a="1"/>
  <c r="BY194" i="12"/>
  <c r="BZ194" i="12"/>
  <c r="CA194" i="12" a="1"/>
  <c r="CA194" i="12" s="1"/>
  <c r="CJ194" i="12" s="1"/>
  <c r="CB194" i="12" a="1"/>
  <c r="CB194" i="12" s="1"/>
  <c r="CC194" i="12" a="1"/>
  <c r="CC194" i="12"/>
  <c r="CD194" i="12" a="1"/>
  <c r="CD194" i="12"/>
  <c r="CE194" i="12" a="1"/>
  <c r="CE194" i="12" s="1"/>
  <c r="CF194" i="12" a="1"/>
  <c r="CF194" i="12" s="1"/>
  <c r="CG194" i="12" a="1"/>
  <c r="CG194" i="12" s="1"/>
  <c r="CH194" i="12" a="1"/>
  <c r="CH194" i="12"/>
  <c r="CI194" i="12" a="1"/>
  <c r="CI194" i="12" s="1"/>
  <c r="S195" i="12" a="1"/>
  <c r="S195" i="12" s="1"/>
  <c r="AB195" i="12" s="1"/>
  <c r="T195" i="12" a="1"/>
  <c r="T195" i="12"/>
  <c r="U195" i="12" a="1"/>
  <c r="U195" i="12" s="1"/>
  <c r="V195" i="12" a="1"/>
  <c r="V195" i="12"/>
  <c r="W195" i="12" a="1"/>
  <c r="W195" i="12" s="1"/>
  <c r="X195" i="12" a="1"/>
  <c r="X195" i="12"/>
  <c r="Y195" i="12" a="1"/>
  <c r="Y195" i="12" s="1"/>
  <c r="Z195" i="12" a="1"/>
  <c r="Z195" i="12"/>
  <c r="AA195" i="12" a="1"/>
  <c r="AA195" i="12" s="1"/>
  <c r="AC195" i="12" a="1"/>
  <c r="AC195" i="12"/>
  <c r="AL195" i="12" s="1"/>
  <c r="AD195" i="12" a="1"/>
  <c r="AD195" i="12" s="1"/>
  <c r="AE195" i="12" a="1"/>
  <c r="AE195" i="12" s="1"/>
  <c r="AF195" i="12" a="1"/>
  <c r="AF195" i="12"/>
  <c r="AG195" i="12" a="1"/>
  <c r="AG195" i="12"/>
  <c r="AH195" i="12" a="1"/>
  <c r="AH195" i="12" s="1"/>
  <c r="AI195" i="12" a="1"/>
  <c r="AI195" i="12" s="1"/>
  <c r="AJ195" i="12" a="1"/>
  <c r="AJ195" i="12"/>
  <c r="AK195" i="12" a="1"/>
  <c r="AK195" i="12"/>
  <c r="AM195" i="12" a="1"/>
  <c r="AM195" i="12"/>
  <c r="AV195" i="12" s="1"/>
  <c r="AN195" i="12" a="1"/>
  <c r="AN195" i="12" s="1"/>
  <c r="AO195" i="12" a="1"/>
  <c r="AO195" i="12"/>
  <c r="AP195" i="12" a="1"/>
  <c r="AP195" i="12" s="1"/>
  <c r="AQ195" i="12" a="1"/>
  <c r="AQ195" i="12"/>
  <c r="AR195" i="12" a="1"/>
  <c r="AR195" i="12" s="1"/>
  <c r="AS195" i="12" a="1"/>
  <c r="AS195" i="12"/>
  <c r="AT195" i="12" a="1"/>
  <c r="AT195" i="12" s="1"/>
  <c r="AU195" i="12" a="1"/>
  <c r="AU195" i="12"/>
  <c r="AW195" i="12" a="1"/>
  <c r="AW195" i="12"/>
  <c r="AX195" i="12" a="1"/>
  <c r="AX195" i="12"/>
  <c r="AY195" i="12" a="1"/>
  <c r="AY195" i="12" s="1"/>
  <c r="AZ195" i="12" a="1"/>
  <c r="AZ195" i="12" s="1"/>
  <c r="BA195" i="12" a="1"/>
  <c r="BA195" i="12" s="1"/>
  <c r="BB195" i="12" a="1"/>
  <c r="BB195" i="12"/>
  <c r="BC195" i="12" a="1"/>
  <c r="BC195" i="12" s="1"/>
  <c r="BD195" i="12" a="1"/>
  <c r="BD195" i="12" s="1"/>
  <c r="BE195" i="12" a="1"/>
  <c r="BE195" i="12" s="1"/>
  <c r="BF195" i="12"/>
  <c r="BG195" i="12" a="1"/>
  <c r="BG195" i="12" s="1"/>
  <c r="BP195" i="12" s="1"/>
  <c r="BH195" i="12" a="1"/>
  <c r="BH195" i="12"/>
  <c r="BI195" i="12" a="1"/>
  <c r="BI195" i="12" s="1"/>
  <c r="BJ195" i="12" a="1"/>
  <c r="BJ195" i="12"/>
  <c r="BK195" i="12" a="1"/>
  <c r="BK195" i="12" s="1"/>
  <c r="BL195" i="12" a="1"/>
  <c r="BL195" i="12"/>
  <c r="BM195" i="12" a="1"/>
  <c r="BM195" i="12" s="1"/>
  <c r="BN195" i="12" a="1"/>
  <c r="BN195" i="12"/>
  <c r="BO195" i="12" a="1"/>
  <c r="BO195" i="12" s="1"/>
  <c r="BQ195" i="12" a="1"/>
  <c r="BQ195" i="12" s="1"/>
  <c r="BZ195" i="12" s="1"/>
  <c r="BR195" i="12" a="1"/>
  <c r="BR195" i="12" s="1"/>
  <c r="BS195" i="12" a="1"/>
  <c r="BS195" i="12"/>
  <c r="BT195" i="12" a="1"/>
  <c r="BT195" i="12" s="1"/>
  <c r="BU195" i="12" a="1"/>
  <c r="BU195" i="12" s="1"/>
  <c r="BV195" i="12" a="1"/>
  <c r="BV195" i="12" s="1"/>
  <c r="BW195" i="12" a="1"/>
  <c r="BW195" i="12"/>
  <c r="BX195" i="12" a="1"/>
  <c r="BX195" i="12" s="1"/>
  <c r="BY195" i="12" a="1"/>
  <c r="BY195" i="12" s="1"/>
  <c r="CA195" i="12" a="1"/>
  <c r="CA195" i="12"/>
  <c r="CB195" i="12" a="1"/>
  <c r="CB195" i="12" s="1"/>
  <c r="CC195" i="12" a="1"/>
  <c r="CC195" i="12"/>
  <c r="CD195" i="12" a="1"/>
  <c r="CD195" i="12" s="1"/>
  <c r="CE195" i="12" a="1"/>
  <c r="CE195" i="12"/>
  <c r="CF195" i="12" a="1"/>
  <c r="CF195" i="12" s="1"/>
  <c r="CG195" i="12" a="1"/>
  <c r="CG195" i="12"/>
  <c r="CH195" i="12" a="1"/>
  <c r="CH195" i="12" s="1"/>
  <c r="CI195" i="12" a="1"/>
  <c r="CI195" i="12"/>
  <c r="CJ195" i="12"/>
  <c r="S196" i="12" a="1"/>
  <c r="S196" i="12" s="1"/>
  <c r="AB196" i="12" s="1"/>
  <c r="T196" i="12" a="1"/>
  <c r="T196" i="12" s="1"/>
  <c r="U196" i="12" a="1"/>
  <c r="U196" i="12"/>
  <c r="V196" i="12" a="1"/>
  <c r="V196" i="12"/>
  <c r="W196" i="12" a="1"/>
  <c r="W196" i="12" s="1"/>
  <c r="X196" i="12" a="1"/>
  <c r="X196" i="12" s="1"/>
  <c r="Y196" i="12" a="1"/>
  <c r="Y196" i="12" s="1"/>
  <c r="Z196" i="12" a="1"/>
  <c r="Z196" i="12"/>
  <c r="AA196" i="12" a="1"/>
  <c r="AA196" i="12" s="1"/>
  <c r="AC196" i="12" a="1"/>
  <c r="AC196" i="12" s="1"/>
  <c r="AL196" i="12" s="1"/>
  <c r="AD196" i="12" a="1"/>
  <c r="AD196" i="12"/>
  <c r="AE196" i="12" a="1"/>
  <c r="AE196" i="12" s="1"/>
  <c r="AF196" i="12" a="1"/>
  <c r="AF196" i="12"/>
  <c r="AG196" i="12" a="1"/>
  <c r="AG196" i="12" s="1"/>
  <c r="AH196" i="12" a="1"/>
  <c r="AH196" i="12"/>
  <c r="AI196" i="12" a="1"/>
  <c r="AI196" i="12" s="1"/>
  <c r="AJ196" i="12" a="1"/>
  <c r="AJ196" i="12"/>
  <c r="AK196" i="12" a="1"/>
  <c r="AK196" i="12" s="1"/>
  <c r="AM196" i="12" a="1"/>
  <c r="AM196" i="12"/>
  <c r="AV196" i="12" s="1"/>
  <c r="AN196" i="12" a="1"/>
  <c r="AN196" i="12" s="1"/>
  <c r="AO196" i="12" a="1"/>
  <c r="AO196" i="12" s="1"/>
  <c r="AP196" i="12" a="1"/>
  <c r="AP196" i="12"/>
  <c r="AQ196" i="12" a="1"/>
  <c r="AQ196" i="12"/>
  <c r="AR196" i="12" a="1"/>
  <c r="AR196" i="12" s="1"/>
  <c r="AS196" i="12" a="1"/>
  <c r="AS196" i="12" s="1"/>
  <c r="AT196" i="12" a="1"/>
  <c r="AT196" i="12" s="1"/>
  <c r="AU196" i="12" a="1"/>
  <c r="AU196" i="12"/>
  <c r="AW196" i="12" a="1"/>
  <c r="AW196" i="12"/>
  <c r="BF196" i="12" s="1"/>
  <c r="AX196" i="12" a="1"/>
  <c r="AX196" i="12" s="1"/>
  <c r="AY196" i="12" a="1"/>
  <c r="AY196" i="12"/>
  <c r="AZ196" i="12" a="1"/>
  <c r="AZ196" i="12" s="1"/>
  <c r="BA196" i="12" a="1"/>
  <c r="BA196" i="12"/>
  <c r="BB196" i="12" a="1"/>
  <c r="BB196" i="12" s="1"/>
  <c r="BC196" i="12" a="1"/>
  <c r="BC196" i="12"/>
  <c r="BD196" i="12" a="1"/>
  <c r="BD196" i="12" s="1"/>
  <c r="BE196" i="12" a="1"/>
  <c r="BE196" i="12"/>
  <c r="BG196" i="12" a="1"/>
  <c r="BG196" i="12"/>
  <c r="BH196" i="12" a="1"/>
  <c r="BH196" i="12"/>
  <c r="BI196" i="12" a="1"/>
  <c r="BI196" i="12" s="1"/>
  <c r="BJ196" i="12" a="1"/>
  <c r="BJ196" i="12" s="1"/>
  <c r="BK196" i="12" a="1"/>
  <c r="BK196" i="12" s="1"/>
  <c r="BL196" i="12" a="1"/>
  <c r="BL196" i="12"/>
  <c r="BM196" i="12" a="1"/>
  <c r="BM196" i="12" s="1"/>
  <c r="BN196" i="12" a="1"/>
  <c r="BN196" i="12" s="1"/>
  <c r="BO196" i="12" a="1"/>
  <c r="BO196" i="12" s="1"/>
  <c r="BP196" i="12"/>
  <c r="BQ196" i="12" a="1"/>
  <c r="BQ196" i="12" s="1"/>
  <c r="BZ196" i="12" s="1"/>
  <c r="BR196" i="12" a="1"/>
  <c r="BR196" i="12"/>
  <c r="BS196" i="12" a="1"/>
  <c r="BS196" i="12" s="1"/>
  <c r="BT196" i="12" a="1"/>
  <c r="BT196" i="12"/>
  <c r="BU196" i="12" a="1"/>
  <c r="BU196" i="12" s="1"/>
  <c r="BV196" i="12" a="1"/>
  <c r="BV196" i="12"/>
  <c r="BW196" i="12" a="1"/>
  <c r="BW196" i="12" s="1"/>
  <c r="BX196" i="12" a="1"/>
  <c r="BX196" i="12"/>
  <c r="BY196" i="12" a="1"/>
  <c r="BY196" i="12" s="1"/>
  <c r="CA196" i="12" a="1"/>
  <c r="CA196" i="12" s="1"/>
  <c r="CJ196" i="12" s="1"/>
  <c r="CB196" i="12" a="1"/>
  <c r="CB196" i="12" s="1"/>
  <c r="CC196" i="12" a="1"/>
  <c r="CC196" i="12"/>
  <c r="CD196" i="12" a="1"/>
  <c r="CD196" i="12" s="1"/>
  <c r="CE196" i="12" a="1"/>
  <c r="CE196" i="12" s="1"/>
  <c r="CF196" i="12" a="1"/>
  <c r="CF196" i="12" s="1"/>
  <c r="CG196" i="12" a="1"/>
  <c r="CG196" i="12"/>
  <c r="CH196" i="12" a="1"/>
  <c r="CH196" i="12" s="1"/>
  <c r="CI196" i="12" a="1"/>
  <c r="CI196" i="12" s="1"/>
  <c r="S197" i="12" a="1"/>
  <c r="S197" i="12"/>
  <c r="T197" i="12" a="1"/>
  <c r="T197" i="12" s="1"/>
  <c r="U197" i="12" a="1"/>
  <c r="U197" i="12"/>
  <c r="V197" i="12" a="1"/>
  <c r="V197" i="12" s="1"/>
  <c r="W197" i="12" a="1"/>
  <c r="W197" i="12"/>
  <c r="X197" i="12" a="1"/>
  <c r="X197" i="12" s="1"/>
  <c r="Y197" i="12" a="1"/>
  <c r="Y197" i="12"/>
  <c r="Z197" i="12" a="1"/>
  <c r="Z197" i="12" s="1"/>
  <c r="AA197" i="12" a="1"/>
  <c r="AA197" i="12"/>
  <c r="AB197" i="12"/>
  <c r="AC197" i="12" a="1"/>
  <c r="AC197" i="12" s="1"/>
  <c r="AL197" i="12" s="1"/>
  <c r="AD197" i="12" a="1"/>
  <c r="AD197" i="12" s="1"/>
  <c r="AE197" i="12" a="1"/>
  <c r="AE197" i="12" s="1"/>
  <c r="AF197" i="12" a="1"/>
  <c r="AF197" i="12"/>
  <c r="AG197" i="12" a="1"/>
  <c r="AG197" i="12" s="1"/>
  <c r="AH197" i="12" a="1"/>
  <c r="AH197" i="12" s="1"/>
  <c r="AI197" i="12" a="1"/>
  <c r="AI197" i="12" s="1"/>
  <c r="AJ197" i="12" a="1"/>
  <c r="AJ197" i="12"/>
  <c r="AK197" i="12" a="1"/>
  <c r="AK197" i="12" s="1"/>
  <c r="AM197" i="12" a="1"/>
  <c r="AM197" i="12" s="1"/>
  <c r="AV197" i="12" s="1"/>
  <c r="AN197" i="12" a="1"/>
  <c r="AN197" i="12"/>
  <c r="AO197" i="12" a="1"/>
  <c r="AO197" i="12" s="1"/>
  <c r="AP197" i="12" a="1"/>
  <c r="AP197" i="12"/>
  <c r="AQ197" i="12" a="1"/>
  <c r="AQ197" i="12" s="1"/>
  <c r="AR197" i="12" a="1"/>
  <c r="AR197" i="12"/>
  <c r="AS197" i="12" a="1"/>
  <c r="AS197" i="12" s="1"/>
  <c r="AT197" i="12" a="1"/>
  <c r="AT197" i="12"/>
  <c r="AU197" i="12" a="1"/>
  <c r="AU197" i="12" s="1"/>
  <c r="AW197" i="12" a="1"/>
  <c r="AW197" i="12"/>
  <c r="BF197" i="12" s="1"/>
  <c r="AX197" i="12" a="1"/>
  <c r="AX197" i="12" s="1"/>
  <c r="AY197" i="12" a="1"/>
  <c r="AY197" i="12" s="1"/>
  <c r="AZ197" i="12" a="1"/>
  <c r="AZ197" i="12" s="1"/>
  <c r="BA197" i="12" a="1"/>
  <c r="BA197" i="12"/>
  <c r="BB197" i="12" a="1"/>
  <c r="BB197" i="12" s="1"/>
  <c r="BC197" i="12" a="1"/>
  <c r="BC197" i="12" s="1"/>
  <c r="BD197" i="12" a="1"/>
  <c r="BD197" i="12" s="1"/>
  <c r="BE197" i="12" a="1"/>
  <c r="BE197" i="12"/>
  <c r="BG197" i="12" a="1"/>
  <c r="BG197" i="12"/>
  <c r="BP197" i="12" s="1"/>
  <c r="BH197" i="12" a="1"/>
  <c r="BH197" i="12" s="1"/>
  <c r="BI197" i="12" a="1"/>
  <c r="BI197" i="12"/>
  <c r="BJ197" i="12" a="1"/>
  <c r="BJ197" i="12" s="1"/>
  <c r="BK197" i="12" a="1"/>
  <c r="BK197" i="12"/>
  <c r="BL197" i="12" a="1"/>
  <c r="BL197" i="12" s="1"/>
  <c r="BM197" i="12" a="1"/>
  <c r="BM197" i="12"/>
  <c r="BN197" i="12" a="1"/>
  <c r="BN197" i="12" s="1"/>
  <c r="BO197" i="12" a="1"/>
  <c r="BO197" i="12"/>
  <c r="BQ197" i="12" a="1"/>
  <c r="BQ197" i="12" s="1"/>
  <c r="BZ197" i="12" s="1"/>
  <c r="BR197" i="12" a="1"/>
  <c r="BR197" i="12"/>
  <c r="BS197" i="12" a="1"/>
  <c r="BS197" i="12" s="1"/>
  <c r="BT197" i="12" a="1"/>
  <c r="BT197" i="12" s="1"/>
  <c r="BU197" i="12" a="1"/>
  <c r="BU197" i="12" s="1"/>
  <c r="BV197" i="12" a="1"/>
  <c r="BV197" i="12"/>
  <c r="BW197" i="12" a="1"/>
  <c r="BW197" i="12" s="1"/>
  <c r="BX197" i="12" a="1"/>
  <c r="BX197" i="12" s="1"/>
  <c r="BY197" i="12" a="1"/>
  <c r="BY197" i="12" s="1"/>
  <c r="CA197" i="12" a="1"/>
  <c r="CA197" i="12" s="1"/>
  <c r="CJ197" i="12" s="1"/>
  <c r="CB197" i="12" a="1"/>
  <c r="CB197" i="12"/>
  <c r="CC197" i="12" a="1"/>
  <c r="CC197" i="12" s="1"/>
  <c r="CD197" i="12" a="1"/>
  <c r="CD197" i="12"/>
  <c r="CE197" i="12" a="1"/>
  <c r="CE197" i="12" s="1"/>
  <c r="CF197" i="12" a="1"/>
  <c r="CF197" i="12"/>
  <c r="CG197" i="12" a="1"/>
  <c r="CG197" i="12" s="1"/>
  <c r="CH197" i="12" a="1"/>
  <c r="CH197" i="12"/>
  <c r="CI197" i="12" a="1"/>
  <c r="CI197" i="12" s="1"/>
  <c r="S198" i="12" a="1"/>
  <c r="S198" i="12" s="1"/>
  <c r="AB198" i="12" s="1"/>
  <c r="T198" i="12" a="1"/>
  <c r="T198" i="12" s="1"/>
  <c r="U198" i="12" a="1"/>
  <c r="U198" i="12"/>
  <c r="V198" i="12" a="1"/>
  <c r="V198" i="12" s="1"/>
  <c r="W198" i="12" a="1"/>
  <c r="W198" i="12" s="1"/>
  <c r="X198" i="12" a="1"/>
  <c r="X198" i="12" s="1"/>
  <c r="Y198" i="12" a="1"/>
  <c r="Y198" i="12"/>
  <c r="Z198" i="12" a="1"/>
  <c r="Z198" i="12" s="1"/>
  <c r="AA198" i="12" a="1"/>
  <c r="AA198" i="12" s="1"/>
  <c r="AC198" i="12" a="1"/>
  <c r="AC198" i="12"/>
  <c r="AD198" i="12" a="1"/>
  <c r="AD198" i="12" s="1"/>
  <c r="AE198" i="12" a="1"/>
  <c r="AE198" i="12"/>
  <c r="AF198" i="12" a="1"/>
  <c r="AF198" i="12" s="1"/>
  <c r="AG198" i="12" a="1"/>
  <c r="AG198" i="12"/>
  <c r="AH198" i="12" a="1"/>
  <c r="AH198" i="12" s="1"/>
  <c r="AI198" i="12" a="1"/>
  <c r="AI198" i="12"/>
  <c r="AJ198" i="12" a="1"/>
  <c r="AJ198" i="12" s="1"/>
  <c r="AK198" i="12" a="1"/>
  <c r="AK198" i="12"/>
  <c r="AL198" i="12"/>
  <c r="AM198" i="12" a="1"/>
  <c r="AM198" i="12" s="1"/>
  <c r="AV198" i="12" s="1"/>
  <c r="AN198" i="12" a="1"/>
  <c r="AN198" i="12" s="1"/>
  <c r="AO198" i="12" a="1"/>
  <c r="AO198" i="12" s="1"/>
  <c r="AP198" i="12" a="1"/>
  <c r="AP198" i="12"/>
  <c r="AQ198" i="12" a="1"/>
  <c r="AQ198" i="12" s="1"/>
  <c r="AR198" i="12" a="1"/>
  <c r="AR198" i="12" s="1"/>
  <c r="AS198" i="12" a="1"/>
  <c r="AS198" i="12" s="1"/>
  <c r="AT198" i="12" a="1"/>
  <c r="AT198" i="12"/>
  <c r="AU198" i="12" a="1"/>
  <c r="AU198" i="12" s="1"/>
  <c r="AW198" i="12" a="1"/>
  <c r="AW198" i="12" s="1"/>
  <c r="BF198" i="12" s="1"/>
  <c r="AX198" i="12" a="1"/>
  <c r="AX198" i="12"/>
  <c r="AY198" i="12" a="1"/>
  <c r="AY198" i="12" s="1"/>
  <c r="AZ198" i="12" a="1"/>
  <c r="AZ198" i="12"/>
  <c r="BA198" i="12" a="1"/>
  <c r="BA198" i="12" s="1"/>
  <c r="BB198" i="12" a="1"/>
  <c r="BB198" i="12"/>
  <c r="BC198" i="12" a="1"/>
  <c r="BC198" i="12" s="1"/>
  <c r="BD198" i="12" a="1"/>
  <c r="BD198" i="12"/>
  <c r="BE198" i="12" a="1"/>
  <c r="BE198" i="12" s="1"/>
  <c r="BG198" i="12" a="1"/>
  <c r="BG198" i="12"/>
  <c r="BP198" i="12" s="1"/>
  <c r="BH198" i="12" a="1"/>
  <c r="BH198" i="12" s="1"/>
  <c r="BI198" i="12" a="1"/>
  <c r="BI198" i="12" s="1"/>
  <c r="BJ198" i="12" a="1"/>
  <c r="BJ198" i="12" s="1"/>
  <c r="BK198" i="12" a="1"/>
  <c r="BK198" i="12"/>
  <c r="BL198" i="12" a="1"/>
  <c r="BL198" i="12" s="1"/>
  <c r="BM198" i="12" a="1"/>
  <c r="BM198" i="12" s="1"/>
  <c r="BN198" i="12" a="1"/>
  <c r="BN198" i="12" s="1"/>
  <c r="BO198" i="12" a="1"/>
  <c r="BO198" i="12"/>
  <c r="BQ198" i="12" a="1"/>
  <c r="BQ198" i="12"/>
  <c r="BZ198" i="12" s="1"/>
  <c r="BR198" i="12" a="1"/>
  <c r="BR198" i="12" s="1"/>
  <c r="BS198" i="12" a="1"/>
  <c r="BS198" i="12"/>
  <c r="BT198" i="12" a="1"/>
  <c r="BT198" i="12" s="1"/>
  <c r="BU198" i="12" a="1"/>
  <c r="BU198" i="12"/>
  <c r="BV198" i="12" a="1"/>
  <c r="BV198" i="12" s="1"/>
  <c r="BW198" i="12" a="1"/>
  <c r="BW198" i="12"/>
  <c r="BX198" i="12" a="1"/>
  <c r="BX198" i="12" s="1"/>
  <c r="BY198" i="12" a="1"/>
  <c r="BY198" i="12"/>
  <c r="CA198" i="12" a="1"/>
  <c r="CA198" i="12" s="1"/>
  <c r="CJ198" i="12" s="1"/>
  <c r="CB198" i="12" a="1"/>
  <c r="CB198" i="12"/>
  <c r="CC198" i="12" a="1"/>
  <c r="CC198" i="12" s="1"/>
  <c r="CD198" i="12" a="1"/>
  <c r="CD198" i="12" s="1"/>
  <c r="CE198" i="12" a="1"/>
  <c r="CE198" i="12" s="1"/>
  <c r="CF198" i="12" a="1"/>
  <c r="CF198" i="12"/>
  <c r="CG198" i="12" a="1"/>
  <c r="CG198" i="12" s="1"/>
  <c r="CH198" i="12" a="1"/>
  <c r="CH198" i="12" s="1"/>
  <c r="CI198" i="12" a="1"/>
  <c r="CI198" i="12" s="1"/>
  <c r="S199" i="12" a="1"/>
  <c r="S199" i="12" s="1"/>
  <c r="AB199" i="12" s="1"/>
  <c r="T199" i="12" a="1"/>
  <c r="T199" i="12"/>
  <c r="U199" i="12" a="1"/>
  <c r="U199" i="12" s="1"/>
  <c r="V199" i="12" a="1"/>
  <c r="V199" i="12"/>
  <c r="W199" i="12" a="1"/>
  <c r="W199" i="12" s="1"/>
  <c r="X199" i="12" a="1"/>
  <c r="X199" i="12"/>
  <c r="Y199" i="12" a="1"/>
  <c r="Y199" i="12" s="1"/>
  <c r="Z199" i="12" a="1"/>
  <c r="Z199" i="12"/>
  <c r="AA199" i="12" a="1"/>
  <c r="AA199" i="12" s="1"/>
  <c r="AC199" i="12" a="1"/>
  <c r="AC199" i="12" s="1"/>
  <c r="AL199" i="12" s="1"/>
  <c r="AD199" i="12" a="1"/>
  <c r="AD199" i="12" s="1"/>
  <c r="AE199" i="12" a="1"/>
  <c r="AE199" i="12"/>
  <c r="AF199" i="12" a="1"/>
  <c r="AF199" i="12" s="1"/>
  <c r="AG199" i="12" a="1"/>
  <c r="AG199" i="12" s="1"/>
  <c r="AH199" i="12" a="1"/>
  <c r="AH199" i="12" s="1"/>
  <c r="AI199" i="12" a="1"/>
  <c r="AI199" i="12"/>
  <c r="AJ199" i="12" a="1"/>
  <c r="AJ199" i="12" s="1"/>
  <c r="AK199" i="12" a="1"/>
  <c r="AK199" i="12" s="1"/>
  <c r="AM199" i="12" a="1"/>
  <c r="AM199" i="12"/>
  <c r="AN199" i="12" a="1"/>
  <c r="AN199" i="12" s="1"/>
  <c r="AO199" i="12" a="1"/>
  <c r="AO199" i="12"/>
  <c r="AP199" i="12" a="1"/>
  <c r="AP199" i="12"/>
  <c r="AQ199" i="12" a="1"/>
  <c r="AQ199" i="12"/>
  <c r="AR199" i="12" a="1"/>
  <c r="AR199" i="12" s="1"/>
  <c r="AS199" i="12" a="1"/>
  <c r="AS199" i="12"/>
  <c r="AT199" i="12" a="1"/>
  <c r="AT199" i="12" s="1"/>
  <c r="AU199" i="12" a="1"/>
  <c r="AU199" i="12"/>
  <c r="AV199" i="12"/>
  <c r="AW199" i="12" a="1"/>
  <c r="AW199" i="12" s="1"/>
  <c r="BF199" i="12" s="1"/>
  <c r="AX199" i="12" a="1"/>
  <c r="AX199" i="12" s="1"/>
  <c r="AY199" i="12" a="1"/>
  <c r="AY199" i="12" s="1"/>
  <c r="AZ199" i="12" a="1"/>
  <c r="AZ199" i="12"/>
  <c r="BA199" i="12" a="1"/>
  <c r="BA199" i="12" s="1"/>
  <c r="BB199" i="12" a="1"/>
  <c r="BB199" i="12" s="1"/>
  <c r="BC199" i="12" a="1"/>
  <c r="BC199" i="12" s="1"/>
  <c r="BD199" i="12" a="1"/>
  <c r="BD199" i="12"/>
  <c r="BE199" i="12" a="1"/>
  <c r="BE199" i="12" s="1"/>
  <c r="BG199" i="12" a="1"/>
  <c r="BG199" i="12"/>
  <c r="BP199" i="12" s="1"/>
  <c r="BH199" i="12" a="1"/>
  <c r="BH199" i="12"/>
  <c r="BI199" i="12" a="1"/>
  <c r="BI199" i="12" s="1"/>
  <c r="BJ199" i="12" a="1"/>
  <c r="BJ199" i="12"/>
  <c r="BK199" i="12" a="1"/>
  <c r="BK199" i="12" s="1"/>
  <c r="BL199" i="12" a="1"/>
  <c r="BL199" i="12"/>
  <c r="BM199" i="12" a="1"/>
  <c r="BM199" i="12" s="1"/>
  <c r="BN199" i="12" a="1"/>
  <c r="BN199" i="12"/>
  <c r="BO199" i="12" a="1"/>
  <c r="BO199" i="12" s="1"/>
  <c r="BQ199" i="12" a="1"/>
  <c r="BQ199" i="12"/>
  <c r="BZ199" i="12" s="1"/>
  <c r="BR199" i="12" a="1"/>
  <c r="BR199" i="12" s="1"/>
  <c r="BS199" i="12" a="1"/>
  <c r="BS199" i="12" s="1"/>
  <c r="BT199" i="12" a="1"/>
  <c r="BT199" i="12" s="1"/>
  <c r="BU199" i="12" a="1"/>
  <c r="BU199" i="12"/>
  <c r="BV199" i="12" a="1"/>
  <c r="BV199" i="12" s="1"/>
  <c r="BW199" i="12" a="1"/>
  <c r="BW199" i="12" s="1"/>
  <c r="BX199" i="12" a="1"/>
  <c r="BX199" i="12" s="1"/>
  <c r="BY199" i="12" a="1"/>
  <c r="BY199" i="12"/>
  <c r="CA199" i="12" a="1"/>
  <c r="CA199" i="12"/>
  <c r="CJ199" i="12" s="1"/>
  <c r="CB199" i="12" a="1"/>
  <c r="CB199" i="12" s="1"/>
  <c r="CC199" i="12" a="1"/>
  <c r="CC199" i="12"/>
  <c r="CD199" i="12" a="1"/>
  <c r="CD199" i="12" s="1"/>
  <c r="CE199" i="12" a="1"/>
  <c r="CE199" i="12"/>
  <c r="CF199" i="12" a="1"/>
  <c r="CF199" i="12" s="1"/>
  <c r="CG199" i="12" a="1"/>
  <c r="CG199" i="12"/>
  <c r="CH199" i="12" a="1"/>
  <c r="CH199" i="12" s="1"/>
  <c r="CI199" i="12" a="1"/>
  <c r="CI199" i="12"/>
  <c r="S200" i="12" a="1"/>
  <c r="S200" i="12" s="1"/>
  <c r="AB200" i="12" s="1"/>
  <c r="T200" i="12" a="1"/>
  <c r="T200" i="12"/>
  <c r="U200" i="12" a="1"/>
  <c r="U200" i="12" s="1"/>
  <c r="V200" i="12" a="1"/>
  <c r="V200" i="12" s="1"/>
  <c r="W200" i="12" a="1"/>
  <c r="W200" i="12" s="1"/>
  <c r="X200" i="12" a="1"/>
  <c r="X200" i="12"/>
  <c r="Y200" i="12" a="1"/>
  <c r="Y200" i="12" s="1"/>
  <c r="Z200" i="12" a="1"/>
  <c r="Z200" i="12" s="1"/>
  <c r="AA200" i="12" a="1"/>
  <c r="AA200" i="12" s="1"/>
  <c r="AC200" i="12" a="1"/>
  <c r="AC200" i="12" s="1"/>
  <c r="AL200" i="12" s="1"/>
  <c r="AD200" i="12" a="1"/>
  <c r="AD200" i="12"/>
  <c r="AE200" i="12" a="1"/>
  <c r="AE200" i="12"/>
  <c r="AF200" i="12" a="1"/>
  <c r="AF200" i="12"/>
  <c r="AG200" i="12" a="1"/>
  <c r="AG200" i="12" s="1"/>
  <c r="AH200" i="12" a="1"/>
  <c r="AH200" i="12"/>
  <c r="AI200" i="12" a="1"/>
  <c r="AI200" i="12" s="1"/>
  <c r="AJ200" i="12" a="1"/>
  <c r="AJ200" i="12"/>
  <c r="AK200" i="12" a="1"/>
  <c r="AK200" i="12" s="1"/>
  <c r="AM200" i="12" a="1"/>
  <c r="AM200" i="12" s="1"/>
  <c r="AV200" i="12" s="1"/>
  <c r="AN200" i="12" a="1"/>
  <c r="AN200" i="12" s="1"/>
  <c r="AO200" i="12" a="1"/>
  <c r="AO200" i="12"/>
  <c r="AP200" i="12" a="1"/>
  <c r="AP200" i="12" s="1"/>
  <c r="AQ200" i="12" a="1"/>
  <c r="AQ200" i="12" s="1"/>
  <c r="AR200" i="12" a="1"/>
  <c r="AR200" i="12" s="1"/>
  <c r="AS200" i="12" a="1"/>
  <c r="AS200" i="12"/>
  <c r="AT200" i="12" a="1"/>
  <c r="AT200" i="12" s="1"/>
  <c r="AU200" i="12" a="1"/>
  <c r="AU200" i="12" s="1"/>
  <c r="AW200" i="12" a="1"/>
  <c r="AW200" i="12"/>
  <c r="AX200" i="12" a="1"/>
  <c r="AX200" i="12" s="1"/>
  <c r="AY200" i="12" a="1"/>
  <c r="AY200" i="12"/>
  <c r="AZ200" i="12" a="1"/>
  <c r="AZ200" i="12"/>
  <c r="BA200" i="12" a="1"/>
  <c r="BA200" i="12"/>
  <c r="BB200" i="12" a="1"/>
  <c r="BB200" i="12" s="1"/>
  <c r="BC200" i="12" a="1"/>
  <c r="BC200" i="12"/>
  <c r="BD200" i="12" a="1"/>
  <c r="BD200" i="12" s="1"/>
  <c r="BE200" i="12" a="1"/>
  <c r="BE200" i="12"/>
  <c r="BF200" i="12"/>
  <c r="BG200" i="12" a="1"/>
  <c r="BG200" i="12" s="1"/>
  <c r="BP200" i="12" s="1"/>
  <c r="BH200" i="12" a="1"/>
  <c r="BH200" i="12" s="1"/>
  <c r="BI200" i="12" a="1"/>
  <c r="BI200" i="12" s="1"/>
  <c r="BJ200" i="12" a="1"/>
  <c r="BJ200" i="12"/>
  <c r="BK200" i="12" a="1"/>
  <c r="BK200" i="12" s="1"/>
  <c r="BL200" i="12" a="1"/>
  <c r="BL200" i="12" s="1"/>
  <c r="BM200" i="12" a="1"/>
  <c r="BM200" i="12" s="1"/>
  <c r="BN200" i="12" a="1"/>
  <c r="BN200" i="12"/>
  <c r="BO200" i="12" a="1"/>
  <c r="BO200" i="12" s="1"/>
  <c r="BQ200" i="12" a="1"/>
  <c r="BQ200" i="12"/>
  <c r="BR200" i="12" a="1"/>
  <c r="BR200" i="12"/>
  <c r="BS200" i="12" a="1"/>
  <c r="BS200" i="12" s="1"/>
  <c r="BT200" i="12" a="1"/>
  <c r="BT200" i="12"/>
  <c r="BU200" i="12" a="1"/>
  <c r="BU200" i="12" s="1"/>
  <c r="BV200" i="12" a="1"/>
  <c r="BV200" i="12"/>
  <c r="BW200" i="12" a="1"/>
  <c r="BW200" i="12" s="1"/>
  <c r="BX200" i="12" a="1"/>
  <c r="BX200" i="12"/>
  <c r="BY200" i="12" a="1"/>
  <c r="BY200" i="12" s="1"/>
  <c r="BZ200" i="12"/>
  <c r="CA200" i="12" a="1"/>
  <c r="CA200" i="12"/>
  <c r="CJ200" i="12" s="1"/>
  <c r="CB200" i="12" a="1"/>
  <c r="CB200" i="12" s="1"/>
  <c r="CC200" i="12" a="1"/>
  <c r="CC200" i="12" s="1"/>
  <c r="CD200" i="12" a="1"/>
  <c r="CD200" i="12" s="1"/>
  <c r="CE200" i="12" a="1"/>
  <c r="CE200" i="12"/>
  <c r="CF200" i="12" a="1"/>
  <c r="CF200" i="12" s="1"/>
  <c r="CG200" i="12" a="1"/>
  <c r="CG200" i="12" s="1"/>
  <c r="CH200" i="12" a="1"/>
  <c r="CH200" i="12" s="1"/>
  <c r="CI200" i="12" a="1"/>
  <c r="CI200" i="12"/>
  <c r="S201" i="12" a="1"/>
  <c r="S201" i="12"/>
  <c r="AB201" i="12" s="1"/>
  <c r="T201" i="12" a="1"/>
  <c r="T201" i="12" s="1"/>
  <c r="U201" i="12" a="1"/>
  <c r="U201" i="12"/>
  <c r="V201" i="12" a="1"/>
  <c r="V201" i="12" s="1"/>
  <c r="W201" i="12" a="1"/>
  <c r="W201" i="12"/>
  <c r="X201" i="12" a="1"/>
  <c r="X201" i="12" s="1"/>
  <c r="Y201" i="12" a="1"/>
  <c r="Y201" i="12"/>
  <c r="Z201" i="12" a="1"/>
  <c r="Z201" i="12" s="1"/>
  <c r="AA201" i="12" a="1"/>
  <c r="AA201" i="12"/>
  <c r="AC201" i="12" a="1"/>
  <c r="AC201" i="12" s="1"/>
  <c r="AL201" i="12" s="1"/>
  <c r="AD201" i="12" a="1"/>
  <c r="AD201" i="12"/>
  <c r="AE201" i="12" a="1"/>
  <c r="AE201" i="12" s="1"/>
  <c r="AF201" i="12" a="1"/>
  <c r="AF201" i="12" s="1"/>
  <c r="AG201" i="12" a="1"/>
  <c r="AG201" i="12" s="1"/>
  <c r="AH201" i="12" a="1"/>
  <c r="AH201" i="12"/>
  <c r="AI201" i="12" a="1"/>
  <c r="AI201" i="12" s="1"/>
  <c r="AJ201" i="12" a="1"/>
  <c r="AJ201" i="12" s="1"/>
  <c r="AK201" i="12" a="1"/>
  <c r="AK201" i="12" s="1"/>
  <c r="AM201" i="12" a="1"/>
  <c r="AM201" i="12" s="1"/>
  <c r="AV201" i="12" s="1"/>
  <c r="AN201" i="12" a="1"/>
  <c r="AN201" i="12"/>
  <c r="AO201" i="12" a="1"/>
  <c r="AO201" i="12"/>
  <c r="AP201" i="12" a="1"/>
  <c r="AP201" i="12"/>
  <c r="AQ201" i="12" a="1"/>
  <c r="AQ201" i="12" s="1"/>
  <c r="AR201" i="12" a="1"/>
  <c r="AR201" i="12"/>
  <c r="AS201" i="12" a="1"/>
  <c r="AS201" i="12" s="1"/>
  <c r="AT201" i="12" a="1"/>
  <c r="AT201" i="12"/>
  <c r="AU201" i="12" a="1"/>
  <c r="AU201" i="12" s="1"/>
  <c r="AW201" i="12" a="1"/>
  <c r="AW201" i="12" s="1"/>
  <c r="BF201" i="12" s="1"/>
  <c r="AX201" i="12" a="1"/>
  <c r="AX201" i="12" s="1"/>
  <c r="AY201" i="12" a="1"/>
  <c r="AY201" i="12"/>
  <c r="AZ201" i="12" a="1"/>
  <c r="AZ201" i="12" s="1"/>
  <c r="BA201" i="12" a="1"/>
  <c r="BA201" i="12" s="1"/>
  <c r="BB201" i="12" a="1"/>
  <c r="BB201" i="12" s="1"/>
  <c r="BC201" i="12" a="1"/>
  <c r="BC201" i="12"/>
  <c r="BD201" i="12" a="1"/>
  <c r="BD201" i="12" s="1"/>
  <c r="BE201" i="12" a="1"/>
  <c r="BE201" i="12" s="1"/>
  <c r="BG201" i="12" a="1"/>
  <c r="BG201" i="12"/>
  <c r="BH201" i="12" a="1"/>
  <c r="BH201" i="12" s="1"/>
  <c r="BI201" i="12" a="1"/>
  <c r="BI201" i="12"/>
  <c r="BJ201" i="12" a="1"/>
  <c r="BJ201" i="12"/>
  <c r="BK201" i="12" a="1"/>
  <c r="BK201" i="12"/>
  <c r="BL201" i="12" a="1"/>
  <c r="BL201" i="12" s="1"/>
  <c r="BM201" i="12" a="1"/>
  <c r="BM201" i="12"/>
  <c r="BN201" i="12" a="1"/>
  <c r="BN201" i="12" s="1"/>
  <c r="BO201" i="12" a="1"/>
  <c r="BO201" i="12"/>
  <c r="BP201" i="12"/>
  <c r="BQ201" i="12" a="1"/>
  <c r="BQ201" i="12" s="1"/>
  <c r="BZ201" i="12" s="1"/>
  <c r="BR201" i="12" a="1"/>
  <c r="BR201" i="12" s="1"/>
  <c r="BS201" i="12" a="1"/>
  <c r="BS201" i="12" s="1"/>
  <c r="BT201" i="12" a="1"/>
  <c r="BT201" i="12"/>
  <c r="BU201" i="12" a="1"/>
  <c r="BU201" i="12" s="1"/>
  <c r="BV201" i="12" a="1"/>
  <c r="BV201" i="12" s="1"/>
  <c r="BW201" i="12" a="1"/>
  <c r="BW201" i="12" s="1"/>
  <c r="BX201" i="12" a="1"/>
  <c r="BX201" i="12"/>
  <c r="BY201" i="12" a="1"/>
  <c r="BY201" i="12" s="1"/>
  <c r="CA201" i="12" a="1"/>
  <c r="CA201" i="12"/>
  <c r="CB201" i="12" a="1"/>
  <c r="CB201" i="12"/>
  <c r="CC201" i="12" a="1"/>
  <c r="CC201" i="12" s="1"/>
  <c r="CD201" i="12" a="1"/>
  <c r="CD201" i="12"/>
  <c r="CE201" i="12" a="1"/>
  <c r="CE201" i="12" s="1"/>
  <c r="CF201" i="12" a="1"/>
  <c r="CF201" i="12"/>
  <c r="CG201" i="12" a="1"/>
  <c r="CG201" i="12" s="1"/>
  <c r="CH201" i="12" a="1"/>
  <c r="CH201" i="12"/>
  <c r="CI201" i="12" a="1"/>
  <c r="CI201" i="12" s="1"/>
  <c r="CJ201" i="12"/>
  <c r="S202" i="12" a="1"/>
  <c r="S202" i="12"/>
  <c r="AB202" i="12" s="1"/>
  <c r="T202" i="12" a="1"/>
  <c r="T202" i="12" s="1"/>
  <c r="U202" i="12" a="1"/>
  <c r="U202" i="12" s="1"/>
  <c r="V202" i="12" a="1"/>
  <c r="V202" i="12" s="1"/>
  <c r="W202" i="12" a="1"/>
  <c r="W202" i="12"/>
  <c r="X202" i="12" a="1"/>
  <c r="X202" i="12" s="1"/>
  <c r="Y202" i="12" a="1"/>
  <c r="Y202" i="12" s="1"/>
  <c r="Z202" i="12" a="1"/>
  <c r="Z202" i="12" s="1"/>
  <c r="AA202" i="12" a="1"/>
  <c r="AA202" i="12"/>
  <c r="AC202" i="12" a="1"/>
  <c r="AC202" i="12"/>
  <c r="AL202" i="12" s="1"/>
  <c r="AD202" i="12" a="1"/>
  <c r="AD202" i="12" s="1"/>
  <c r="AE202" i="12" a="1"/>
  <c r="AE202" i="12"/>
  <c r="AF202" i="12" a="1"/>
  <c r="AF202" i="12" s="1"/>
  <c r="AG202" i="12" a="1"/>
  <c r="AG202" i="12"/>
  <c r="AH202" i="12" a="1"/>
  <c r="AH202" i="12" s="1"/>
  <c r="AI202" i="12" a="1"/>
  <c r="AI202" i="12"/>
  <c r="AJ202" i="12" a="1"/>
  <c r="AJ202" i="12" s="1"/>
  <c r="AK202" i="12" a="1"/>
  <c r="AK202" i="12"/>
  <c r="AM202" i="12" a="1"/>
  <c r="AM202" i="12" s="1"/>
  <c r="AV202" i="12" s="1"/>
  <c r="AN202" i="12" a="1"/>
  <c r="AN202" i="12"/>
  <c r="AO202" i="12" a="1"/>
  <c r="AO202" i="12" s="1"/>
  <c r="AP202" i="12" a="1"/>
  <c r="AP202" i="12" s="1"/>
  <c r="AQ202" i="12" a="1"/>
  <c r="AQ202" i="12" s="1"/>
  <c r="AR202" i="12" a="1"/>
  <c r="AR202" i="12"/>
  <c r="AS202" i="12" a="1"/>
  <c r="AS202" i="12" s="1"/>
  <c r="AT202" i="12" a="1"/>
  <c r="AT202" i="12" s="1"/>
  <c r="AU202" i="12" a="1"/>
  <c r="AU202" i="12" s="1"/>
  <c r="AW202" i="12" a="1"/>
  <c r="AW202" i="12" s="1"/>
  <c r="BF202" i="12" s="1"/>
  <c r="AX202" i="12" a="1"/>
  <c r="AX202" i="12"/>
  <c r="AY202" i="12" a="1"/>
  <c r="AY202" i="12" s="1"/>
  <c r="AZ202" i="12" a="1"/>
  <c r="AZ202" i="12"/>
  <c r="BA202" i="12" a="1"/>
  <c r="BA202" i="12" s="1"/>
  <c r="BB202" i="12" a="1"/>
  <c r="BB202" i="12"/>
  <c r="BC202" i="12" a="1"/>
  <c r="BC202" i="12" s="1"/>
  <c r="BD202" i="12" a="1"/>
  <c r="BD202" i="12"/>
  <c r="BE202" i="12" a="1"/>
  <c r="BE202" i="12" s="1"/>
  <c r="BG202" i="12" a="1"/>
  <c r="BG202" i="12" s="1"/>
  <c r="BP202" i="12" s="1"/>
  <c r="BH202" i="12" a="1"/>
  <c r="BH202" i="12" s="1"/>
  <c r="BI202" i="12" a="1"/>
  <c r="BI202" i="12"/>
  <c r="BJ202" i="12" a="1"/>
  <c r="BJ202" i="12" s="1"/>
  <c r="BK202" i="12" a="1"/>
  <c r="BK202" i="12" s="1"/>
  <c r="BL202" i="12" a="1"/>
  <c r="BL202" i="12" s="1"/>
  <c r="BM202" i="12" a="1"/>
  <c r="BM202" i="12"/>
  <c r="BN202" i="12" a="1"/>
  <c r="BN202" i="12" s="1"/>
  <c r="BO202" i="12" a="1"/>
  <c r="BO202" i="12" s="1"/>
  <c r="BQ202" i="12" a="1"/>
  <c r="BQ202" i="12"/>
  <c r="BR202" i="12" a="1"/>
  <c r="BR202" i="12" s="1"/>
  <c r="BS202" i="12" a="1"/>
  <c r="BS202" i="12"/>
  <c r="BT202" i="12" a="1"/>
  <c r="BT202" i="12"/>
  <c r="BU202" i="12" a="1"/>
  <c r="BU202" i="12"/>
  <c r="BV202" i="12" a="1"/>
  <c r="BV202" i="12" s="1"/>
  <c r="BW202" i="12" a="1"/>
  <c r="BW202" i="12"/>
  <c r="BX202" i="12" a="1"/>
  <c r="BX202" i="12" s="1"/>
  <c r="BY202" i="12" a="1"/>
  <c r="BY202" i="12" s="1"/>
  <c r="BZ202" i="12"/>
  <c r="CA202" i="12" a="1"/>
  <c r="CA202" i="12" s="1"/>
  <c r="CJ202" i="12" s="1"/>
  <c r="CB202" i="12" a="1"/>
  <c r="CB202" i="12" s="1"/>
  <c r="CC202" i="12" a="1"/>
  <c r="CC202" i="12" s="1"/>
  <c r="CD202" i="12" a="1"/>
  <c r="CD202" i="12"/>
  <c r="CE202" i="12" a="1"/>
  <c r="CE202" i="12" s="1"/>
  <c r="CF202" i="12" a="1"/>
  <c r="CF202" i="12" s="1"/>
  <c r="CG202" i="12" a="1"/>
  <c r="CG202" i="12" s="1"/>
  <c r="CH202" i="12" a="1"/>
  <c r="CH202" i="12"/>
  <c r="CI202" i="12" a="1"/>
  <c r="CI202" i="12" s="1"/>
  <c r="S203" i="12" a="1"/>
  <c r="S203" i="12"/>
  <c r="T203" i="12" a="1"/>
  <c r="T203" i="12"/>
  <c r="U203" i="12" a="1"/>
  <c r="U203" i="12" s="1"/>
  <c r="V203" i="12" a="1"/>
  <c r="V203" i="12"/>
  <c r="W203" i="12" a="1"/>
  <c r="W203" i="12" s="1"/>
  <c r="X203" i="12" a="1"/>
  <c r="X203" i="12" s="1"/>
  <c r="Y203" i="12" a="1"/>
  <c r="Y203" i="12" s="1"/>
  <c r="Z203" i="12" a="1"/>
  <c r="Z203" i="12"/>
  <c r="AA203" i="12" a="1"/>
  <c r="AA203" i="12" s="1"/>
  <c r="AB203" i="12"/>
  <c r="AC203" i="12" a="1"/>
  <c r="AC203" i="12"/>
  <c r="AL203" i="12" s="1"/>
  <c r="AD203" i="12" a="1"/>
  <c r="AD203" i="12" s="1"/>
  <c r="AE203" i="12" a="1"/>
  <c r="AE203" i="12" s="1"/>
  <c r="AF203" i="12" a="1"/>
  <c r="AF203" i="12"/>
  <c r="AG203" i="12" a="1"/>
  <c r="AG203" i="12"/>
  <c r="AH203" i="12" a="1"/>
  <c r="AH203" i="12" s="1"/>
  <c r="AI203" i="12" a="1"/>
  <c r="AI203" i="12" s="1"/>
  <c r="AJ203" i="12" a="1"/>
  <c r="AJ203" i="12" s="1"/>
  <c r="AK203" i="12" a="1"/>
  <c r="AK203" i="12"/>
  <c r="AM203" i="12" a="1"/>
  <c r="AM203" i="12"/>
  <c r="AV203" i="12" s="1"/>
  <c r="AN203" i="12" a="1"/>
  <c r="AN203" i="12" s="1"/>
  <c r="AO203" i="12" a="1"/>
  <c r="AO203" i="12"/>
  <c r="AP203" i="12" a="1"/>
  <c r="AP203" i="12" s="1"/>
  <c r="AQ203" i="12" a="1"/>
  <c r="AQ203" i="12"/>
  <c r="AR203" i="12" a="1"/>
  <c r="AR203" i="12" s="1"/>
  <c r="AS203" i="12" a="1"/>
  <c r="AS203" i="12"/>
  <c r="AT203" i="12" a="1"/>
  <c r="AT203" i="12" s="1"/>
  <c r="AU203" i="12" a="1"/>
  <c r="AU203" i="12"/>
  <c r="AW203" i="12" a="1"/>
  <c r="AW203" i="12"/>
  <c r="AX203" i="12" a="1"/>
  <c r="AX203" i="12"/>
  <c r="AY203" i="12" a="1"/>
  <c r="AY203" i="12" s="1"/>
  <c r="AZ203" i="12" a="1"/>
  <c r="AZ203" i="12" s="1"/>
  <c r="BA203" i="12" a="1"/>
  <c r="BA203" i="12" s="1"/>
  <c r="BB203" i="12" a="1"/>
  <c r="BB203" i="12"/>
  <c r="BC203" i="12" a="1"/>
  <c r="BC203" i="12" s="1"/>
  <c r="BD203" i="12" a="1"/>
  <c r="BD203" i="12" s="1"/>
  <c r="BE203" i="12" a="1"/>
  <c r="BE203" i="12" s="1"/>
  <c r="BF203" i="12"/>
  <c r="BG203" i="12" a="1"/>
  <c r="BG203" i="12" s="1"/>
  <c r="BP203" i="12" s="1"/>
  <c r="BH203" i="12" a="1"/>
  <c r="BH203" i="12"/>
  <c r="BI203" i="12" a="1"/>
  <c r="BI203" i="12" s="1"/>
  <c r="BJ203" i="12" a="1"/>
  <c r="BJ203" i="12"/>
  <c r="BK203" i="12" a="1"/>
  <c r="BK203" i="12" s="1"/>
  <c r="BL203" i="12" a="1"/>
  <c r="BL203" i="12"/>
  <c r="BM203" i="12" a="1"/>
  <c r="BM203" i="12" s="1"/>
  <c r="BN203" i="12" a="1"/>
  <c r="BN203" i="12"/>
  <c r="BO203" i="12" a="1"/>
  <c r="BO203" i="12" s="1"/>
  <c r="BQ203" i="12" a="1"/>
  <c r="BQ203" i="12" s="1"/>
  <c r="BZ203" i="12" s="1"/>
  <c r="BR203" i="12" a="1"/>
  <c r="BR203" i="12" s="1"/>
  <c r="BS203" i="12" a="1"/>
  <c r="BS203" i="12"/>
  <c r="BT203" i="12" a="1"/>
  <c r="BT203" i="12" s="1"/>
  <c r="BU203" i="12" a="1"/>
  <c r="BU203" i="12" s="1"/>
  <c r="BV203" i="12" a="1"/>
  <c r="BV203" i="12" s="1"/>
  <c r="BW203" i="12" a="1"/>
  <c r="BW203" i="12"/>
  <c r="BX203" i="12" a="1"/>
  <c r="BX203" i="12" s="1"/>
  <c r="BY203" i="12" a="1"/>
  <c r="BY203" i="12" s="1"/>
  <c r="CA203" i="12" a="1"/>
  <c r="CA203" i="12"/>
  <c r="CB203" i="12" a="1"/>
  <c r="CB203" i="12" s="1"/>
  <c r="CC203" i="12" a="1"/>
  <c r="CC203" i="12"/>
  <c r="CD203" i="12" a="1"/>
  <c r="CD203" i="12" s="1"/>
  <c r="CE203" i="12" a="1"/>
  <c r="CE203" i="12"/>
  <c r="CF203" i="12" a="1"/>
  <c r="CF203" i="12" s="1"/>
  <c r="CG203" i="12" a="1"/>
  <c r="CG203" i="12"/>
  <c r="CH203" i="12" a="1"/>
  <c r="CH203" i="12" s="1"/>
  <c r="CI203" i="12" a="1"/>
  <c r="CI203" i="12" s="1"/>
  <c r="CJ203" i="12"/>
  <c r="CI5" i="12" a="1"/>
  <c r="CI5" i="12" s="1"/>
  <c r="CH5" i="12" a="1"/>
  <c r="CH5" i="12" s="1"/>
  <c r="CG5" i="12" a="1"/>
  <c r="CG5" i="12" s="1"/>
  <c r="CF5" i="12" a="1"/>
  <c r="CF5" i="12" s="1"/>
  <c r="CE5" i="12" a="1"/>
  <c r="CE5" i="12" s="1"/>
  <c r="CD5" i="12" a="1"/>
  <c r="CD5" i="12" s="1"/>
  <c r="CC5" i="12" a="1"/>
  <c r="CC5" i="12" s="1"/>
  <c r="CB5" i="12" a="1"/>
  <c r="CB5" i="12" s="1"/>
  <c r="CA5" i="12" a="1"/>
  <c r="CA5" i="12" s="1"/>
  <c r="BY5" i="12" a="1"/>
  <c r="BY5" i="12" s="1"/>
  <c r="BX5" i="12" a="1"/>
  <c r="BX5" i="12" s="1"/>
  <c r="BW5" i="12" a="1"/>
  <c r="BW5" i="12" s="1"/>
  <c r="BV5" i="12" a="1"/>
  <c r="BV5" i="12" s="1"/>
  <c r="BU5" i="12" a="1"/>
  <c r="BU5" i="12" s="1"/>
  <c r="BT5" i="12" a="1"/>
  <c r="BT5" i="12" s="1"/>
  <c r="BS5" i="12" a="1"/>
  <c r="BS5" i="12" s="1"/>
  <c r="BR5" i="12" a="1"/>
  <c r="BR5" i="12" s="1"/>
  <c r="BQ5" i="12" a="1"/>
  <c r="BQ5" i="12" s="1"/>
  <c r="BO5" i="12" a="1"/>
  <c r="BO5" i="12" s="1"/>
  <c r="BN5" i="12" a="1"/>
  <c r="BN5" i="12" s="1"/>
  <c r="BM5" i="12" a="1"/>
  <c r="BM5" i="12" s="1"/>
  <c r="BL5" i="12" a="1"/>
  <c r="BL5" i="12" s="1"/>
  <c r="BK5" i="12" a="1"/>
  <c r="BK5" i="12" s="1"/>
  <c r="BJ5" i="12" a="1"/>
  <c r="BJ5" i="12" s="1"/>
  <c r="BI5" i="12" a="1"/>
  <c r="BI5" i="12" s="1"/>
  <c r="BH5" i="12" a="1"/>
  <c r="BH5" i="12" s="1"/>
  <c r="BG5" i="12" a="1"/>
  <c r="BG5" i="12" s="1"/>
  <c r="BE5" i="12" a="1"/>
  <c r="BE5" i="12" s="1"/>
  <c r="BD5" i="12" a="1"/>
  <c r="BD5" i="12" s="1"/>
  <c r="BC5" i="12" a="1"/>
  <c r="BC5" i="12" s="1"/>
  <c r="BB5" i="12" a="1"/>
  <c r="BB5" i="12" s="1"/>
  <c r="BA5" i="12" a="1"/>
  <c r="BA5" i="12" s="1"/>
  <c r="AZ5" i="12" a="1"/>
  <c r="AZ5" i="12" s="1"/>
  <c r="CI4" i="12" a="1"/>
  <c r="CI4" i="12" s="1"/>
  <c r="CH4" i="12" a="1"/>
  <c r="CH4" i="12" s="1"/>
  <c r="CG4" i="12" a="1"/>
  <c r="CG4" i="12" s="1"/>
  <c r="CF4" i="12" a="1"/>
  <c r="CF4" i="12" s="1"/>
  <c r="CE4" i="12" a="1"/>
  <c r="CE4" i="12" s="1"/>
  <c r="CD4" i="12" a="1"/>
  <c r="CD4" i="12" s="1"/>
  <c r="CC4" i="12" a="1"/>
  <c r="CC4" i="12" s="1"/>
  <c r="CB4" i="12" a="1"/>
  <c r="CB4" i="12" s="1"/>
  <c r="CA4" i="12" a="1"/>
  <c r="CA4" i="12" s="1"/>
  <c r="BY4" i="12" a="1"/>
  <c r="BY4" i="12" s="1"/>
  <c r="BX4" i="12" a="1"/>
  <c r="BX4" i="12" s="1"/>
  <c r="BW4" i="12" a="1"/>
  <c r="BW4" i="12" s="1"/>
  <c r="BV4" i="12" a="1"/>
  <c r="BV4" i="12" s="1"/>
  <c r="BU4" i="12" a="1"/>
  <c r="BU4" i="12" s="1"/>
  <c r="BT4" i="12" a="1"/>
  <c r="BT4" i="12" s="1"/>
  <c r="BS4" i="12" a="1"/>
  <c r="BS4" i="12" s="1"/>
  <c r="BR4" i="12" a="1"/>
  <c r="BR4" i="12" s="1"/>
  <c r="BQ4" i="12" a="1"/>
  <c r="BQ4" i="12" s="1"/>
  <c r="BO4" i="12" a="1"/>
  <c r="BO4" i="12" s="1"/>
  <c r="BN4" i="12" a="1"/>
  <c r="BN4" i="12" s="1"/>
  <c r="BM4" i="12" a="1"/>
  <c r="BM4" i="12" s="1"/>
  <c r="BL4" i="12" a="1"/>
  <c r="BL4" i="12" s="1"/>
  <c r="BK4" i="12" a="1"/>
  <c r="BK4" i="12" s="1"/>
  <c r="BJ4" i="12" a="1"/>
  <c r="BJ4" i="12" s="1"/>
  <c r="BI4" i="12" a="1"/>
  <c r="BI4" i="12" s="1"/>
  <c r="BH4" i="12" a="1"/>
  <c r="BH4" i="12" s="1"/>
  <c r="BG4" i="12" a="1"/>
  <c r="BG4" i="12" s="1"/>
  <c r="BE4" i="12" a="1"/>
  <c r="BE4" i="12" s="1"/>
  <c r="BD4" i="12" a="1"/>
  <c r="BD4" i="12" s="1"/>
  <c r="BC4" i="12" a="1"/>
  <c r="BC4" i="12" s="1"/>
  <c r="BB4" i="12" a="1"/>
  <c r="BB4" i="12" s="1"/>
  <c r="BA4" i="12" a="1"/>
  <c r="BA4" i="12" s="1"/>
  <c r="AZ4" i="12" a="1"/>
  <c r="AZ4" i="12" s="1"/>
  <c r="AY5" i="12" a="1"/>
  <c r="AY5" i="12" s="1"/>
  <c r="AY4" i="12" a="1"/>
  <c r="AY4" i="12" s="1"/>
  <c r="AX5" i="12" a="1"/>
  <c r="AX5" i="12" s="1"/>
  <c r="AX4" i="12" a="1"/>
  <c r="AX4" i="12" s="1"/>
  <c r="AW5" i="12" a="1"/>
  <c r="AW5" i="12" s="1"/>
  <c r="AW4" i="12" a="1"/>
  <c r="AW4" i="12" s="1"/>
  <c r="AU5" i="12" a="1"/>
  <c r="AU5" i="12" s="1"/>
  <c r="AU4" i="12" a="1"/>
  <c r="AU4" i="12" s="1"/>
  <c r="AT5" i="12" a="1"/>
  <c r="AT5" i="12" s="1"/>
  <c r="AT4" i="12" a="1"/>
  <c r="AT4" i="12" s="1"/>
  <c r="AS5" i="12" a="1"/>
  <c r="AS5" i="12" s="1"/>
  <c r="AS4" i="12" a="1"/>
  <c r="AS4" i="12" s="1"/>
  <c r="AR5" i="12" a="1"/>
  <c r="AR5" i="12" s="1"/>
  <c r="AR4" i="12" a="1"/>
  <c r="AR4" i="12" s="1"/>
  <c r="AQ5" i="12" a="1"/>
  <c r="AQ5" i="12" s="1"/>
  <c r="AQ4" i="12" a="1"/>
  <c r="AQ4" i="12" s="1"/>
  <c r="AP5" i="12" a="1"/>
  <c r="AP5" i="12" s="1"/>
  <c r="AP4" i="12" a="1"/>
  <c r="AP4" i="12" s="1"/>
  <c r="AO5" i="12" a="1"/>
  <c r="AO5" i="12" s="1"/>
  <c r="AO4" i="12" a="1"/>
  <c r="AO4" i="12" s="1"/>
  <c r="AN5" i="12" a="1"/>
  <c r="AN5" i="12" s="1"/>
  <c r="AN4" i="12" a="1"/>
  <c r="AN4" i="12" s="1"/>
  <c r="AM5" i="12" a="1"/>
  <c r="AM5" i="12" s="1"/>
  <c r="AM4" i="12" a="1"/>
  <c r="AM4" i="12" s="1"/>
  <c r="AK5" i="12" a="1"/>
  <c r="AK5" i="12" s="1"/>
  <c r="AK4" i="12" a="1"/>
  <c r="AK4" i="12" s="1"/>
  <c r="AJ5" i="12" a="1"/>
  <c r="AJ5" i="12" s="1"/>
  <c r="AJ4" i="12" a="1"/>
  <c r="AJ4" i="12" s="1"/>
  <c r="AI5" i="12" a="1"/>
  <c r="AI5" i="12" s="1"/>
  <c r="AI4" i="12" a="1"/>
  <c r="AI4" i="12" s="1"/>
  <c r="AH5" i="12" a="1"/>
  <c r="AH5" i="12" s="1"/>
  <c r="AH4" i="12" a="1"/>
  <c r="AH4" i="12" s="1"/>
  <c r="AG5" i="12" a="1"/>
  <c r="AG5" i="12" s="1"/>
  <c r="AG4" i="12" a="1"/>
  <c r="AG4" i="12" s="1"/>
  <c r="AF5" i="12" a="1"/>
  <c r="AF5" i="12" s="1"/>
  <c r="AF4" i="12" a="1"/>
  <c r="AF4" i="12" s="1"/>
  <c r="AE5" i="12" a="1"/>
  <c r="AE5" i="12" s="1"/>
  <c r="AE4" i="12" a="1"/>
  <c r="AE4" i="12" s="1"/>
  <c r="AD5" i="12" a="1"/>
  <c r="AD5" i="12" s="1"/>
  <c r="AD4" i="12" a="1"/>
  <c r="AD4" i="12" s="1"/>
  <c r="AC5" i="12" a="1"/>
  <c r="AC5" i="12" s="1"/>
  <c r="AC4" i="12" a="1"/>
  <c r="AC4" i="12" s="1"/>
  <c r="AA5" i="12" a="1"/>
  <c r="AA5" i="12" s="1"/>
  <c r="AA4" i="12" a="1"/>
  <c r="AA4" i="12" s="1"/>
  <c r="Z5" i="12" a="1"/>
  <c r="Z5" i="12" s="1"/>
  <c r="Z4" i="12" a="1"/>
  <c r="Z4" i="12" s="1"/>
  <c r="Y5" i="12" a="1"/>
  <c r="Y5" i="12" s="1"/>
  <c r="Y4" i="12" a="1"/>
  <c r="Y4" i="12" s="1"/>
  <c r="X5" i="12" a="1"/>
  <c r="X5" i="12" s="1"/>
  <c r="X4" i="12" a="1"/>
  <c r="X4" i="12" s="1"/>
  <c r="W5" i="12" a="1"/>
  <c r="W5" i="12" s="1"/>
  <c r="W4" i="12" a="1"/>
  <c r="W4" i="12" s="1"/>
  <c r="V4" i="12" a="1"/>
  <c r="V4" i="12" s="1"/>
  <c r="V5" i="12" a="1"/>
  <c r="V5" i="12" s="1"/>
  <c r="U5" i="12" a="1"/>
  <c r="U5" i="12" s="1"/>
  <c r="U4" i="12" a="1"/>
  <c r="U4" i="12" s="1"/>
  <c r="T5" i="12" a="1"/>
  <c r="T5" i="12"/>
  <c r="T4" i="12" a="1"/>
  <c r="T4" i="12" s="1"/>
  <c r="S5" i="12" a="1"/>
  <c r="S5" i="12" s="1"/>
  <c r="S4" i="12" a="1"/>
  <c r="S4" i="12" s="1"/>
  <c r="R5" i="12" a="1"/>
  <c r="R5" i="12" s="1"/>
  <c r="R6" i="12" a="1"/>
  <c r="R6" i="12" s="1"/>
  <c r="R7" i="12" a="1"/>
  <c r="R7" i="12" s="1"/>
  <c r="R8" i="12" a="1"/>
  <c r="R8" i="12"/>
  <c r="R9" i="12" a="1"/>
  <c r="R9" i="12" s="1"/>
  <c r="R10" i="12" a="1"/>
  <c r="R10" i="12" s="1"/>
  <c r="R11" i="12" a="1"/>
  <c r="R11" i="12" s="1"/>
  <c r="R12" i="12" a="1"/>
  <c r="R12" i="12"/>
  <c r="R13" i="12" a="1"/>
  <c r="R13" i="12" s="1"/>
  <c r="R14" i="12" a="1"/>
  <c r="R14" i="12" s="1"/>
  <c r="R15" i="12" a="1"/>
  <c r="R15" i="12" s="1"/>
  <c r="R16" i="12" a="1"/>
  <c r="R16" i="12"/>
  <c r="R17" i="12" a="1"/>
  <c r="R17" i="12" s="1"/>
  <c r="R18" i="12" a="1"/>
  <c r="R18" i="12" s="1"/>
  <c r="R19" i="12" a="1"/>
  <c r="R19" i="12" s="1"/>
  <c r="R20" i="12" a="1"/>
  <c r="R20" i="12"/>
  <c r="R21" i="12" a="1"/>
  <c r="R21" i="12" s="1"/>
  <c r="R22" i="12" a="1"/>
  <c r="R22" i="12" s="1"/>
  <c r="R23" i="12" a="1"/>
  <c r="R23" i="12" s="1"/>
  <c r="R24" i="12" a="1"/>
  <c r="R24" i="12"/>
  <c r="R25" i="12" a="1"/>
  <c r="R25" i="12" s="1"/>
  <c r="R26" i="12" a="1"/>
  <c r="R26" i="12" s="1"/>
  <c r="R27" i="12" a="1"/>
  <c r="R27" i="12" s="1"/>
  <c r="R28" i="12" a="1"/>
  <c r="R28" i="12"/>
  <c r="R29" i="12" a="1"/>
  <c r="R29" i="12" s="1"/>
  <c r="R30" i="12" a="1"/>
  <c r="R30" i="12" s="1"/>
  <c r="R31" i="12" a="1"/>
  <c r="R31" i="12" s="1"/>
  <c r="R32" i="12" a="1"/>
  <c r="R32" i="12"/>
  <c r="R33" i="12" a="1"/>
  <c r="R33" i="12" s="1"/>
  <c r="R34" i="12" a="1"/>
  <c r="R34" i="12" s="1"/>
  <c r="R35" i="12" a="1"/>
  <c r="R35" i="12" s="1"/>
  <c r="R36" i="12" a="1"/>
  <c r="R36" i="12"/>
  <c r="R37" i="12" a="1"/>
  <c r="R37" i="12" s="1"/>
  <c r="R38" i="12" a="1"/>
  <c r="R38" i="12" s="1"/>
  <c r="R39" i="12" a="1"/>
  <c r="R39" i="12" s="1"/>
  <c r="R40" i="12" a="1"/>
  <c r="R40" i="12"/>
  <c r="R41" i="12" a="1"/>
  <c r="R41" i="12" s="1"/>
  <c r="R42" i="12" a="1"/>
  <c r="R42" i="12" s="1"/>
  <c r="R43" i="12" a="1"/>
  <c r="R43" i="12" s="1"/>
  <c r="R44" i="12" a="1"/>
  <c r="R44" i="12"/>
  <c r="R45" i="12" a="1"/>
  <c r="R45" i="12" s="1"/>
  <c r="R46" i="12" a="1"/>
  <c r="R46" i="12" s="1"/>
  <c r="R47" i="12" a="1"/>
  <c r="R47" i="12" s="1"/>
  <c r="R48" i="12" a="1"/>
  <c r="R48" i="12"/>
  <c r="R49" i="12" a="1"/>
  <c r="R49" i="12" s="1"/>
  <c r="R50" i="12" a="1"/>
  <c r="R50" i="12" s="1"/>
  <c r="R51" i="12" a="1"/>
  <c r="R51" i="12" s="1"/>
  <c r="R52" i="12" a="1"/>
  <c r="R52" i="12"/>
  <c r="R53" i="12" a="1"/>
  <c r="R53" i="12" s="1"/>
  <c r="R54" i="12" a="1"/>
  <c r="R54" i="12" s="1"/>
  <c r="R55" i="12" a="1"/>
  <c r="R55" i="12" s="1"/>
  <c r="R56" i="12" a="1"/>
  <c r="R56" i="12"/>
  <c r="R57" i="12" a="1"/>
  <c r="R57" i="12" s="1"/>
  <c r="R58" i="12" a="1"/>
  <c r="R58" i="12" s="1"/>
  <c r="R59" i="12" a="1"/>
  <c r="R59" i="12" s="1"/>
  <c r="R60" i="12" a="1"/>
  <c r="R60" i="12"/>
  <c r="R61" i="12" a="1"/>
  <c r="R61" i="12" s="1"/>
  <c r="R62" i="12" a="1"/>
  <c r="R62" i="12" s="1"/>
  <c r="R63" i="12" a="1"/>
  <c r="R63" i="12" s="1"/>
  <c r="R64" i="12" a="1"/>
  <c r="R64" i="12"/>
  <c r="R65" i="12" a="1"/>
  <c r="R65" i="12" s="1"/>
  <c r="R66" i="12" a="1"/>
  <c r="R66" i="12" s="1"/>
  <c r="R67" i="12" a="1"/>
  <c r="R67" i="12" s="1"/>
  <c r="R68" i="12" a="1"/>
  <c r="R68" i="12"/>
  <c r="R69" i="12" a="1"/>
  <c r="R69" i="12" s="1"/>
  <c r="R70" i="12" a="1"/>
  <c r="R70" i="12" s="1"/>
  <c r="R71" i="12" a="1"/>
  <c r="R71" i="12" s="1"/>
  <c r="R72" i="12" a="1"/>
  <c r="R72" i="12"/>
  <c r="R73" i="12" a="1"/>
  <c r="R73" i="12" s="1"/>
  <c r="R74" i="12" a="1"/>
  <c r="R74" i="12" s="1"/>
  <c r="R75" i="12" a="1"/>
  <c r="R75" i="12" s="1"/>
  <c r="R76" i="12" a="1"/>
  <c r="R76" i="12"/>
  <c r="R77" i="12" a="1"/>
  <c r="R77" i="12" s="1"/>
  <c r="R78" i="12" a="1"/>
  <c r="R78" i="12" s="1"/>
  <c r="R79" i="12" a="1"/>
  <c r="R79" i="12" s="1"/>
  <c r="R80" i="12" a="1"/>
  <c r="R80" i="12"/>
  <c r="R81" i="12" a="1"/>
  <c r="R81" i="12" s="1"/>
  <c r="R82" i="12" a="1"/>
  <c r="R82" i="12" s="1"/>
  <c r="R83" i="12" a="1"/>
  <c r="R83" i="12" s="1"/>
  <c r="R84" i="12" a="1"/>
  <c r="R84" i="12"/>
  <c r="R85" i="12" a="1"/>
  <c r="R85" i="12" s="1"/>
  <c r="R86" i="12" a="1"/>
  <c r="R86" i="12" s="1"/>
  <c r="R87" i="12" a="1"/>
  <c r="R87" i="12" s="1"/>
  <c r="R88" i="12" a="1"/>
  <c r="R88" i="12"/>
  <c r="R89" i="12" a="1"/>
  <c r="R89" i="12" s="1"/>
  <c r="R90" i="12" a="1"/>
  <c r="R90" i="12" s="1"/>
  <c r="R91" i="12" a="1"/>
  <c r="R91" i="12" s="1"/>
  <c r="R92" i="12" a="1"/>
  <c r="R92" i="12"/>
  <c r="R93" i="12" a="1"/>
  <c r="R93" i="12" s="1"/>
  <c r="R94" i="12" a="1"/>
  <c r="R94" i="12" s="1"/>
  <c r="R95" i="12" a="1"/>
  <c r="R95" i="12" s="1"/>
  <c r="R96" i="12" a="1"/>
  <c r="R96" i="12"/>
  <c r="R97" i="12" a="1"/>
  <c r="R97" i="12" s="1"/>
  <c r="R98" i="12" a="1"/>
  <c r="R98" i="12" s="1"/>
  <c r="R99" i="12" a="1"/>
  <c r="R99" i="12" s="1"/>
  <c r="R100" i="12" a="1"/>
  <c r="R100" i="12"/>
  <c r="R101" i="12" a="1"/>
  <c r="R101" i="12" s="1"/>
  <c r="R102" i="12" a="1"/>
  <c r="R102" i="12" s="1"/>
  <c r="R103" i="12" a="1"/>
  <c r="R103" i="12" s="1"/>
  <c r="R104" i="12" a="1"/>
  <c r="R104" i="12"/>
  <c r="R105" i="12" a="1"/>
  <c r="R105" i="12" s="1"/>
  <c r="R106" i="12" a="1"/>
  <c r="R106" i="12" s="1"/>
  <c r="R107" i="12" a="1"/>
  <c r="R107" i="12" s="1"/>
  <c r="R108" i="12" a="1"/>
  <c r="R108" i="12"/>
  <c r="R109" i="12" a="1"/>
  <c r="R109" i="12" s="1"/>
  <c r="R110" i="12" a="1"/>
  <c r="R110" i="12" s="1"/>
  <c r="R111" i="12" a="1"/>
  <c r="R111" i="12" s="1"/>
  <c r="R112" i="12" a="1"/>
  <c r="R112" i="12"/>
  <c r="R113" i="12" a="1"/>
  <c r="R113" i="12" s="1"/>
  <c r="R114" i="12" a="1"/>
  <c r="R114" i="12" s="1"/>
  <c r="R115" i="12" a="1"/>
  <c r="R115" i="12" s="1"/>
  <c r="R116" i="12" a="1"/>
  <c r="R116" i="12"/>
  <c r="R117" i="12" a="1"/>
  <c r="R117" i="12" s="1"/>
  <c r="R118" i="12" a="1"/>
  <c r="R118" i="12" s="1"/>
  <c r="R119" i="12" a="1"/>
  <c r="R119" i="12" s="1"/>
  <c r="R120" i="12" a="1"/>
  <c r="R120" i="12"/>
  <c r="R121" i="12" a="1"/>
  <c r="R121" i="12" s="1"/>
  <c r="R122" i="12" a="1"/>
  <c r="R122" i="12" s="1"/>
  <c r="R123" i="12" a="1"/>
  <c r="R123" i="12" s="1"/>
  <c r="R124" i="12" a="1"/>
  <c r="R124" i="12"/>
  <c r="R125" i="12" a="1"/>
  <c r="R125" i="12" s="1"/>
  <c r="R126" i="12" a="1"/>
  <c r="R126" i="12" s="1"/>
  <c r="R127" i="12" a="1"/>
  <c r="R127" i="12" s="1"/>
  <c r="R128" i="12" a="1"/>
  <c r="R128" i="12"/>
  <c r="R129" i="12" a="1"/>
  <c r="R129" i="12" s="1"/>
  <c r="R130" i="12" a="1"/>
  <c r="R130" i="12" s="1"/>
  <c r="R131" i="12" a="1"/>
  <c r="R131" i="12" s="1"/>
  <c r="R132" i="12" a="1"/>
  <c r="R132" i="12"/>
  <c r="R133" i="12" a="1"/>
  <c r="R133" i="12" s="1"/>
  <c r="R134" i="12" a="1"/>
  <c r="R134" i="12" s="1"/>
  <c r="R135" i="12" a="1"/>
  <c r="R135" i="12" s="1"/>
  <c r="R136" i="12" a="1"/>
  <c r="R136" i="12"/>
  <c r="R137" i="12" a="1"/>
  <c r="R137" i="12" s="1"/>
  <c r="R138" i="12" a="1"/>
  <c r="R138" i="12" s="1"/>
  <c r="R139" i="12" a="1"/>
  <c r="R139" i="12" s="1"/>
  <c r="R140" i="12" a="1"/>
  <c r="R140" i="12"/>
  <c r="R141" i="12" a="1"/>
  <c r="R141" i="12" s="1"/>
  <c r="R142" i="12" a="1"/>
  <c r="R142" i="12" s="1"/>
  <c r="R143" i="12" a="1"/>
  <c r="R143" i="12" s="1"/>
  <c r="R144" i="12" a="1"/>
  <c r="R144" i="12"/>
  <c r="R145" i="12" a="1"/>
  <c r="R145" i="12" s="1"/>
  <c r="R146" i="12" a="1"/>
  <c r="R146" i="12" s="1"/>
  <c r="R147" i="12" a="1"/>
  <c r="R147" i="12" s="1"/>
  <c r="R148" i="12" a="1"/>
  <c r="R148" i="12"/>
  <c r="R149" i="12" a="1"/>
  <c r="R149" i="12" s="1"/>
  <c r="R150" i="12" a="1"/>
  <c r="R150" i="12" s="1"/>
  <c r="R151" i="12" a="1"/>
  <c r="R151" i="12" s="1"/>
  <c r="R152" i="12" a="1"/>
  <c r="R152" i="12"/>
  <c r="R153" i="12" a="1"/>
  <c r="R153" i="12" s="1"/>
  <c r="R154" i="12" a="1"/>
  <c r="R154" i="12" s="1"/>
  <c r="R155" i="12" a="1"/>
  <c r="R155" i="12" s="1"/>
  <c r="R156" i="12" a="1"/>
  <c r="R156" i="12"/>
  <c r="R157" i="12" a="1"/>
  <c r="R157" i="12" s="1"/>
  <c r="R158" i="12" a="1"/>
  <c r="R158" i="12" s="1"/>
  <c r="R159" i="12" a="1"/>
  <c r="R159" i="12" s="1"/>
  <c r="R160" i="12" a="1"/>
  <c r="R160" i="12"/>
  <c r="R161" i="12" a="1"/>
  <c r="R161" i="12" s="1"/>
  <c r="R162" i="12" a="1"/>
  <c r="R162" i="12" s="1"/>
  <c r="R163" i="12" a="1"/>
  <c r="R163" i="12" s="1"/>
  <c r="R164" i="12" a="1"/>
  <c r="R164" i="12"/>
  <c r="R165" i="12" a="1"/>
  <c r="R165" i="12" s="1"/>
  <c r="R166" i="12" a="1"/>
  <c r="R166" i="12" s="1"/>
  <c r="R167" i="12" a="1"/>
  <c r="R167" i="12" s="1"/>
  <c r="R168" i="12" a="1"/>
  <c r="R168" i="12"/>
  <c r="R169" i="12" a="1"/>
  <c r="R169" i="12" s="1"/>
  <c r="R170" i="12" a="1"/>
  <c r="R170" i="12" s="1"/>
  <c r="R171" i="12" a="1"/>
  <c r="R171" i="12" s="1"/>
  <c r="R172" i="12" a="1"/>
  <c r="R172" i="12"/>
  <c r="R173" i="12" a="1"/>
  <c r="R173" i="12" s="1"/>
  <c r="R174" i="12" a="1"/>
  <c r="R174" i="12" s="1"/>
  <c r="R175" i="12" a="1"/>
  <c r="R175" i="12" s="1"/>
  <c r="R176" i="12" a="1"/>
  <c r="R176" i="12"/>
  <c r="R177" i="12" a="1"/>
  <c r="R177" i="12" s="1"/>
  <c r="R178" i="12" a="1"/>
  <c r="R178" i="12" s="1"/>
  <c r="R179" i="12" a="1"/>
  <c r="R179" i="12" s="1"/>
  <c r="R180" i="12" a="1"/>
  <c r="R180" i="12"/>
  <c r="R181" i="12" a="1"/>
  <c r="R181" i="12" s="1"/>
  <c r="R182" i="12" a="1"/>
  <c r="R182" i="12" s="1"/>
  <c r="R183" i="12" a="1"/>
  <c r="R183" i="12" s="1"/>
  <c r="R184" i="12" a="1"/>
  <c r="R184" i="12"/>
  <c r="R185" i="12" a="1"/>
  <c r="R185" i="12" s="1"/>
  <c r="R186" i="12" a="1"/>
  <c r="R186" i="12" s="1"/>
  <c r="R187" i="12" a="1"/>
  <c r="R187" i="12" s="1"/>
  <c r="R188" i="12" a="1"/>
  <c r="R188" i="12"/>
  <c r="R189" i="12" a="1"/>
  <c r="R189" i="12" s="1"/>
  <c r="R190" i="12" a="1"/>
  <c r="R190" i="12" s="1"/>
  <c r="R191" i="12" a="1"/>
  <c r="R191" i="12" s="1"/>
  <c r="R192" i="12" a="1"/>
  <c r="R192" i="12"/>
  <c r="R193" i="12" a="1"/>
  <c r="R193" i="12" s="1"/>
  <c r="R194" i="12" a="1"/>
  <c r="R194" i="12" s="1"/>
  <c r="R195" i="12" a="1"/>
  <c r="R195" i="12" s="1"/>
  <c r="R196" i="12" a="1"/>
  <c r="R196" i="12"/>
  <c r="R197" i="12" a="1"/>
  <c r="R197" i="12" s="1"/>
  <c r="R198" i="12" a="1"/>
  <c r="R198" i="12" s="1"/>
  <c r="R199" i="12" a="1"/>
  <c r="R199" i="12" s="1"/>
  <c r="R200" i="12" a="1"/>
  <c r="R200" i="12"/>
  <c r="R201" i="12" a="1"/>
  <c r="R201" i="12" s="1"/>
  <c r="R202" i="12" a="1"/>
  <c r="R202" i="12" s="1"/>
  <c r="R203" i="12" a="1"/>
  <c r="R203" i="12" s="1"/>
  <c r="R4" i="12" a="1"/>
  <c r="R4" i="12" s="1"/>
  <c r="BB11" i="13"/>
  <c r="BB12" i="13" s="1" a="1"/>
  <c r="BB12" i="13" s="1"/>
  <c r="BB13" i="13" s="1" a="1"/>
  <c r="BB13" i="13" s="1"/>
  <c r="BB14" i="13" s="1" a="1"/>
  <c r="BB14" i="13" s="1"/>
  <c r="BB15" i="13" s="1" a="1"/>
  <c r="BB15" i="13" s="1"/>
  <c r="BB16" i="13" s="1" a="1"/>
  <c r="BB16" i="13" s="1"/>
  <c r="BB17" i="13" s="1" a="1"/>
  <c r="BB17" i="13" s="1"/>
  <c r="BB18" i="13" s="1" a="1"/>
  <c r="BB18" i="13" s="1"/>
  <c r="BB19" i="13" s="1" a="1"/>
  <c r="BB19" i="13" s="1"/>
  <c r="BB20" i="13" s="1" a="1"/>
  <c r="BB20" i="13" s="1"/>
  <c r="BB21" i="13" s="1" a="1"/>
  <c r="BB21" i="13" s="1"/>
  <c r="BB22" i="13" s="1" a="1"/>
  <c r="BB22" i="13" s="1"/>
  <c r="BB23" i="13" s="1" a="1"/>
  <c r="BB23" i="13" s="1"/>
  <c r="BB24" i="13" s="1" a="1"/>
  <c r="BB24" i="13" s="1"/>
  <c r="BB25" i="13" s="1" a="1"/>
  <c r="BB25" i="13" s="1"/>
  <c r="BB26" i="13" s="1" a="1"/>
  <c r="BB26" i="13" s="1"/>
  <c r="BB27" i="13" s="1" a="1"/>
  <c r="BB27" i="13" s="1"/>
  <c r="BB28" i="13" s="1" a="1"/>
  <c r="BB28" i="13" s="1"/>
  <c r="BB29" i="13" s="1" a="1"/>
  <c r="BB29" i="13" s="1"/>
  <c r="BB30" i="13" s="1" a="1"/>
  <c r="BB30" i="13" s="1"/>
  <c r="BB31" i="13" s="1" a="1"/>
  <c r="BB31" i="13" s="1"/>
  <c r="BB32" i="13" s="1" a="1"/>
  <c r="BB32" i="13" s="1"/>
  <c r="BB33" i="13" s="1" a="1"/>
  <c r="BB33" i="13" s="1"/>
  <c r="BB34" i="13" s="1" a="1"/>
  <c r="BB34" i="13" s="1"/>
  <c r="BB35" i="13" s="1" a="1"/>
  <c r="BB35" i="13" s="1"/>
  <c r="BB36" i="13" s="1" a="1"/>
  <c r="BB36" i="13" s="1"/>
  <c r="BB37" i="13" s="1" a="1"/>
  <c r="BB37" i="13" s="1"/>
  <c r="BB38" i="13" s="1" a="1"/>
  <c r="BB38" i="13" s="1"/>
  <c r="BB39" i="13" s="1" a="1"/>
  <c r="BB39" i="13" s="1"/>
  <c r="BB40" i="13" s="1" a="1"/>
  <c r="BB40" i="13" s="1"/>
  <c r="BB41" i="13" s="1" a="1"/>
  <c r="BB41" i="13" s="1"/>
  <c r="BB42" i="13" s="1" a="1"/>
  <c r="BB42" i="13" s="1"/>
  <c r="BB43" i="13" s="1" a="1"/>
  <c r="BB43" i="13" s="1"/>
  <c r="BB44" i="13" s="1" a="1"/>
  <c r="BB44" i="13" s="1"/>
  <c r="BB45" i="13" s="1" a="1"/>
  <c r="BB45" i="13" s="1"/>
  <c r="BB46" i="13" s="1" a="1"/>
  <c r="BB46" i="13" s="1"/>
  <c r="BB47" i="13" s="1" a="1"/>
  <c r="BB47" i="13" s="1"/>
  <c r="BB48" i="13" s="1" a="1"/>
  <c r="BB48" i="13" s="1"/>
  <c r="BB49" i="13" s="1" a="1"/>
  <c r="BB49" i="13" s="1"/>
  <c r="BB50" i="13" s="1" a="1"/>
  <c r="BB50" i="13" s="1"/>
  <c r="BB51" i="13" s="1" a="1"/>
  <c r="BB51" i="13" s="1"/>
  <c r="BB52" i="13" s="1" a="1"/>
  <c r="BB52" i="13" s="1"/>
  <c r="BB53" i="13" s="1" a="1"/>
  <c r="BB53" i="13" s="1"/>
  <c r="BB54" i="13" s="1" a="1"/>
  <c r="BB54" i="13" s="1"/>
  <c r="BB55" i="13" s="1" a="1"/>
  <c r="BB55" i="13" s="1"/>
  <c r="BB56" i="13" s="1" a="1"/>
  <c r="BB56" i="13" s="1"/>
  <c r="BB57" i="13" s="1" a="1"/>
  <c r="BB57" i="13" s="1"/>
  <c r="BB58" i="13" s="1" a="1"/>
  <c r="BB58" i="13" s="1"/>
  <c r="BB59" i="13" s="1" a="1"/>
  <c r="BB59" i="13" s="1"/>
  <c r="BB60" i="13" s="1" a="1"/>
  <c r="BB60" i="13" s="1"/>
  <c r="BB61" i="13" s="1" a="1"/>
  <c r="BB61" i="13" s="1"/>
  <c r="BB62" i="13" s="1" a="1"/>
  <c r="BB62" i="13" s="1"/>
  <c r="BB63" i="13" s="1" a="1"/>
  <c r="BB63" i="13" s="1"/>
  <c r="BB64" i="13" s="1" a="1"/>
  <c r="BB64" i="13" s="1"/>
  <c r="BB65" i="13" s="1" a="1"/>
  <c r="BB65" i="13" s="1"/>
  <c r="BB66" i="13" s="1" a="1"/>
  <c r="BB66" i="13" s="1"/>
  <c r="BB67" i="13" s="1" a="1"/>
  <c r="BB67" i="13" s="1"/>
  <c r="BB68" i="13" s="1" a="1"/>
  <c r="BB68" i="13" s="1"/>
  <c r="BB69" i="13" s="1" a="1"/>
  <c r="BB69" i="13" s="1"/>
  <c r="BB70" i="13" s="1" a="1"/>
  <c r="BB70" i="13" s="1"/>
  <c r="BB71" i="13" s="1" a="1"/>
  <c r="BB71" i="13" s="1"/>
  <c r="BB72" i="13" s="1" a="1"/>
  <c r="BB72" i="13" s="1"/>
  <c r="BB73" i="13" s="1" a="1"/>
  <c r="BB73" i="13" s="1"/>
  <c r="BB74" i="13" s="1" a="1"/>
  <c r="BB74" i="13" s="1"/>
  <c r="BB75" i="13" s="1" a="1"/>
  <c r="BB75" i="13" s="1"/>
  <c r="BB76" i="13" s="1" a="1"/>
  <c r="BB76" i="13" s="1"/>
  <c r="BB77" i="13" s="1" a="1"/>
  <c r="BB77" i="13" s="1"/>
  <c r="BB78" i="13" s="1" a="1"/>
  <c r="BB78" i="13" s="1"/>
  <c r="BB79" i="13" s="1" a="1"/>
  <c r="BB79" i="13" s="1"/>
  <c r="BB80" i="13" s="1" a="1"/>
  <c r="BB80" i="13" s="1"/>
  <c r="BB81" i="13" s="1" a="1"/>
  <c r="BB81" i="13" s="1"/>
  <c r="BB82" i="13" s="1" a="1"/>
  <c r="BB82" i="13" s="1"/>
  <c r="BB83" i="13" s="1" a="1"/>
  <c r="BB83" i="13" s="1"/>
  <c r="BB84" i="13" s="1" a="1"/>
  <c r="BB84" i="13" s="1"/>
  <c r="BB85" i="13" s="1" a="1"/>
  <c r="BB85" i="13" s="1"/>
  <c r="BB86" i="13" s="1" a="1"/>
  <c r="BB86" i="13" s="1"/>
  <c r="BB87" i="13" s="1" a="1"/>
  <c r="BB87" i="13" s="1"/>
  <c r="BB88" i="13" s="1" a="1"/>
  <c r="BB88" i="13" s="1"/>
  <c r="BB89" i="13" s="1" a="1"/>
  <c r="BB89" i="13" s="1"/>
  <c r="BB90" i="13" s="1" a="1"/>
  <c r="BB90" i="13" s="1"/>
  <c r="BB91" i="13" s="1" a="1"/>
  <c r="BB91" i="13" s="1"/>
  <c r="BB92" i="13" s="1" a="1"/>
  <c r="BB92" i="13" s="1"/>
  <c r="BB93" i="13" s="1" a="1"/>
  <c r="BB93" i="13" s="1"/>
  <c r="BB94" i="13" s="1" a="1"/>
  <c r="BB94" i="13" s="1"/>
  <c r="BB95" i="13" s="1" a="1"/>
  <c r="BB95" i="13" s="1"/>
  <c r="BB96" i="13" s="1" a="1"/>
  <c r="BB96" i="13" s="1"/>
  <c r="BB97" i="13" s="1" a="1"/>
  <c r="BB97" i="13" s="1"/>
  <c r="BB98" i="13" s="1" a="1"/>
  <c r="BB98" i="13" s="1"/>
  <c r="BB99" i="13" s="1" a="1"/>
  <c r="BB99" i="13" s="1"/>
  <c r="BB100" i="13" s="1" a="1"/>
  <c r="BB100" i="13" s="1"/>
  <c r="BB101" i="13" s="1" a="1"/>
  <c r="BB101" i="13" s="1"/>
  <c r="BB102" i="13" s="1" a="1"/>
  <c r="BB102" i="13" s="1"/>
  <c r="BB103" i="13" s="1" a="1"/>
  <c r="BB103" i="13" s="1"/>
  <c r="BB104" i="13" s="1" a="1"/>
  <c r="BB104" i="13" s="1"/>
  <c r="BB105" i="13" s="1" a="1"/>
  <c r="BB105" i="13" s="1"/>
  <c r="BB106" i="13" s="1" a="1"/>
  <c r="BB106" i="13" s="1"/>
  <c r="BB107" i="13" s="1" a="1"/>
  <c r="BB107" i="13" s="1"/>
  <c r="BB108" i="13" s="1" a="1"/>
  <c r="BB108" i="13" s="1"/>
  <c r="BB109" i="13" s="1" a="1"/>
  <c r="BB109" i="13" s="1"/>
  <c r="BB110" i="13" s="1" a="1"/>
  <c r="BB110" i="13" s="1"/>
  <c r="BB111" i="13" s="1" a="1"/>
  <c r="BB111" i="13" s="1"/>
  <c r="BB112" i="13" s="1" a="1"/>
  <c r="BB112" i="13" s="1"/>
  <c r="BB113" i="13" s="1" a="1"/>
  <c r="BB113" i="13" s="1"/>
  <c r="BB114" i="13" s="1" a="1"/>
  <c r="BB114" i="13" s="1"/>
  <c r="BB115" i="13" s="1" a="1"/>
  <c r="BB115" i="13" s="1"/>
  <c r="BB116" i="13" s="1" a="1"/>
  <c r="BB116" i="13" s="1"/>
  <c r="BB117" i="13" s="1" a="1"/>
  <c r="BB117" i="13" s="1"/>
  <c r="BB118" i="13" s="1" a="1"/>
  <c r="BB118" i="13" s="1"/>
  <c r="BB119" i="13" s="1" a="1"/>
  <c r="BB119" i="13" s="1"/>
  <c r="BB120" i="13" s="1" a="1"/>
  <c r="BB120" i="13" s="1"/>
  <c r="BB121" i="13" s="1" a="1"/>
  <c r="BB121" i="13" s="1"/>
  <c r="BB122" i="13" s="1" a="1"/>
  <c r="BB122" i="13" s="1"/>
  <c r="BB123" i="13" s="1" a="1"/>
  <c r="BB123" i="13" s="1"/>
  <c r="BB124" i="13" s="1" a="1"/>
  <c r="BB124" i="13" s="1"/>
  <c r="BB125" i="13" s="1" a="1"/>
  <c r="BB125" i="13" s="1"/>
  <c r="BB126" i="13" s="1" a="1"/>
  <c r="BB126" i="13" s="1"/>
  <c r="BB127" i="13" s="1" a="1"/>
  <c r="BB127" i="13" s="1"/>
  <c r="BB128" i="13" s="1" a="1"/>
  <c r="BB128" i="13" s="1"/>
  <c r="BB129" i="13" s="1" a="1"/>
  <c r="BB129" i="13" s="1"/>
  <c r="BB130" i="13" s="1" a="1"/>
  <c r="BB130" i="13" s="1"/>
  <c r="BB131" i="13" s="1" a="1"/>
  <c r="BB131" i="13" s="1"/>
  <c r="BB132" i="13" s="1" a="1"/>
  <c r="BB132" i="13" s="1"/>
  <c r="BB133" i="13" s="1" a="1"/>
  <c r="BB133" i="13" s="1"/>
  <c r="BB134" i="13" s="1" a="1"/>
  <c r="BB134" i="13" s="1"/>
  <c r="BB135" i="13" s="1" a="1"/>
  <c r="BB135" i="13" s="1"/>
  <c r="BB136" i="13" s="1" a="1"/>
  <c r="BB136" i="13" s="1"/>
  <c r="BB137" i="13" s="1" a="1"/>
  <c r="BB137" i="13" s="1"/>
  <c r="BB138" i="13" s="1" a="1"/>
  <c r="BB138" i="13" s="1"/>
  <c r="BB139" i="13" s="1" a="1"/>
  <c r="BB139" i="13" s="1"/>
  <c r="BB140" i="13" s="1" a="1"/>
  <c r="BB140" i="13" s="1"/>
  <c r="BB141" i="13" s="1" a="1"/>
  <c r="BB141" i="13" s="1"/>
  <c r="BB142" i="13" s="1" a="1"/>
  <c r="BB142" i="13" s="1"/>
  <c r="BB143" i="13" s="1" a="1"/>
  <c r="BB143" i="13" s="1"/>
  <c r="BB144" i="13" s="1" a="1"/>
  <c r="BB144" i="13" s="1"/>
  <c r="BB145" i="13" s="1" a="1"/>
  <c r="BB145" i="13" s="1"/>
  <c r="BB146" i="13" s="1" a="1"/>
  <c r="BB146" i="13" s="1"/>
  <c r="BB147" i="13" s="1" a="1"/>
  <c r="BB147" i="13" s="1"/>
  <c r="BB148" i="13" s="1" a="1"/>
  <c r="BB148" i="13" s="1"/>
  <c r="BB149" i="13" s="1" a="1"/>
  <c r="BB149" i="13" s="1"/>
  <c r="BB150" i="13" s="1" a="1"/>
  <c r="BB150" i="13" s="1"/>
  <c r="BB151" i="13" s="1" a="1"/>
  <c r="BB151" i="13" s="1"/>
  <c r="BB152" i="13" s="1" a="1"/>
  <c r="BB152" i="13" s="1"/>
  <c r="BB153" i="13" s="1" a="1"/>
  <c r="BB153" i="13" s="1"/>
  <c r="BB154" i="13" s="1" a="1"/>
  <c r="BB154" i="13" s="1"/>
  <c r="BB155" i="13" s="1" a="1"/>
  <c r="BB155" i="13" s="1"/>
  <c r="BB156" i="13" s="1" a="1"/>
  <c r="BB156" i="13" s="1"/>
  <c r="BB157" i="13" s="1" a="1"/>
  <c r="BB157" i="13" s="1"/>
  <c r="BB158" i="13" s="1" a="1"/>
  <c r="BB158" i="13" s="1"/>
  <c r="BB159" i="13" s="1" a="1"/>
  <c r="BB159" i="13" s="1"/>
  <c r="BB160" i="13" s="1" a="1"/>
  <c r="BB160" i="13" s="1"/>
  <c r="BB161" i="13" s="1" a="1"/>
  <c r="BB161" i="13" s="1"/>
  <c r="BB162" i="13" s="1" a="1"/>
  <c r="BB162" i="13" s="1"/>
  <c r="BB163" i="13" s="1" a="1"/>
  <c r="BB163" i="13" s="1"/>
  <c r="BB164" i="13" s="1" a="1"/>
  <c r="BB164" i="13" s="1"/>
  <c r="BB165" i="13" s="1" a="1"/>
  <c r="BB165" i="13" s="1"/>
  <c r="BB166" i="13" s="1" a="1"/>
  <c r="BB166" i="13" s="1"/>
  <c r="BB167" i="13" s="1" a="1"/>
  <c r="BB167" i="13" s="1"/>
  <c r="BB168" i="13" s="1" a="1"/>
  <c r="BB168" i="13" s="1"/>
  <c r="BB169" i="13" s="1" a="1"/>
  <c r="BB169" i="13" s="1"/>
  <c r="BB170" i="13" s="1" a="1"/>
  <c r="BB170" i="13" s="1"/>
  <c r="BB171" i="13" s="1" a="1"/>
  <c r="BB171" i="13" s="1"/>
  <c r="BB172" i="13" s="1" a="1"/>
  <c r="BB172" i="13" s="1"/>
  <c r="BB173" i="13" s="1" a="1"/>
  <c r="BB173" i="13" s="1"/>
  <c r="BB174" i="13" s="1" a="1"/>
  <c r="BB174" i="13" s="1"/>
  <c r="BB175" i="13" s="1" a="1"/>
  <c r="BB175" i="13" s="1"/>
  <c r="BB176" i="13" s="1" a="1"/>
  <c r="BB176" i="13" s="1"/>
  <c r="BB177" i="13" s="1" a="1"/>
  <c r="BB177" i="13" s="1"/>
  <c r="BB178" i="13" s="1" a="1"/>
  <c r="BB178" i="13" s="1"/>
  <c r="BB179" i="13" s="1" a="1"/>
  <c r="BB179" i="13" s="1"/>
  <c r="BB180" i="13" s="1" a="1"/>
  <c r="BB180" i="13" s="1"/>
  <c r="BB181" i="13" s="1" a="1"/>
  <c r="BB181" i="13" s="1"/>
  <c r="BB182" i="13" s="1" a="1"/>
  <c r="BB182" i="13" s="1"/>
  <c r="BB183" i="13" s="1" a="1"/>
  <c r="BB183" i="13" s="1"/>
  <c r="BB184" i="13" s="1" a="1"/>
  <c r="BB184" i="13" s="1"/>
  <c r="BB185" i="13" s="1" a="1"/>
  <c r="BB185" i="13" s="1"/>
  <c r="BB186" i="13" s="1" a="1"/>
  <c r="BB186" i="13" s="1"/>
  <c r="BB187" i="13" s="1" a="1"/>
  <c r="BB187" i="13" s="1"/>
  <c r="BB188" i="13" s="1" a="1"/>
  <c r="BB188" i="13" s="1"/>
  <c r="BB189" i="13" s="1" a="1"/>
  <c r="BB189" i="13" s="1"/>
  <c r="BB190" i="13" s="1" a="1"/>
  <c r="BB190" i="13" s="1"/>
  <c r="BB191" i="13" s="1" a="1"/>
  <c r="BB191" i="13" s="1"/>
  <c r="BB192" i="13" s="1" a="1"/>
  <c r="BB192" i="13" s="1"/>
  <c r="BB193" i="13" s="1" a="1"/>
  <c r="BB193" i="13" s="1"/>
  <c r="BB194" i="13" s="1" a="1"/>
  <c r="BB194" i="13" s="1"/>
  <c r="BB195" i="13" s="1" a="1"/>
  <c r="BB195" i="13" s="1"/>
  <c r="BB196" i="13" s="1" a="1"/>
  <c r="BB196" i="13" s="1"/>
  <c r="BB197" i="13" s="1" a="1"/>
  <c r="BB197" i="13" s="1"/>
  <c r="BB198" i="13" s="1" a="1"/>
  <c r="BB198" i="13" s="1"/>
  <c r="BB199" i="13" s="1" a="1"/>
  <c r="BB199" i="13" s="1"/>
  <c r="BB200" i="13" s="1" a="1"/>
  <c r="BB200" i="13" s="1"/>
  <c r="BB201" i="13" s="1" a="1"/>
  <c r="BB201" i="13" s="1"/>
  <c r="BB202" i="13" s="1" a="1"/>
  <c r="BB202" i="13" s="1"/>
  <c r="BB203" i="13" s="1" a="1"/>
  <c r="BB203" i="13" s="1"/>
  <c r="BB204" i="13" s="1" a="1"/>
  <c r="BB204" i="13" s="1"/>
  <c r="BB205" i="13" s="1" a="1"/>
  <c r="BB205" i="13" s="1"/>
  <c r="BB206" i="13" s="1" a="1"/>
  <c r="BB206" i="13" s="1"/>
  <c r="BB207" i="13" s="1" a="1"/>
  <c r="BB207" i="13" s="1"/>
  <c r="BB208" i="13" s="1" a="1"/>
  <c r="BB208" i="13" s="1"/>
  <c r="BB209" i="13" s="1" a="1"/>
  <c r="BB209" i="13" s="1"/>
  <c r="BB210" i="13" s="1" a="1"/>
  <c r="BB210" i="13" s="1"/>
  <c r="BA13" i="13" a="1"/>
  <c r="BA13" i="13" s="1"/>
  <c r="BA14" i="13" a="1"/>
  <c r="BA14" i="13" s="1"/>
  <c r="BA15" i="13" a="1"/>
  <c r="BA15" i="13" s="1"/>
  <c r="BA16" i="13" a="1"/>
  <c r="BA16" i="13"/>
  <c r="BA17" i="13" a="1"/>
  <c r="BA17" i="13" s="1"/>
  <c r="BA18" i="13" a="1"/>
  <c r="BA18" i="13" s="1"/>
  <c r="BA19" i="13" a="1"/>
  <c r="BA19" i="13" s="1"/>
  <c r="BA20" i="13" a="1"/>
  <c r="BA20" i="13"/>
  <c r="BA21" i="13" a="1"/>
  <c r="BA21" i="13" s="1"/>
  <c r="BA22" i="13" a="1"/>
  <c r="BA22" i="13" s="1"/>
  <c r="BA23" i="13" a="1"/>
  <c r="BA23" i="13" s="1"/>
  <c r="BA24" i="13" a="1"/>
  <c r="BA24" i="13"/>
  <c r="BA25" i="13" a="1"/>
  <c r="BA25" i="13" s="1"/>
  <c r="BA26" i="13" a="1"/>
  <c r="BA26" i="13" s="1"/>
  <c r="BA27" i="13" a="1"/>
  <c r="BA27" i="13" s="1"/>
  <c r="BA28" i="13" a="1"/>
  <c r="BA28" i="13"/>
  <c r="BA29" i="13" a="1"/>
  <c r="BA29" i="13" s="1"/>
  <c r="BA30" i="13" a="1"/>
  <c r="BA30" i="13" s="1"/>
  <c r="BA31" i="13" a="1"/>
  <c r="BA31" i="13" s="1"/>
  <c r="BA32" i="13" a="1"/>
  <c r="BA32" i="13"/>
  <c r="BA33" i="13" a="1"/>
  <c r="BA33" i="13" s="1"/>
  <c r="BA34" i="13" a="1"/>
  <c r="BA34" i="13" s="1"/>
  <c r="BA35" i="13" a="1"/>
  <c r="BA35" i="13" s="1"/>
  <c r="BA36" i="13" a="1"/>
  <c r="BA36" i="13"/>
  <c r="BA37" i="13" a="1"/>
  <c r="BA37" i="13" s="1"/>
  <c r="BA38" i="13" a="1"/>
  <c r="BA38" i="13" s="1"/>
  <c r="BA39" i="13" a="1"/>
  <c r="BA39" i="13" s="1"/>
  <c r="BA40" i="13" a="1"/>
  <c r="BA40" i="13"/>
  <c r="BA41" i="13" a="1"/>
  <c r="BA41" i="13" s="1"/>
  <c r="BA42" i="13" a="1"/>
  <c r="BA42" i="13" s="1"/>
  <c r="BA43" i="13" a="1"/>
  <c r="BA43" i="13" s="1"/>
  <c r="BA44" i="13" a="1"/>
  <c r="BA44" i="13"/>
  <c r="BA45" i="13" a="1"/>
  <c r="BA45" i="13" s="1"/>
  <c r="BA46" i="13" a="1"/>
  <c r="BA46" i="13" s="1"/>
  <c r="BA47" i="13" a="1"/>
  <c r="BA47" i="13" s="1"/>
  <c r="BA48" i="13" a="1"/>
  <c r="BA48" i="13"/>
  <c r="BA49" i="13" a="1"/>
  <c r="BA49" i="13" s="1"/>
  <c r="BA50" i="13" a="1"/>
  <c r="BA50" i="13" s="1"/>
  <c r="BA51" i="13" a="1"/>
  <c r="BA51" i="13" s="1"/>
  <c r="BA52" i="13" a="1"/>
  <c r="BA52" i="13"/>
  <c r="BA53" i="13" a="1"/>
  <c r="BA53" i="13" s="1"/>
  <c r="BA54" i="13" a="1"/>
  <c r="BA54" i="13" s="1"/>
  <c r="BA55" i="13" a="1"/>
  <c r="BA55" i="13" s="1"/>
  <c r="BA56" i="13" a="1"/>
  <c r="BA56" i="13"/>
  <c r="BA57" i="13" a="1"/>
  <c r="BA57" i="13" s="1"/>
  <c r="BA58" i="13" a="1"/>
  <c r="BA58" i="13" s="1"/>
  <c r="BA59" i="13" a="1"/>
  <c r="BA59" i="13" s="1"/>
  <c r="BA60" i="13" a="1"/>
  <c r="BA60" i="13"/>
  <c r="BA61" i="13" a="1"/>
  <c r="BA61" i="13" s="1"/>
  <c r="BA62" i="13" a="1"/>
  <c r="BA62" i="13" s="1"/>
  <c r="BA63" i="13" a="1"/>
  <c r="BA63" i="13" s="1"/>
  <c r="BA64" i="13" a="1"/>
  <c r="BA64" i="13"/>
  <c r="BA65" i="13" a="1"/>
  <c r="BA65" i="13" s="1"/>
  <c r="BA66" i="13" a="1"/>
  <c r="BA66" i="13" s="1"/>
  <c r="BA67" i="13" a="1"/>
  <c r="BA67" i="13" s="1"/>
  <c r="BA68" i="13" a="1"/>
  <c r="BA68" i="13"/>
  <c r="BA69" i="13" a="1"/>
  <c r="BA69" i="13" s="1"/>
  <c r="BA70" i="13" a="1"/>
  <c r="BA70" i="13" s="1"/>
  <c r="BA71" i="13" a="1"/>
  <c r="BA71" i="13" s="1"/>
  <c r="BA72" i="13" a="1"/>
  <c r="BA72" i="13"/>
  <c r="BA73" i="13" a="1"/>
  <c r="BA73" i="13" s="1"/>
  <c r="BA74" i="13" a="1"/>
  <c r="BA74" i="13" s="1"/>
  <c r="BA75" i="13" a="1"/>
  <c r="BA75" i="13" s="1"/>
  <c r="BA76" i="13" a="1"/>
  <c r="BA76" i="13"/>
  <c r="BA77" i="13" a="1"/>
  <c r="BA77" i="13" s="1"/>
  <c r="BA78" i="13" a="1"/>
  <c r="BA78" i="13" s="1"/>
  <c r="BA79" i="13" a="1"/>
  <c r="BA79" i="13" s="1"/>
  <c r="BA80" i="13" a="1"/>
  <c r="BA80" i="13"/>
  <c r="BA81" i="13" a="1"/>
  <c r="BA81" i="13" s="1"/>
  <c r="BA82" i="13" a="1"/>
  <c r="BA82" i="13" s="1"/>
  <c r="BA83" i="13" a="1"/>
  <c r="BA83" i="13" s="1"/>
  <c r="BA84" i="13" a="1"/>
  <c r="BA84" i="13"/>
  <c r="BA85" i="13" a="1"/>
  <c r="BA85" i="13" s="1"/>
  <c r="BA86" i="13" a="1"/>
  <c r="BA86" i="13" s="1"/>
  <c r="BA87" i="13" a="1"/>
  <c r="BA87" i="13" s="1"/>
  <c r="BA88" i="13" a="1"/>
  <c r="BA88" i="13"/>
  <c r="BA89" i="13" a="1"/>
  <c r="BA89" i="13" s="1"/>
  <c r="BA90" i="13" a="1"/>
  <c r="BA90" i="13" s="1"/>
  <c r="BA91" i="13" a="1"/>
  <c r="BA91" i="13" s="1"/>
  <c r="BA92" i="13" a="1"/>
  <c r="BA92" i="13"/>
  <c r="BA93" i="13" a="1"/>
  <c r="BA93" i="13" s="1"/>
  <c r="BA94" i="13" a="1"/>
  <c r="BA94" i="13" s="1"/>
  <c r="BA95" i="13" a="1"/>
  <c r="BA95" i="13" s="1"/>
  <c r="BA96" i="13" a="1"/>
  <c r="BA96" i="13"/>
  <c r="BA97" i="13" a="1"/>
  <c r="BA97" i="13" s="1"/>
  <c r="BA98" i="13" a="1"/>
  <c r="BA98" i="13" s="1"/>
  <c r="BA99" i="13" a="1"/>
  <c r="BA99" i="13" s="1"/>
  <c r="BA100" i="13" a="1"/>
  <c r="BA100" i="13"/>
  <c r="BA101" i="13" a="1"/>
  <c r="BA101" i="13" s="1"/>
  <c r="BA102" i="13" a="1"/>
  <c r="BA102" i="13" s="1"/>
  <c r="BA103" i="13" a="1"/>
  <c r="BA103" i="13" s="1"/>
  <c r="BA104" i="13" a="1"/>
  <c r="BA104" i="13"/>
  <c r="BA105" i="13" a="1"/>
  <c r="BA105" i="13" s="1"/>
  <c r="BA106" i="13" a="1"/>
  <c r="BA106" i="13" s="1"/>
  <c r="BA107" i="13" a="1"/>
  <c r="BA107" i="13" s="1"/>
  <c r="BA108" i="13" a="1"/>
  <c r="BA108" i="13"/>
  <c r="BA109" i="13" a="1"/>
  <c r="BA109" i="13" s="1"/>
  <c r="BA110" i="13" a="1"/>
  <c r="BA110" i="13" s="1"/>
  <c r="BA111" i="13" a="1"/>
  <c r="BA111" i="13" s="1"/>
  <c r="BA112" i="13" a="1"/>
  <c r="BA112" i="13"/>
  <c r="BA113" i="13" a="1"/>
  <c r="BA113" i="13" s="1"/>
  <c r="BA114" i="13" a="1"/>
  <c r="BA114" i="13" s="1"/>
  <c r="BA115" i="13" a="1"/>
  <c r="BA115" i="13" s="1"/>
  <c r="BA116" i="13" a="1"/>
  <c r="BA116" i="13"/>
  <c r="BA117" i="13" a="1"/>
  <c r="BA117" i="13" s="1"/>
  <c r="BA118" i="13" a="1"/>
  <c r="BA118" i="13" s="1"/>
  <c r="BA119" i="13" a="1"/>
  <c r="BA119" i="13" s="1"/>
  <c r="BA120" i="13" a="1"/>
  <c r="BA120" i="13"/>
  <c r="BA121" i="13" a="1"/>
  <c r="BA121" i="13" s="1"/>
  <c r="BA122" i="13" a="1"/>
  <c r="BA122" i="13" s="1"/>
  <c r="BA123" i="13" a="1"/>
  <c r="BA123" i="13" s="1"/>
  <c r="BA124" i="13" a="1"/>
  <c r="BA124" i="13"/>
  <c r="BA125" i="13" a="1"/>
  <c r="BA125" i="13" s="1"/>
  <c r="BA126" i="13" a="1"/>
  <c r="BA126" i="13" s="1"/>
  <c r="BA127" i="13" a="1"/>
  <c r="BA127" i="13" s="1"/>
  <c r="BA128" i="13" a="1"/>
  <c r="BA128" i="13"/>
  <c r="BA129" i="13" a="1"/>
  <c r="BA129" i="13" s="1"/>
  <c r="BA130" i="13" a="1"/>
  <c r="BA130" i="13" s="1"/>
  <c r="BA131" i="13" a="1"/>
  <c r="BA131" i="13" s="1"/>
  <c r="BA132" i="13" a="1"/>
  <c r="BA132" i="13"/>
  <c r="BA133" i="13" a="1"/>
  <c r="BA133" i="13" s="1"/>
  <c r="BA134" i="13" a="1"/>
  <c r="BA134" i="13" s="1"/>
  <c r="BA135" i="13" a="1"/>
  <c r="BA135" i="13" s="1"/>
  <c r="BA136" i="13" a="1"/>
  <c r="BA136" i="13"/>
  <c r="BA137" i="13" a="1"/>
  <c r="BA137" i="13" s="1"/>
  <c r="BA138" i="13" a="1"/>
  <c r="BA138" i="13" s="1"/>
  <c r="BA139" i="13" a="1"/>
  <c r="BA139" i="13" s="1"/>
  <c r="BA140" i="13" a="1"/>
  <c r="BA140" i="13"/>
  <c r="BA141" i="13" a="1"/>
  <c r="BA141" i="13" s="1"/>
  <c r="BA142" i="13" a="1"/>
  <c r="BA142" i="13" s="1"/>
  <c r="BA143" i="13" a="1"/>
  <c r="BA143" i="13" s="1"/>
  <c r="BA144" i="13" a="1"/>
  <c r="BA144" i="13"/>
  <c r="BA145" i="13" a="1"/>
  <c r="BA145" i="13" s="1"/>
  <c r="BA146" i="13" a="1"/>
  <c r="BA146" i="13" s="1"/>
  <c r="BA147" i="13" a="1"/>
  <c r="BA147" i="13" s="1"/>
  <c r="BA148" i="13" a="1"/>
  <c r="BA148" i="13"/>
  <c r="BA149" i="13" a="1"/>
  <c r="BA149" i="13" s="1"/>
  <c r="BA150" i="13" a="1"/>
  <c r="BA150" i="13" s="1"/>
  <c r="BA151" i="13" a="1"/>
  <c r="BA151" i="13" s="1"/>
  <c r="BA152" i="13" a="1"/>
  <c r="BA152" i="13"/>
  <c r="BA153" i="13" a="1"/>
  <c r="BA153" i="13" s="1"/>
  <c r="BA154" i="13" a="1"/>
  <c r="BA154" i="13" s="1"/>
  <c r="BA155" i="13" a="1"/>
  <c r="BA155" i="13" s="1"/>
  <c r="BA156" i="13" a="1"/>
  <c r="BA156" i="13"/>
  <c r="BA157" i="13" a="1"/>
  <c r="BA157" i="13" s="1"/>
  <c r="BA158" i="13" a="1"/>
  <c r="BA158" i="13" s="1"/>
  <c r="BA159" i="13" a="1"/>
  <c r="BA159" i="13" s="1"/>
  <c r="BA160" i="13" a="1"/>
  <c r="BA160" i="13"/>
  <c r="BA161" i="13" a="1"/>
  <c r="BA161" i="13" s="1"/>
  <c r="BA162" i="13" a="1"/>
  <c r="BA162" i="13" s="1"/>
  <c r="BA163" i="13" a="1"/>
  <c r="BA163" i="13" s="1"/>
  <c r="BA164" i="13" a="1"/>
  <c r="BA164" i="13"/>
  <c r="BA165" i="13" a="1"/>
  <c r="BA165" i="13" s="1"/>
  <c r="BA166" i="13" a="1"/>
  <c r="BA166" i="13" s="1"/>
  <c r="BA167" i="13" a="1"/>
  <c r="BA167" i="13" s="1"/>
  <c r="BA168" i="13" a="1"/>
  <c r="BA168" i="13"/>
  <c r="BA169" i="13" a="1"/>
  <c r="BA169" i="13" s="1"/>
  <c r="BA170" i="13" a="1"/>
  <c r="BA170" i="13" s="1"/>
  <c r="BA171" i="13" a="1"/>
  <c r="BA171" i="13" s="1"/>
  <c r="BA172" i="13" a="1"/>
  <c r="BA172" i="13"/>
  <c r="BA173" i="13" a="1"/>
  <c r="BA173" i="13" s="1"/>
  <c r="BA174" i="13" a="1"/>
  <c r="BA174" i="13" s="1"/>
  <c r="BA175" i="13" a="1"/>
  <c r="BA175" i="13" s="1"/>
  <c r="BA176" i="13" a="1"/>
  <c r="BA176" i="13"/>
  <c r="BA177" i="13" a="1"/>
  <c r="BA177" i="13" s="1"/>
  <c r="BA178" i="13" a="1"/>
  <c r="BA178" i="13" s="1"/>
  <c r="BA179" i="13" a="1"/>
  <c r="BA179" i="13" s="1"/>
  <c r="BA180" i="13" a="1"/>
  <c r="BA180" i="13"/>
  <c r="BA181" i="13" a="1"/>
  <c r="BA181" i="13" s="1"/>
  <c r="BA182" i="13" a="1"/>
  <c r="BA182" i="13" s="1"/>
  <c r="BA183" i="13" a="1"/>
  <c r="BA183" i="13" s="1"/>
  <c r="BA184" i="13" a="1"/>
  <c r="BA184" i="13"/>
  <c r="BA185" i="13" a="1"/>
  <c r="BA185" i="13" s="1"/>
  <c r="BA186" i="13" a="1"/>
  <c r="BA186" i="13" s="1"/>
  <c r="BA187" i="13" a="1"/>
  <c r="BA187" i="13" s="1"/>
  <c r="BA188" i="13" a="1"/>
  <c r="BA188" i="13"/>
  <c r="BA189" i="13" a="1"/>
  <c r="BA189" i="13" s="1"/>
  <c r="BA190" i="13" a="1"/>
  <c r="BA190" i="13" s="1"/>
  <c r="BA191" i="13" a="1"/>
  <c r="BA191" i="13" s="1"/>
  <c r="BA192" i="13" a="1"/>
  <c r="BA192" i="13"/>
  <c r="BA193" i="13" a="1"/>
  <c r="BA193" i="13" s="1"/>
  <c r="BA194" i="13" a="1"/>
  <c r="BA194" i="13" s="1"/>
  <c r="BA195" i="13" a="1"/>
  <c r="BA195" i="13" s="1"/>
  <c r="BA196" i="13" a="1"/>
  <c r="BA196" i="13"/>
  <c r="BA197" i="13" a="1"/>
  <c r="BA197" i="13" s="1"/>
  <c r="BA198" i="13" a="1"/>
  <c r="BA198" i="13" s="1"/>
  <c r="BA199" i="13" a="1"/>
  <c r="BA199" i="13" s="1"/>
  <c r="BA200" i="13" a="1"/>
  <c r="BA200" i="13"/>
  <c r="BA201" i="13" a="1"/>
  <c r="BA201" i="13" s="1"/>
  <c r="BA202" i="13" a="1"/>
  <c r="BA202" i="13" s="1"/>
  <c r="BA203" i="13" a="1"/>
  <c r="BA203" i="13" s="1"/>
  <c r="BA204" i="13" a="1"/>
  <c r="BA204" i="13"/>
  <c r="BA205" i="13" a="1"/>
  <c r="BA205" i="13" s="1"/>
  <c r="BA206" i="13" a="1"/>
  <c r="BA206" i="13" s="1"/>
  <c r="BA207" i="13" a="1"/>
  <c r="BA207" i="13" s="1"/>
  <c r="BA208" i="13" a="1"/>
  <c r="BA208" i="13"/>
  <c r="BA209" i="13" a="1"/>
  <c r="BA209" i="13" s="1"/>
  <c r="BA210" i="13" a="1"/>
  <c r="BA210" i="13" s="1"/>
  <c r="BA12" i="13" a="1"/>
  <c r="BA12" i="13" s="1"/>
  <c r="BA11" i="13" a="1"/>
  <c r="BA11" i="13" s="1"/>
  <c r="AB7" i="12" l="1"/>
  <c r="AL7" i="12"/>
  <c r="AB8" i="12"/>
  <c r="AB6" i="12"/>
  <c r="B5" i="12" l="1"/>
  <c r="B6" i="12"/>
  <c r="B7" i="12"/>
  <c r="B8" i="12"/>
  <c r="B9" i="12"/>
  <c r="B10" i="12"/>
  <c r="B11"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125" i="12"/>
  <c r="B126" i="12"/>
  <c r="B127" i="12"/>
  <c r="B128" i="12"/>
  <c r="B129" i="12"/>
  <c r="B130" i="12"/>
  <c r="B131" i="12"/>
  <c r="B132" i="12"/>
  <c r="B133" i="12"/>
  <c r="B134" i="12"/>
  <c r="B135" i="12"/>
  <c r="B136" i="12"/>
  <c r="B137" i="12"/>
  <c r="B138" i="12"/>
  <c r="B139" i="12"/>
  <c r="B140" i="12"/>
  <c r="B141" i="12"/>
  <c r="B142" i="12"/>
  <c r="B143" i="12"/>
  <c r="B144" i="12"/>
  <c r="B145" i="12"/>
  <c r="B146" i="12"/>
  <c r="B147" i="12"/>
  <c r="B148" i="12"/>
  <c r="B149" i="12"/>
  <c r="B150" i="12"/>
  <c r="B151" i="12"/>
  <c r="B152" i="12"/>
  <c r="B153" i="12"/>
  <c r="B154" i="12"/>
  <c r="B155" i="12"/>
  <c r="B156" i="12"/>
  <c r="B157" i="12"/>
  <c r="B158" i="12"/>
  <c r="B159" i="12"/>
  <c r="B160" i="12"/>
  <c r="B161" i="12"/>
  <c r="B162" i="12"/>
  <c r="B163" i="12"/>
  <c r="B164" i="12"/>
  <c r="B165" i="12"/>
  <c r="B166" i="12"/>
  <c r="B167" i="12"/>
  <c r="B168" i="12"/>
  <c r="B169" i="12"/>
  <c r="B170" i="12"/>
  <c r="B171" i="12"/>
  <c r="B172" i="12"/>
  <c r="B173" i="12"/>
  <c r="B174" i="12"/>
  <c r="B175" i="12"/>
  <c r="B176" i="12"/>
  <c r="B177" i="12"/>
  <c r="B178" i="12"/>
  <c r="B179" i="12"/>
  <c r="B180" i="12"/>
  <c r="B181" i="12"/>
  <c r="B182" i="12"/>
  <c r="B183" i="12"/>
  <c r="B184" i="12"/>
  <c r="B185" i="12"/>
  <c r="B186" i="12"/>
  <c r="B187" i="12"/>
  <c r="B188" i="12"/>
  <c r="B189" i="12"/>
  <c r="B190" i="12"/>
  <c r="B191" i="12"/>
  <c r="B192" i="12"/>
  <c r="B193" i="12"/>
  <c r="B194" i="12"/>
  <c r="B195" i="12"/>
  <c r="B196" i="12"/>
  <c r="B197" i="12"/>
  <c r="B198" i="12"/>
  <c r="B199" i="12"/>
  <c r="B200" i="12"/>
  <c r="B201" i="12"/>
  <c r="B202" i="12"/>
  <c r="B203" i="12"/>
  <c r="B4" i="12"/>
  <c r="T9" i="13" l="1"/>
  <c r="G9" i="13"/>
  <c r="AZ8" i="13" s="1" a="1"/>
  <c r="AZ8" i="13" s="1"/>
  <c r="G100" i="15"/>
  <c r="B20" i="16"/>
  <c r="C37" i="17"/>
  <c r="D54" i="11"/>
  <c r="E11" i="13" l="1"/>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F75" i="13"/>
  <c r="F76" i="13"/>
  <c r="F77" i="13"/>
  <c r="F78" i="13"/>
  <c r="F79" i="13"/>
  <c r="F80" i="13"/>
  <c r="F81" i="13"/>
  <c r="F82" i="13"/>
  <c r="F83" i="13"/>
  <c r="F84" i="13"/>
  <c r="F85" i="13"/>
  <c r="F86" i="13"/>
  <c r="F87" i="13"/>
  <c r="F88" i="13"/>
  <c r="F89" i="13"/>
  <c r="F90" i="13"/>
  <c r="F91" i="13"/>
  <c r="F92" i="13"/>
  <c r="F93" i="13"/>
  <c r="F94" i="13"/>
  <c r="F95" i="13"/>
  <c r="F96" i="13"/>
  <c r="F97" i="13"/>
  <c r="F98" i="13"/>
  <c r="F99" i="13"/>
  <c r="F100" i="13"/>
  <c r="F101" i="13"/>
  <c r="F102" i="13"/>
  <c r="F103" i="13"/>
  <c r="F104" i="13"/>
  <c r="F105" i="13"/>
  <c r="F106" i="13"/>
  <c r="F107" i="13"/>
  <c r="F108" i="13"/>
  <c r="F109" i="13"/>
  <c r="F110" i="13"/>
  <c r="F111" i="13"/>
  <c r="F112" i="13"/>
  <c r="F113" i="13"/>
  <c r="F114" i="13"/>
  <c r="F115" i="13"/>
  <c r="F116" i="13"/>
  <c r="F117" i="13"/>
  <c r="F118" i="13"/>
  <c r="F119" i="13"/>
  <c r="F120" i="13"/>
  <c r="F121" i="13"/>
  <c r="F122" i="13"/>
  <c r="F123" i="13"/>
  <c r="F124" i="13"/>
  <c r="F125" i="13"/>
  <c r="F126" i="13"/>
  <c r="F127" i="13"/>
  <c r="F128" i="13"/>
  <c r="F129" i="13"/>
  <c r="F130" i="13"/>
  <c r="F131" i="13"/>
  <c r="F132" i="13"/>
  <c r="F133" i="13"/>
  <c r="F134" i="13"/>
  <c r="F135" i="13"/>
  <c r="F136" i="13"/>
  <c r="F137" i="13"/>
  <c r="F138" i="13"/>
  <c r="F139" i="13"/>
  <c r="F140" i="13"/>
  <c r="F141" i="13"/>
  <c r="F142" i="13"/>
  <c r="F143" i="13"/>
  <c r="F144" i="13"/>
  <c r="F145" i="13"/>
  <c r="F146" i="13"/>
  <c r="F147" i="13"/>
  <c r="F148" i="13"/>
  <c r="F149" i="13"/>
  <c r="F150" i="13"/>
  <c r="F151" i="13"/>
  <c r="F152" i="13"/>
  <c r="F153" i="13"/>
  <c r="F154" i="13"/>
  <c r="F155" i="13"/>
  <c r="F156" i="13"/>
  <c r="F157" i="13"/>
  <c r="F158" i="13"/>
  <c r="F159" i="13"/>
  <c r="F160" i="13"/>
  <c r="F161" i="13"/>
  <c r="F162" i="13"/>
  <c r="F163" i="13"/>
  <c r="F164" i="13"/>
  <c r="F165" i="13"/>
  <c r="F166" i="13"/>
  <c r="F167" i="13"/>
  <c r="F168" i="13"/>
  <c r="F169" i="13"/>
  <c r="F170" i="13"/>
  <c r="F171" i="13"/>
  <c r="F172" i="13"/>
  <c r="F173" i="13"/>
  <c r="F174" i="13"/>
  <c r="F175" i="13"/>
  <c r="F176" i="13"/>
  <c r="F177" i="13"/>
  <c r="F178" i="13"/>
  <c r="F179" i="13"/>
  <c r="F180" i="13"/>
  <c r="F181" i="13"/>
  <c r="F182" i="13"/>
  <c r="F183" i="13"/>
  <c r="F184" i="13"/>
  <c r="F185" i="13"/>
  <c r="F186" i="13"/>
  <c r="F187" i="13"/>
  <c r="F188" i="13"/>
  <c r="F189" i="13"/>
  <c r="F190" i="13"/>
  <c r="F191" i="13"/>
  <c r="F192" i="13"/>
  <c r="F193" i="13"/>
  <c r="F194" i="13"/>
  <c r="F195" i="13"/>
  <c r="F196" i="13"/>
  <c r="F197" i="13"/>
  <c r="F198" i="13"/>
  <c r="F199" i="13"/>
  <c r="F200" i="13"/>
  <c r="F201" i="13"/>
  <c r="F202" i="13"/>
  <c r="F203" i="13"/>
  <c r="F204" i="13"/>
  <c r="F205" i="13"/>
  <c r="F206" i="13"/>
  <c r="F207" i="13"/>
  <c r="F208" i="13"/>
  <c r="F209" i="13"/>
  <c r="F210" i="13"/>
  <c r="J38" i="15" l="1"/>
  <c r="D35" i="15"/>
  <c r="D34" i="15"/>
  <c r="D33" i="15"/>
  <c r="D32" i="15"/>
  <c r="D31" i="15"/>
  <c r="C30" i="15"/>
  <c r="J82" i="15"/>
  <c r="J79" i="15"/>
  <c r="J76" i="15"/>
  <c r="J66" i="15"/>
  <c r="J64" i="15"/>
  <c r="J62" i="15"/>
  <c r="J59" i="15"/>
  <c r="J57" i="15"/>
  <c r="J54" i="15"/>
  <c r="J92" i="15"/>
  <c r="B12" i="14"/>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B106" i="14"/>
  <c r="B107" i="14"/>
  <c r="B108" i="14"/>
  <c r="B109" i="14"/>
  <c r="B110" i="14"/>
  <c r="B111" i="14"/>
  <c r="B112" i="14"/>
  <c r="B113" i="14"/>
  <c r="B114" i="14"/>
  <c r="B115" i="14"/>
  <c r="B116" i="14"/>
  <c r="B117" i="14"/>
  <c r="B118" i="14"/>
  <c r="B119" i="14"/>
  <c r="B120" i="14"/>
  <c r="B121" i="14"/>
  <c r="B122" i="14"/>
  <c r="B123" i="14"/>
  <c r="B124" i="14"/>
  <c r="B125" i="14"/>
  <c r="B126" i="14"/>
  <c r="B127" i="14"/>
  <c r="B128" i="14"/>
  <c r="B129" i="14"/>
  <c r="B130" i="14"/>
  <c r="B131" i="14"/>
  <c r="B132" i="14"/>
  <c r="B133" i="14"/>
  <c r="B134" i="14"/>
  <c r="B135" i="14"/>
  <c r="B136" i="14"/>
  <c r="B137" i="14"/>
  <c r="B138" i="14"/>
  <c r="B139" i="14"/>
  <c r="B140" i="14"/>
  <c r="B141" i="14"/>
  <c r="B142" i="14"/>
  <c r="B143" i="14"/>
  <c r="B144" i="14"/>
  <c r="B145" i="14"/>
  <c r="B146" i="14"/>
  <c r="B147" i="14"/>
  <c r="B148" i="14"/>
  <c r="B149" i="14"/>
  <c r="B150" i="14"/>
  <c r="B151" i="14"/>
  <c r="B152" i="14"/>
  <c r="B153" i="14"/>
  <c r="B154" i="14"/>
  <c r="B155" i="14"/>
  <c r="B156" i="14"/>
  <c r="B157" i="14"/>
  <c r="B158" i="14"/>
  <c r="B159" i="14"/>
  <c r="B160" i="14"/>
  <c r="B161" i="14"/>
  <c r="B162" i="14"/>
  <c r="B163" i="14"/>
  <c r="B164" i="14"/>
  <c r="B165" i="14"/>
  <c r="B166" i="14"/>
  <c r="B167" i="14"/>
  <c r="B168" i="14"/>
  <c r="B169" i="14"/>
  <c r="B170" i="14"/>
  <c r="B171" i="14"/>
  <c r="B172" i="14"/>
  <c r="B173" i="14"/>
  <c r="B174" i="14"/>
  <c r="B175" i="14"/>
  <c r="B176" i="14"/>
  <c r="B177" i="14"/>
  <c r="B178" i="14"/>
  <c r="B179" i="14"/>
  <c r="B180" i="14"/>
  <c r="B181" i="14"/>
  <c r="B182" i="14"/>
  <c r="B183" i="14"/>
  <c r="B184" i="14"/>
  <c r="B185" i="14"/>
  <c r="B186" i="14"/>
  <c r="B187" i="14"/>
  <c r="B188" i="14"/>
  <c r="B189" i="14"/>
  <c r="B190" i="14"/>
  <c r="B191" i="14"/>
  <c r="B192" i="14"/>
  <c r="B193" i="14"/>
  <c r="B194" i="14"/>
  <c r="B195" i="14"/>
  <c r="B196" i="14"/>
  <c r="B197" i="14"/>
  <c r="B198" i="14"/>
  <c r="B199" i="14"/>
  <c r="B200" i="14"/>
  <c r="B201" i="14"/>
  <c r="B202" i="14"/>
  <c r="B203" i="14"/>
  <c r="B204" i="14"/>
  <c r="B11" i="14"/>
  <c r="D10" i="12"/>
  <c r="E10" i="12" s="1"/>
  <c r="D11" i="14" s="1"/>
  <c r="F10" i="12"/>
  <c r="E11" i="14" s="1"/>
  <c r="G10" i="12"/>
  <c r="F11" i="14" s="1"/>
  <c r="H10" i="12"/>
  <c r="G11" i="14" s="1"/>
  <c r="I10" i="12"/>
  <c r="H11" i="14" s="1"/>
  <c r="J10" i="12"/>
  <c r="I11" i="14" s="1"/>
  <c r="D11" i="12"/>
  <c r="E11" i="12" s="1"/>
  <c r="D12" i="14" s="1"/>
  <c r="F11" i="12"/>
  <c r="E12" i="14" s="1"/>
  <c r="G11" i="12"/>
  <c r="F12" i="14" s="1"/>
  <c r="H11" i="12"/>
  <c r="G12" i="14" s="1"/>
  <c r="I11" i="12"/>
  <c r="H12" i="14" s="1"/>
  <c r="J11" i="12"/>
  <c r="I12" i="14" s="1"/>
  <c r="D12" i="12"/>
  <c r="F12" i="12"/>
  <c r="E13" i="14" s="1"/>
  <c r="G12" i="12"/>
  <c r="F13" i="14" s="1"/>
  <c r="H12" i="12"/>
  <c r="G13" i="14" s="1"/>
  <c r="I12" i="12"/>
  <c r="H13" i="14" s="1"/>
  <c r="J12" i="12"/>
  <c r="I13" i="14" s="1"/>
  <c r="D13" i="12"/>
  <c r="E13" i="12" s="1"/>
  <c r="D14" i="14" s="1"/>
  <c r="F13" i="12"/>
  <c r="E14" i="14" s="1"/>
  <c r="G13" i="12"/>
  <c r="F14" i="14" s="1"/>
  <c r="H13" i="12"/>
  <c r="G14" i="14" s="1"/>
  <c r="I13" i="12"/>
  <c r="H14" i="14" s="1"/>
  <c r="J13" i="12"/>
  <c r="I14" i="14" s="1"/>
  <c r="D14" i="12"/>
  <c r="F14" i="12"/>
  <c r="E15" i="14" s="1"/>
  <c r="G14" i="12"/>
  <c r="F15" i="14" s="1"/>
  <c r="H14" i="12"/>
  <c r="G15" i="14" s="1"/>
  <c r="I14" i="12"/>
  <c r="H15" i="14" s="1"/>
  <c r="J14" i="12"/>
  <c r="I15" i="14" s="1"/>
  <c r="D15" i="12"/>
  <c r="F15" i="12"/>
  <c r="E16" i="14" s="1"/>
  <c r="G15" i="12"/>
  <c r="F16" i="14" s="1"/>
  <c r="H15" i="12"/>
  <c r="G16" i="14" s="1"/>
  <c r="I15" i="12"/>
  <c r="H16" i="14" s="1"/>
  <c r="J15" i="12"/>
  <c r="I16" i="14" s="1"/>
  <c r="D16" i="12"/>
  <c r="C17" i="14" s="1"/>
  <c r="F16" i="12"/>
  <c r="E17" i="14" s="1"/>
  <c r="G16" i="12"/>
  <c r="F17" i="14" s="1"/>
  <c r="H16" i="12"/>
  <c r="G17" i="14" s="1"/>
  <c r="I16" i="12"/>
  <c r="H17" i="14" s="1"/>
  <c r="J16" i="12"/>
  <c r="I17" i="14" s="1"/>
  <c r="D17" i="12"/>
  <c r="F17" i="12"/>
  <c r="E18" i="14" s="1"/>
  <c r="G17" i="12"/>
  <c r="F18" i="14" s="1"/>
  <c r="H17" i="12"/>
  <c r="G18" i="14" s="1"/>
  <c r="I17" i="12"/>
  <c r="H18" i="14" s="1"/>
  <c r="J17" i="12"/>
  <c r="I18" i="14" s="1"/>
  <c r="D18" i="12"/>
  <c r="F18" i="12"/>
  <c r="E19" i="14" s="1"/>
  <c r="G18" i="12"/>
  <c r="F19" i="14" s="1"/>
  <c r="H18" i="12"/>
  <c r="G19" i="14" s="1"/>
  <c r="I18" i="12"/>
  <c r="H19" i="14" s="1"/>
  <c r="J18" i="12"/>
  <c r="I19" i="14" s="1"/>
  <c r="D19" i="12"/>
  <c r="C20" i="14" s="1"/>
  <c r="F19" i="12"/>
  <c r="E20" i="14" s="1"/>
  <c r="G19" i="12"/>
  <c r="F20" i="14" s="1"/>
  <c r="H19" i="12"/>
  <c r="G20" i="14" s="1"/>
  <c r="I19" i="12"/>
  <c r="H20" i="14" s="1"/>
  <c r="J19" i="12"/>
  <c r="I20" i="14" s="1"/>
  <c r="D20" i="12"/>
  <c r="C21" i="14" s="1"/>
  <c r="F20" i="12"/>
  <c r="E21" i="14" s="1"/>
  <c r="G20" i="12"/>
  <c r="F21" i="14" s="1"/>
  <c r="H20" i="12"/>
  <c r="G21" i="14" s="1"/>
  <c r="I20" i="12"/>
  <c r="H21" i="14" s="1"/>
  <c r="J20" i="12"/>
  <c r="I21" i="14" s="1"/>
  <c r="D21" i="12"/>
  <c r="F21" i="12"/>
  <c r="E22" i="14" s="1"/>
  <c r="G21" i="12"/>
  <c r="F22" i="14" s="1"/>
  <c r="H21" i="12"/>
  <c r="G22" i="14" s="1"/>
  <c r="I21" i="12"/>
  <c r="H22" i="14" s="1"/>
  <c r="J21" i="12"/>
  <c r="I22" i="14" s="1"/>
  <c r="D22" i="12"/>
  <c r="F22" i="12"/>
  <c r="E23" i="14" s="1"/>
  <c r="G22" i="12"/>
  <c r="F23" i="14" s="1"/>
  <c r="H22" i="12"/>
  <c r="G23" i="14" s="1"/>
  <c r="I22" i="12"/>
  <c r="H23" i="14" s="1"/>
  <c r="J22" i="12"/>
  <c r="I23" i="14" s="1"/>
  <c r="D23" i="12"/>
  <c r="E23" i="12" s="1"/>
  <c r="D24" i="14" s="1"/>
  <c r="F23" i="12"/>
  <c r="E24" i="14" s="1"/>
  <c r="G23" i="12"/>
  <c r="F24" i="14" s="1"/>
  <c r="H23" i="12"/>
  <c r="G24" i="14" s="1"/>
  <c r="I23" i="12"/>
  <c r="H24" i="14" s="1"/>
  <c r="J23" i="12"/>
  <c r="I24" i="14" s="1"/>
  <c r="D24" i="12"/>
  <c r="F24" i="12"/>
  <c r="E25" i="14" s="1"/>
  <c r="G24" i="12"/>
  <c r="F25" i="14" s="1"/>
  <c r="H24" i="12"/>
  <c r="G25" i="14" s="1"/>
  <c r="I24" i="12"/>
  <c r="H25" i="14" s="1"/>
  <c r="J24" i="12"/>
  <c r="I25" i="14" s="1"/>
  <c r="D25" i="12"/>
  <c r="E25" i="12" s="1"/>
  <c r="D26" i="14" s="1"/>
  <c r="F25" i="12"/>
  <c r="E26" i="14" s="1"/>
  <c r="G25" i="12"/>
  <c r="F26" i="14" s="1"/>
  <c r="H25" i="12"/>
  <c r="G26" i="14" s="1"/>
  <c r="I25" i="12"/>
  <c r="H26" i="14" s="1"/>
  <c r="J25" i="12"/>
  <c r="I26" i="14" s="1"/>
  <c r="D26" i="12"/>
  <c r="C27" i="14" s="1"/>
  <c r="F26" i="12"/>
  <c r="E27" i="14" s="1"/>
  <c r="G26" i="12"/>
  <c r="F27" i="14" s="1"/>
  <c r="H26" i="12"/>
  <c r="G27" i="14" s="1"/>
  <c r="I26" i="12"/>
  <c r="H27" i="14" s="1"/>
  <c r="J26" i="12"/>
  <c r="I27" i="14" s="1"/>
  <c r="D27" i="12"/>
  <c r="F27" i="12"/>
  <c r="E28" i="14" s="1"/>
  <c r="G27" i="12"/>
  <c r="F28" i="14" s="1"/>
  <c r="H27" i="12"/>
  <c r="G28" i="14" s="1"/>
  <c r="I27" i="12"/>
  <c r="H28" i="14" s="1"/>
  <c r="J27" i="12"/>
  <c r="I28" i="14" s="1"/>
  <c r="D28" i="12"/>
  <c r="C29" i="14" s="1"/>
  <c r="F28" i="12"/>
  <c r="E29" i="14" s="1"/>
  <c r="G28" i="12"/>
  <c r="F29" i="14" s="1"/>
  <c r="H28" i="12"/>
  <c r="G29" i="14" s="1"/>
  <c r="I28" i="12"/>
  <c r="H29" i="14" s="1"/>
  <c r="J28" i="12"/>
  <c r="I29" i="14" s="1"/>
  <c r="D29" i="12"/>
  <c r="F29" i="12"/>
  <c r="E30" i="14" s="1"/>
  <c r="G29" i="12"/>
  <c r="F30" i="14" s="1"/>
  <c r="H29" i="12"/>
  <c r="G30" i="14" s="1"/>
  <c r="I29" i="12"/>
  <c r="H30" i="14" s="1"/>
  <c r="J29" i="12"/>
  <c r="I30" i="14" s="1"/>
  <c r="D30" i="12"/>
  <c r="C31" i="14" s="1"/>
  <c r="F30" i="12"/>
  <c r="E31" i="14" s="1"/>
  <c r="G30" i="12"/>
  <c r="F31" i="14" s="1"/>
  <c r="H30" i="12"/>
  <c r="G31" i="14" s="1"/>
  <c r="I30" i="12"/>
  <c r="H31" i="14" s="1"/>
  <c r="J30" i="12"/>
  <c r="I31" i="14" s="1"/>
  <c r="D31" i="12"/>
  <c r="C32" i="14" s="1"/>
  <c r="F31" i="12"/>
  <c r="E32" i="14" s="1"/>
  <c r="G31" i="12"/>
  <c r="F32" i="14" s="1"/>
  <c r="H31" i="12"/>
  <c r="G32" i="14" s="1"/>
  <c r="I31" i="12"/>
  <c r="H32" i="14" s="1"/>
  <c r="J31" i="12"/>
  <c r="I32" i="14" s="1"/>
  <c r="D32" i="12"/>
  <c r="F32" i="12"/>
  <c r="E33" i="14" s="1"/>
  <c r="G32" i="12"/>
  <c r="F33" i="14" s="1"/>
  <c r="H32" i="12"/>
  <c r="G33" i="14" s="1"/>
  <c r="I32" i="12"/>
  <c r="H33" i="14" s="1"/>
  <c r="J32" i="12"/>
  <c r="I33" i="14" s="1"/>
  <c r="D33" i="12"/>
  <c r="C34" i="14" s="1"/>
  <c r="F33" i="12"/>
  <c r="E34" i="14" s="1"/>
  <c r="G33" i="12"/>
  <c r="F34" i="14" s="1"/>
  <c r="H33" i="12"/>
  <c r="G34" i="14" s="1"/>
  <c r="I33" i="12"/>
  <c r="H34" i="14" s="1"/>
  <c r="J33" i="12"/>
  <c r="I34" i="14" s="1"/>
  <c r="D34" i="12"/>
  <c r="F34" i="12"/>
  <c r="E35" i="14" s="1"/>
  <c r="G34" i="12"/>
  <c r="F35" i="14" s="1"/>
  <c r="H34" i="12"/>
  <c r="G35" i="14" s="1"/>
  <c r="I34" i="12"/>
  <c r="H35" i="14" s="1"/>
  <c r="J34" i="12"/>
  <c r="I35" i="14" s="1"/>
  <c r="D35" i="12"/>
  <c r="F35" i="12"/>
  <c r="E36" i="14" s="1"/>
  <c r="G35" i="12"/>
  <c r="F36" i="14" s="1"/>
  <c r="H35" i="12"/>
  <c r="G36" i="14" s="1"/>
  <c r="I35" i="12"/>
  <c r="H36" i="14" s="1"/>
  <c r="J35" i="12"/>
  <c r="I36" i="14" s="1"/>
  <c r="D36" i="12"/>
  <c r="E36" i="12" s="1"/>
  <c r="D37" i="14" s="1"/>
  <c r="F36" i="12"/>
  <c r="E37" i="14" s="1"/>
  <c r="G36" i="12"/>
  <c r="F37" i="14" s="1"/>
  <c r="H36" i="12"/>
  <c r="G37" i="14" s="1"/>
  <c r="I36" i="12"/>
  <c r="H37" i="14" s="1"/>
  <c r="J36" i="12"/>
  <c r="I37" i="14" s="1"/>
  <c r="D37" i="12"/>
  <c r="F37" i="12"/>
  <c r="E38" i="14" s="1"/>
  <c r="G37" i="12"/>
  <c r="F38" i="14" s="1"/>
  <c r="H37" i="12"/>
  <c r="G38" i="14" s="1"/>
  <c r="I37" i="12"/>
  <c r="H38" i="14" s="1"/>
  <c r="J37" i="12"/>
  <c r="I38" i="14" s="1"/>
  <c r="D38" i="12"/>
  <c r="C39" i="14" s="1"/>
  <c r="F38" i="12"/>
  <c r="E39" i="14" s="1"/>
  <c r="G38" i="12"/>
  <c r="F39" i="14" s="1"/>
  <c r="H38" i="12"/>
  <c r="G39" i="14" s="1"/>
  <c r="I38" i="12"/>
  <c r="H39" i="14" s="1"/>
  <c r="J38" i="12"/>
  <c r="I39" i="14" s="1"/>
  <c r="D39" i="12"/>
  <c r="F39" i="12"/>
  <c r="E40" i="14" s="1"/>
  <c r="G39" i="12"/>
  <c r="F40" i="14" s="1"/>
  <c r="H39" i="12"/>
  <c r="G40" i="14" s="1"/>
  <c r="I39" i="12"/>
  <c r="H40" i="14" s="1"/>
  <c r="J39" i="12"/>
  <c r="I40" i="14" s="1"/>
  <c r="D40" i="12"/>
  <c r="C41" i="14" s="1"/>
  <c r="F40" i="12"/>
  <c r="E41" i="14" s="1"/>
  <c r="G40" i="12"/>
  <c r="F41" i="14" s="1"/>
  <c r="H40" i="12"/>
  <c r="G41" i="14" s="1"/>
  <c r="I40" i="12"/>
  <c r="H41" i="14" s="1"/>
  <c r="J40" i="12"/>
  <c r="I41" i="14" s="1"/>
  <c r="D41" i="12"/>
  <c r="C42" i="14" s="1"/>
  <c r="F41" i="12"/>
  <c r="E42" i="14" s="1"/>
  <c r="G41" i="12"/>
  <c r="F42" i="14" s="1"/>
  <c r="H41" i="12"/>
  <c r="G42" i="14" s="1"/>
  <c r="I41" i="12"/>
  <c r="H42" i="14" s="1"/>
  <c r="J41" i="12"/>
  <c r="I42" i="14" s="1"/>
  <c r="D42" i="12"/>
  <c r="C43" i="14" s="1"/>
  <c r="F42" i="12"/>
  <c r="E43" i="14" s="1"/>
  <c r="G42" i="12"/>
  <c r="F43" i="14" s="1"/>
  <c r="H42" i="12"/>
  <c r="G43" i="14" s="1"/>
  <c r="I42" i="12"/>
  <c r="H43" i="14" s="1"/>
  <c r="J42" i="12"/>
  <c r="I43" i="14" s="1"/>
  <c r="D43" i="12"/>
  <c r="F43" i="12"/>
  <c r="E44" i="14" s="1"/>
  <c r="G43" i="12"/>
  <c r="F44" i="14" s="1"/>
  <c r="H43" i="12"/>
  <c r="G44" i="14" s="1"/>
  <c r="I43" i="12"/>
  <c r="H44" i="14" s="1"/>
  <c r="J43" i="12"/>
  <c r="I44" i="14" s="1"/>
  <c r="D44" i="12"/>
  <c r="C45" i="14" s="1"/>
  <c r="F44" i="12"/>
  <c r="E45" i="14" s="1"/>
  <c r="G44" i="12"/>
  <c r="F45" i="14" s="1"/>
  <c r="H44" i="12"/>
  <c r="G45" i="14" s="1"/>
  <c r="I44" i="12"/>
  <c r="H45" i="14" s="1"/>
  <c r="J44" i="12"/>
  <c r="I45" i="14" s="1"/>
  <c r="D45" i="12"/>
  <c r="C46" i="14" s="1"/>
  <c r="F45" i="12"/>
  <c r="E46" i="14" s="1"/>
  <c r="G45" i="12"/>
  <c r="F46" i="14" s="1"/>
  <c r="H45" i="12"/>
  <c r="G46" i="14" s="1"/>
  <c r="I45" i="12"/>
  <c r="H46" i="14" s="1"/>
  <c r="J45" i="12"/>
  <c r="I46" i="14" s="1"/>
  <c r="D46" i="12"/>
  <c r="C47" i="14" s="1"/>
  <c r="F46" i="12"/>
  <c r="E47" i="14" s="1"/>
  <c r="G46" i="12"/>
  <c r="F47" i="14" s="1"/>
  <c r="H46" i="12"/>
  <c r="G47" i="14" s="1"/>
  <c r="I46" i="12"/>
  <c r="H47" i="14" s="1"/>
  <c r="J46" i="12"/>
  <c r="I47" i="14" s="1"/>
  <c r="D47" i="12"/>
  <c r="E47" i="12" s="1"/>
  <c r="D48" i="14" s="1"/>
  <c r="F47" i="12"/>
  <c r="E48" i="14" s="1"/>
  <c r="G47" i="12"/>
  <c r="F48" i="14" s="1"/>
  <c r="H47" i="12"/>
  <c r="G48" i="14" s="1"/>
  <c r="I47" i="12"/>
  <c r="H48" i="14" s="1"/>
  <c r="J47" i="12"/>
  <c r="I48" i="14" s="1"/>
  <c r="D48" i="12"/>
  <c r="C49" i="14" s="1"/>
  <c r="F48" i="12"/>
  <c r="E49" i="14" s="1"/>
  <c r="G48" i="12"/>
  <c r="F49" i="14" s="1"/>
  <c r="H48" i="12"/>
  <c r="G49" i="14" s="1"/>
  <c r="I48" i="12"/>
  <c r="H49" i="14" s="1"/>
  <c r="J48" i="12"/>
  <c r="I49" i="14" s="1"/>
  <c r="D49" i="12"/>
  <c r="E49" i="12" s="1"/>
  <c r="D50" i="14" s="1"/>
  <c r="F49" i="12"/>
  <c r="E50" i="14" s="1"/>
  <c r="G49" i="12"/>
  <c r="F50" i="14" s="1"/>
  <c r="H49" i="12"/>
  <c r="G50" i="14" s="1"/>
  <c r="I49" i="12"/>
  <c r="H50" i="14" s="1"/>
  <c r="J49" i="12"/>
  <c r="I50" i="14" s="1"/>
  <c r="D50" i="12"/>
  <c r="F50" i="12"/>
  <c r="E51" i="14" s="1"/>
  <c r="G50" i="12"/>
  <c r="F51" i="14" s="1"/>
  <c r="H50" i="12"/>
  <c r="G51" i="14" s="1"/>
  <c r="I50" i="12"/>
  <c r="H51" i="14" s="1"/>
  <c r="J50" i="12"/>
  <c r="I51" i="14" s="1"/>
  <c r="D51" i="12"/>
  <c r="F51" i="12"/>
  <c r="E52" i="14" s="1"/>
  <c r="G51" i="12"/>
  <c r="F52" i="14" s="1"/>
  <c r="H51" i="12"/>
  <c r="G52" i="14" s="1"/>
  <c r="I51" i="12"/>
  <c r="H52" i="14" s="1"/>
  <c r="J51" i="12"/>
  <c r="I52" i="14" s="1"/>
  <c r="D52" i="12"/>
  <c r="C53" i="14" s="1"/>
  <c r="F52" i="12"/>
  <c r="E53" i="14" s="1"/>
  <c r="G52" i="12"/>
  <c r="F53" i="14" s="1"/>
  <c r="H52" i="12"/>
  <c r="G53" i="14" s="1"/>
  <c r="I52" i="12"/>
  <c r="H53" i="14" s="1"/>
  <c r="J52" i="12"/>
  <c r="I53" i="14" s="1"/>
  <c r="D53" i="12"/>
  <c r="F53" i="12"/>
  <c r="E54" i="14" s="1"/>
  <c r="G53" i="12"/>
  <c r="F54" i="14" s="1"/>
  <c r="H53" i="12"/>
  <c r="G54" i="14" s="1"/>
  <c r="I53" i="12"/>
  <c r="H54" i="14" s="1"/>
  <c r="J53" i="12"/>
  <c r="I54" i="14" s="1"/>
  <c r="D54" i="12"/>
  <c r="F54" i="12"/>
  <c r="E55" i="14" s="1"/>
  <c r="G54" i="12"/>
  <c r="F55" i="14" s="1"/>
  <c r="H54" i="12"/>
  <c r="G55" i="14" s="1"/>
  <c r="I54" i="12"/>
  <c r="H55" i="14" s="1"/>
  <c r="J54" i="12"/>
  <c r="I55" i="14" s="1"/>
  <c r="D55" i="12"/>
  <c r="F55" i="12"/>
  <c r="E56" i="14" s="1"/>
  <c r="G55" i="12"/>
  <c r="F56" i="14" s="1"/>
  <c r="H55" i="12"/>
  <c r="G56" i="14" s="1"/>
  <c r="I55" i="12"/>
  <c r="H56" i="14" s="1"/>
  <c r="J55" i="12"/>
  <c r="I56" i="14" s="1"/>
  <c r="D56" i="12"/>
  <c r="C57" i="14" s="1"/>
  <c r="F56" i="12"/>
  <c r="E57" i="14" s="1"/>
  <c r="G56" i="12"/>
  <c r="F57" i="14" s="1"/>
  <c r="H56" i="12"/>
  <c r="G57" i="14" s="1"/>
  <c r="I56" i="12"/>
  <c r="H57" i="14" s="1"/>
  <c r="J56" i="12"/>
  <c r="I57" i="14" s="1"/>
  <c r="D57" i="12"/>
  <c r="F57" i="12"/>
  <c r="E58" i="14" s="1"/>
  <c r="G57" i="12"/>
  <c r="F58" i="14" s="1"/>
  <c r="H57" i="12"/>
  <c r="G58" i="14" s="1"/>
  <c r="I57" i="12"/>
  <c r="H58" i="14" s="1"/>
  <c r="J57" i="12"/>
  <c r="I58" i="14" s="1"/>
  <c r="D58" i="12"/>
  <c r="C59" i="14" s="1"/>
  <c r="F58" i="12"/>
  <c r="E59" i="14" s="1"/>
  <c r="G58" i="12"/>
  <c r="F59" i="14" s="1"/>
  <c r="H58" i="12"/>
  <c r="G59" i="14" s="1"/>
  <c r="I58" i="12"/>
  <c r="H59" i="14" s="1"/>
  <c r="J58" i="12"/>
  <c r="I59" i="14" s="1"/>
  <c r="D59" i="12"/>
  <c r="F59" i="12"/>
  <c r="E60" i="14" s="1"/>
  <c r="G59" i="12"/>
  <c r="F60" i="14" s="1"/>
  <c r="H59" i="12"/>
  <c r="G60" i="14" s="1"/>
  <c r="I59" i="12"/>
  <c r="H60" i="14" s="1"/>
  <c r="J59" i="12"/>
  <c r="I60" i="14" s="1"/>
  <c r="D60" i="12"/>
  <c r="C61" i="14" s="1"/>
  <c r="F60" i="12"/>
  <c r="E61" i="14" s="1"/>
  <c r="G60" i="12"/>
  <c r="F61" i="14" s="1"/>
  <c r="H60" i="12"/>
  <c r="G61" i="14" s="1"/>
  <c r="I60" i="12"/>
  <c r="H61" i="14" s="1"/>
  <c r="J60" i="12"/>
  <c r="I61" i="14" s="1"/>
  <c r="D61" i="12"/>
  <c r="C62" i="14" s="1"/>
  <c r="F61" i="12"/>
  <c r="E62" i="14" s="1"/>
  <c r="G61" i="12"/>
  <c r="F62" i="14" s="1"/>
  <c r="H61" i="12"/>
  <c r="G62" i="14" s="1"/>
  <c r="I61" i="12"/>
  <c r="H62" i="14" s="1"/>
  <c r="J61" i="12"/>
  <c r="I62" i="14" s="1"/>
  <c r="D62" i="12"/>
  <c r="F62" i="12"/>
  <c r="E63" i="14" s="1"/>
  <c r="G62" i="12"/>
  <c r="F63" i="14" s="1"/>
  <c r="H62" i="12"/>
  <c r="G63" i="14" s="1"/>
  <c r="I62" i="12"/>
  <c r="H63" i="14" s="1"/>
  <c r="J62" i="12"/>
  <c r="I63" i="14" s="1"/>
  <c r="D63" i="12"/>
  <c r="F63" i="12"/>
  <c r="E64" i="14" s="1"/>
  <c r="G63" i="12"/>
  <c r="F64" i="14" s="1"/>
  <c r="H63" i="12"/>
  <c r="G64" i="14" s="1"/>
  <c r="I63" i="12"/>
  <c r="H64" i="14" s="1"/>
  <c r="J63" i="12"/>
  <c r="I64" i="14" s="1"/>
  <c r="D64" i="12"/>
  <c r="F64" i="12"/>
  <c r="E65" i="14" s="1"/>
  <c r="G64" i="12"/>
  <c r="F65" i="14" s="1"/>
  <c r="H64" i="12"/>
  <c r="G65" i="14" s="1"/>
  <c r="I64" i="12"/>
  <c r="H65" i="14" s="1"/>
  <c r="J64" i="12"/>
  <c r="I65" i="14" s="1"/>
  <c r="D65" i="12"/>
  <c r="C66" i="14" s="1"/>
  <c r="F65" i="12"/>
  <c r="E66" i="14" s="1"/>
  <c r="G65" i="12"/>
  <c r="F66" i="14" s="1"/>
  <c r="H65" i="12"/>
  <c r="G66" i="14" s="1"/>
  <c r="I65" i="12"/>
  <c r="H66" i="14" s="1"/>
  <c r="J65" i="12"/>
  <c r="I66" i="14" s="1"/>
  <c r="D66" i="12"/>
  <c r="F66" i="12"/>
  <c r="E67" i="14" s="1"/>
  <c r="G66" i="12"/>
  <c r="F67" i="14" s="1"/>
  <c r="H66" i="12"/>
  <c r="G67" i="14" s="1"/>
  <c r="I66" i="12"/>
  <c r="H67" i="14" s="1"/>
  <c r="J66" i="12"/>
  <c r="I67" i="14" s="1"/>
  <c r="D67" i="12"/>
  <c r="C68" i="14" s="1"/>
  <c r="F67" i="12"/>
  <c r="E68" i="14" s="1"/>
  <c r="G67" i="12"/>
  <c r="F68" i="14" s="1"/>
  <c r="H67" i="12"/>
  <c r="G68" i="14" s="1"/>
  <c r="I67" i="12"/>
  <c r="H68" i="14" s="1"/>
  <c r="J67" i="12"/>
  <c r="I68" i="14" s="1"/>
  <c r="D68" i="12"/>
  <c r="F68" i="12"/>
  <c r="E69" i="14" s="1"/>
  <c r="G68" i="12"/>
  <c r="F69" i="14" s="1"/>
  <c r="H68" i="12"/>
  <c r="G69" i="14" s="1"/>
  <c r="I68" i="12"/>
  <c r="H69" i="14" s="1"/>
  <c r="J68" i="12"/>
  <c r="I69" i="14" s="1"/>
  <c r="D69" i="12"/>
  <c r="E69" i="12" s="1"/>
  <c r="D70" i="14" s="1"/>
  <c r="F69" i="12"/>
  <c r="E70" i="14" s="1"/>
  <c r="G69" i="12"/>
  <c r="F70" i="14" s="1"/>
  <c r="H69" i="12"/>
  <c r="G70" i="14" s="1"/>
  <c r="I69" i="12"/>
  <c r="H70" i="14" s="1"/>
  <c r="J69" i="12"/>
  <c r="I70" i="14" s="1"/>
  <c r="D70" i="12"/>
  <c r="C71" i="14" s="1"/>
  <c r="F70" i="12"/>
  <c r="E71" i="14" s="1"/>
  <c r="G70" i="12"/>
  <c r="F71" i="14" s="1"/>
  <c r="H70" i="12"/>
  <c r="G71" i="14" s="1"/>
  <c r="I70" i="12"/>
  <c r="H71" i="14" s="1"/>
  <c r="J70" i="12"/>
  <c r="I71" i="14" s="1"/>
  <c r="D71" i="12"/>
  <c r="F71" i="12"/>
  <c r="E72" i="14" s="1"/>
  <c r="G71" i="12"/>
  <c r="F72" i="14" s="1"/>
  <c r="H71" i="12"/>
  <c r="G72" i="14" s="1"/>
  <c r="I71" i="12"/>
  <c r="H72" i="14" s="1"/>
  <c r="J71" i="12"/>
  <c r="I72" i="14" s="1"/>
  <c r="D72" i="12"/>
  <c r="F72" i="12"/>
  <c r="E73" i="14" s="1"/>
  <c r="G72" i="12"/>
  <c r="F73" i="14" s="1"/>
  <c r="H72" i="12"/>
  <c r="G73" i="14" s="1"/>
  <c r="I72" i="12"/>
  <c r="H73" i="14" s="1"/>
  <c r="J72" i="12"/>
  <c r="I73" i="14" s="1"/>
  <c r="D73" i="12"/>
  <c r="F73" i="12"/>
  <c r="E74" i="14" s="1"/>
  <c r="G73" i="12"/>
  <c r="F74" i="14" s="1"/>
  <c r="H73" i="12"/>
  <c r="G74" i="14" s="1"/>
  <c r="I73" i="12"/>
  <c r="H74" i="14" s="1"/>
  <c r="J73" i="12"/>
  <c r="I74" i="14" s="1"/>
  <c r="D74" i="12"/>
  <c r="C75" i="14" s="1"/>
  <c r="F74" i="12"/>
  <c r="E75" i="14" s="1"/>
  <c r="G74" i="12"/>
  <c r="F75" i="14" s="1"/>
  <c r="H74" i="12"/>
  <c r="G75" i="14" s="1"/>
  <c r="I74" i="12"/>
  <c r="H75" i="14" s="1"/>
  <c r="J74" i="12"/>
  <c r="I75" i="14" s="1"/>
  <c r="D75" i="12"/>
  <c r="F75" i="12"/>
  <c r="E76" i="14" s="1"/>
  <c r="G75" i="12"/>
  <c r="F76" i="14" s="1"/>
  <c r="H75" i="12"/>
  <c r="G76" i="14" s="1"/>
  <c r="I75" i="12"/>
  <c r="H76" i="14" s="1"/>
  <c r="J75" i="12"/>
  <c r="I76" i="14" s="1"/>
  <c r="D76" i="12"/>
  <c r="F76" i="12"/>
  <c r="E77" i="14" s="1"/>
  <c r="G76" i="12"/>
  <c r="F77" i="14" s="1"/>
  <c r="H76" i="12"/>
  <c r="G77" i="14" s="1"/>
  <c r="I76" i="12"/>
  <c r="H77" i="14" s="1"/>
  <c r="J76" i="12"/>
  <c r="I77" i="14" s="1"/>
  <c r="D77" i="12"/>
  <c r="F77" i="12"/>
  <c r="E78" i="14" s="1"/>
  <c r="G77" i="12"/>
  <c r="F78" i="14" s="1"/>
  <c r="H77" i="12"/>
  <c r="G78" i="14" s="1"/>
  <c r="I77" i="12"/>
  <c r="H78" i="14" s="1"/>
  <c r="J77" i="12"/>
  <c r="I78" i="14" s="1"/>
  <c r="D78" i="12"/>
  <c r="C79" i="14" s="1"/>
  <c r="F78" i="12"/>
  <c r="E79" i="14" s="1"/>
  <c r="G78" i="12"/>
  <c r="F79" i="14" s="1"/>
  <c r="H78" i="12"/>
  <c r="G79" i="14" s="1"/>
  <c r="I78" i="12"/>
  <c r="H79" i="14" s="1"/>
  <c r="J78" i="12"/>
  <c r="I79" i="14" s="1"/>
  <c r="D79" i="12"/>
  <c r="F79" i="12"/>
  <c r="E80" i="14" s="1"/>
  <c r="G79" i="12"/>
  <c r="F80" i="14" s="1"/>
  <c r="H79" i="12"/>
  <c r="G80" i="14" s="1"/>
  <c r="I79" i="12"/>
  <c r="H80" i="14" s="1"/>
  <c r="J79" i="12"/>
  <c r="I80" i="14" s="1"/>
  <c r="D80" i="12"/>
  <c r="F80" i="12"/>
  <c r="E81" i="14" s="1"/>
  <c r="G80" i="12"/>
  <c r="F81" i="14" s="1"/>
  <c r="H80" i="12"/>
  <c r="G81" i="14" s="1"/>
  <c r="I80" i="12"/>
  <c r="H81" i="14" s="1"/>
  <c r="J80" i="12"/>
  <c r="I81" i="14" s="1"/>
  <c r="D81" i="12"/>
  <c r="F81" i="12"/>
  <c r="E82" i="14" s="1"/>
  <c r="G81" i="12"/>
  <c r="F82" i="14" s="1"/>
  <c r="H81" i="12"/>
  <c r="G82" i="14" s="1"/>
  <c r="I81" i="12"/>
  <c r="H82" i="14" s="1"/>
  <c r="J81" i="12"/>
  <c r="I82" i="14" s="1"/>
  <c r="D82" i="12"/>
  <c r="C83" i="14" s="1"/>
  <c r="F82" i="12"/>
  <c r="E83" i="14" s="1"/>
  <c r="G82" i="12"/>
  <c r="F83" i="14" s="1"/>
  <c r="H82" i="12"/>
  <c r="G83" i="14" s="1"/>
  <c r="I82" i="12"/>
  <c r="H83" i="14" s="1"/>
  <c r="J82" i="12"/>
  <c r="I83" i="14" s="1"/>
  <c r="D83" i="12"/>
  <c r="F83" i="12"/>
  <c r="E84" i="14" s="1"/>
  <c r="G83" i="12"/>
  <c r="F84" i="14" s="1"/>
  <c r="H83" i="12"/>
  <c r="G84" i="14" s="1"/>
  <c r="I83" i="12"/>
  <c r="H84" i="14" s="1"/>
  <c r="J83" i="12"/>
  <c r="I84" i="14" s="1"/>
  <c r="D84" i="12"/>
  <c r="F84" i="12"/>
  <c r="E85" i="14" s="1"/>
  <c r="G84" i="12"/>
  <c r="F85" i="14" s="1"/>
  <c r="H84" i="12"/>
  <c r="G85" i="14" s="1"/>
  <c r="I84" i="12"/>
  <c r="H85" i="14" s="1"/>
  <c r="J84" i="12"/>
  <c r="I85" i="14" s="1"/>
  <c r="D85" i="12"/>
  <c r="F85" i="12"/>
  <c r="E86" i="14" s="1"/>
  <c r="G85" i="12"/>
  <c r="F86" i="14" s="1"/>
  <c r="H85" i="12"/>
  <c r="G86" i="14" s="1"/>
  <c r="I85" i="12"/>
  <c r="H86" i="14" s="1"/>
  <c r="J85" i="12"/>
  <c r="I86" i="14" s="1"/>
  <c r="D86" i="12"/>
  <c r="C87" i="14" s="1"/>
  <c r="F86" i="12"/>
  <c r="E87" i="14" s="1"/>
  <c r="G86" i="12"/>
  <c r="F87" i="14" s="1"/>
  <c r="H86" i="12"/>
  <c r="G87" i="14" s="1"/>
  <c r="I86" i="12"/>
  <c r="H87" i="14" s="1"/>
  <c r="J86" i="12"/>
  <c r="I87" i="14" s="1"/>
  <c r="D87" i="12"/>
  <c r="F87" i="12"/>
  <c r="E88" i="14" s="1"/>
  <c r="G87" i="12"/>
  <c r="F88" i="14" s="1"/>
  <c r="H87" i="12"/>
  <c r="G88" i="14" s="1"/>
  <c r="I87" i="12"/>
  <c r="H88" i="14" s="1"/>
  <c r="J87" i="12"/>
  <c r="I88" i="14" s="1"/>
  <c r="D88" i="12"/>
  <c r="F88" i="12"/>
  <c r="E89" i="14" s="1"/>
  <c r="G88" i="12"/>
  <c r="F89" i="14" s="1"/>
  <c r="H88" i="12"/>
  <c r="G89" i="14" s="1"/>
  <c r="I88" i="12"/>
  <c r="H89" i="14" s="1"/>
  <c r="J88" i="12"/>
  <c r="I89" i="14" s="1"/>
  <c r="D89" i="12"/>
  <c r="F89" i="12"/>
  <c r="E90" i="14" s="1"/>
  <c r="G89" i="12"/>
  <c r="F90" i="14" s="1"/>
  <c r="H89" i="12"/>
  <c r="G90" i="14" s="1"/>
  <c r="I89" i="12"/>
  <c r="H90" i="14" s="1"/>
  <c r="J89" i="12"/>
  <c r="I90" i="14" s="1"/>
  <c r="D90" i="12"/>
  <c r="C91" i="14" s="1"/>
  <c r="F90" i="12"/>
  <c r="E91" i="14" s="1"/>
  <c r="G90" i="12"/>
  <c r="F91" i="14" s="1"/>
  <c r="H90" i="12"/>
  <c r="G91" i="14" s="1"/>
  <c r="I90" i="12"/>
  <c r="H91" i="14" s="1"/>
  <c r="J90" i="12"/>
  <c r="I91" i="14" s="1"/>
  <c r="D91" i="12"/>
  <c r="F91" i="12"/>
  <c r="E92" i="14" s="1"/>
  <c r="G91" i="12"/>
  <c r="F92" i="14" s="1"/>
  <c r="H91" i="12"/>
  <c r="G92" i="14" s="1"/>
  <c r="I91" i="12"/>
  <c r="H92" i="14" s="1"/>
  <c r="J91" i="12"/>
  <c r="I92" i="14" s="1"/>
  <c r="D92" i="12"/>
  <c r="F92" i="12"/>
  <c r="E93" i="14" s="1"/>
  <c r="G92" i="12"/>
  <c r="F93" i="14" s="1"/>
  <c r="H92" i="12"/>
  <c r="G93" i="14" s="1"/>
  <c r="I92" i="12"/>
  <c r="H93" i="14" s="1"/>
  <c r="J92" i="12"/>
  <c r="I93" i="14" s="1"/>
  <c r="D93" i="12"/>
  <c r="F93" i="12"/>
  <c r="E94" i="14" s="1"/>
  <c r="G93" i="12"/>
  <c r="F94" i="14" s="1"/>
  <c r="H93" i="12"/>
  <c r="G94" i="14" s="1"/>
  <c r="I93" i="12"/>
  <c r="H94" i="14" s="1"/>
  <c r="J93" i="12"/>
  <c r="I94" i="14" s="1"/>
  <c r="D94" i="12"/>
  <c r="C95" i="14" s="1"/>
  <c r="F94" i="12"/>
  <c r="E95" i="14" s="1"/>
  <c r="G94" i="12"/>
  <c r="F95" i="14" s="1"/>
  <c r="H94" i="12"/>
  <c r="G95" i="14" s="1"/>
  <c r="I94" i="12"/>
  <c r="H95" i="14" s="1"/>
  <c r="J94" i="12"/>
  <c r="I95" i="14" s="1"/>
  <c r="D95" i="12"/>
  <c r="F95" i="12"/>
  <c r="E96" i="14" s="1"/>
  <c r="G95" i="12"/>
  <c r="F96" i="14" s="1"/>
  <c r="H95" i="12"/>
  <c r="G96" i="14" s="1"/>
  <c r="I95" i="12"/>
  <c r="H96" i="14" s="1"/>
  <c r="J95" i="12"/>
  <c r="I96" i="14" s="1"/>
  <c r="D96" i="12"/>
  <c r="F96" i="12"/>
  <c r="E97" i="14" s="1"/>
  <c r="G96" i="12"/>
  <c r="F97" i="14" s="1"/>
  <c r="H96" i="12"/>
  <c r="G97" i="14" s="1"/>
  <c r="I96" i="12"/>
  <c r="H97" i="14" s="1"/>
  <c r="J96" i="12"/>
  <c r="I97" i="14" s="1"/>
  <c r="D97" i="12"/>
  <c r="C98" i="14" s="1"/>
  <c r="F97" i="12"/>
  <c r="E98" i="14" s="1"/>
  <c r="G97" i="12"/>
  <c r="F98" i="14" s="1"/>
  <c r="H97" i="12"/>
  <c r="G98" i="14" s="1"/>
  <c r="I97" i="12"/>
  <c r="H98" i="14" s="1"/>
  <c r="J97" i="12"/>
  <c r="I98" i="14" s="1"/>
  <c r="D98" i="12"/>
  <c r="C99" i="14" s="1"/>
  <c r="F98" i="12"/>
  <c r="E99" i="14" s="1"/>
  <c r="G98" i="12"/>
  <c r="F99" i="14" s="1"/>
  <c r="H98" i="12"/>
  <c r="G99" i="14" s="1"/>
  <c r="I98" i="12"/>
  <c r="H99" i="14" s="1"/>
  <c r="J98" i="12"/>
  <c r="I99" i="14" s="1"/>
  <c r="D99" i="12"/>
  <c r="F99" i="12"/>
  <c r="E100" i="14" s="1"/>
  <c r="G99" i="12"/>
  <c r="F100" i="14" s="1"/>
  <c r="H99" i="12"/>
  <c r="G100" i="14" s="1"/>
  <c r="I99" i="12"/>
  <c r="H100" i="14" s="1"/>
  <c r="J99" i="12"/>
  <c r="I100" i="14" s="1"/>
  <c r="D100" i="12"/>
  <c r="F100" i="12"/>
  <c r="E101" i="14" s="1"/>
  <c r="G100" i="12"/>
  <c r="F101" i="14" s="1"/>
  <c r="H100" i="12"/>
  <c r="G101" i="14" s="1"/>
  <c r="I100" i="12"/>
  <c r="H101" i="14" s="1"/>
  <c r="J100" i="12"/>
  <c r="I101" i="14" s="1"/>
  <c r="D101" i="12"/>
  <c r="C102" i="14" s="1"/>
  <c r="F101" i="12"/>
  <c r="E102" i="14" s="1"/>
  <c r="G101" i="12"/>
  <c r="F102" i="14" s="1"/>
  <c r="H101" i="12"/>
  <c r="G102" i="14" s="1"/>
  <c r="I101" i="12"/>
  <c r="H102" i="14" s="1"/>
  <c r="J101" i="12"/>
  <c r="I102" i="14" s="1"/>
  <c r="D102" i="12"/>
  <c r="C103" i="14" s="1"/>
  <c r="F102" i="12"/>
  <c r="E103" i="14" s="1"/>
  <c r="G102" i="12"/>
  <c r="F103" i="14" s="1"/>
  <c r="H102" i="12"/>
  <c r="G103" i="14" s="1"/>
  <c r="I102" i="12"/>
  <c r="H103" i="14" s="1"/>
  <c r="J102" i="12"/>
  <c r="I103" i="14" s="1"/>
  <c r="D103" i="12"/>
  <c r="E103" i="12" s="1"/>
  <c r="D104" i="14" s="1"/>
  <c r="F103" i="12"/>
  <c r="E104" i="14" s="1"/>
  <c r="G103" i="12"/>
  <c r="F104" i="14" s="1"/>
  <c r="H103" i="12"/>
  <c r="G104" i="14" s="1"/>
  <c r="I103" i="12"/>
  <c r="H104" i="14" s="1"/>
  <c r="J103" i="12"/>
  <c r="I104" i="14" s="1"/>
  <c r="D104" i="12"/>
  <c r="F104" i="12"/>
  <c r="E105" i="14" s="1"/>
  <c r="G104" i="12"/>
  <c r="F105" i="14" s="1"/>
  <c r="H104" i="12"/>
  <c r="G105" i="14" s="1"/>
  <c r="I104" i="12"/>
  <c r="H105" i="14" s="1"/>
  <c r="J104" i="12"/>
  <c r="I105" i="14" s="1"/>
  <c r="D105" i="12"/>
  <c r="C106" i="14" s="1"/>
  <c r="F105" i="12"/>
  <c r="E106" i="14" s="1"/>
  <c r="G105" i="12"/>
  <c r="F106" i="14" s="1"/>
  <c r="H105" i="12"/>
  <c r="G106" i="14" s="1"/>
  <c r="I105" i="12"/>
  <c r="H106" i="14" s="1"/>
  <c r="J105" i="12"/>
  <c r="I106" i="14" s="1"/>
  <c r="D106" i="12"/>
  <c r="C107" i="14" s="1"/>
  <c r="F106" i="12"/>
  <c r="E107" i="14" s="1"/>
  <c r="G106" i="12"/>
  <c r="F107" i="14" s="1"/>
  <c r="H106" i="12"/>
  <c r="G107" i="14" s="1"/>
  <c r="I106" i="12"/>
  <c r="H107" i="14" s="1"/>
  <c r="J106" i="12"/>
  <c r="I107" i="14" s="1"/>
  <c r="D107" i="12"/>
  <c r="F107" i="12"/>
  <c r="E108" i="14" s="1"/>
  <c r="G107" i="12"/>
  <c r="F108" i="14" s="1"/>
  <c r="H107" i="12"/>
  <c r="G108" i="14" s="1"/>
  <c r="I107" i="12"/>
  <c r="H108" i="14" s="1"/>
  <c r="J107" i="12"/>
  <c r="I108" i="14" s="1"/>
  <c r="D108" i="12"/>
  <c r="E108" i="12" s="1"/>
  <c r="D109" i="14" s="1"/>
  <c r="F108" i="12"/>
  <c r="E109" i="14" s="1"/>
  <c r="G108" i="12"/>
  <c r="F109" i="14" s="1"/>
  <c r="H108" i="12"/>
  <c r="G109" i="14" s="1"/>
  <c r="I108" i="12"/>
  <c r="H109" i="14" s="1"/>
  <c r="J108" i="12"/>
  <c r="I109" i="14" s="1"/>
  <c r="D109" i="12"/>
  <c r="C110" i="14" s="1"/>
  <c r="F109" i="12"/>
  <c r="E110" i="14" s="1"/>
  <c r="G109" i="12"/>
  <c r="F110" i="14" s="1"/>
  <c r="H109" i="12"/>
  <c r="G110" i="14" s="1"/>
  <c r="I109" i="12"/>
  <c r="H110" i="14" s="1"/>
  <c r="J109" i="12"/>
  <c r="I110" i="14" s="1"/>
  <c r="D110" i="12"/>
  <c r="C111" i="14" s="1"/>
  <c r="F110" i="12"/>
  <c r="E111" i="14" s="1"/>
  <c r="G110" i="12"/>
  <c r="F111" i="14" s="1"/>
  <c r="H110" i="12"/>
  <c r="G111" i="14" s="1"/>
  <c r="I110" i="12"/>
  <c r="H111" i="14" s="1"/>
  <c r="J110" i="12"/>
  <c r="I111" i="14" s="1"/>
  <c r="D111" i="12"/>
  <c r="F111" i="12"/>
  <c r="E112" i="14" s="1"/>
  <c r="G111" i="12"/>
  <c r="F112" i="14" s="1"/>
  <c r="H111" i="12"/>
  <c r="G112" i="14" s="1"/>
  <c r="I111" i="12"/>
  <c r="H112" i="14" s="1"/>
  <c r="J111" i="12"/>
  <c r="I112" i="14" s="1"/>
  <c r="D112" i="12"/>
  <c r="E112" i="12" s="1"/>
  <c r="D113" i="14" s="1"/>
  <c r="F112" i="12"/>
  <c r="E113" i="14" s="1"/>
  <c r="G112" i="12"/>
  <c r="F113" i="14" s="1"/>
  <c r="H112" i="12"/>
  <c r="G113" i="14" s="1"/>
  <c r="I112" i="12"/>
  <c r="H113" i="14" s="1"/>
  <c r="J112" i="12"/>
  <c r="I113" i="14" s="1"/>
  <c r="D113" i="12"/>
  <c r="C114" i="14" s="1"/>
  <c r="F113" i="12"/>
  <c r="E114" i="14" s="1"/>
  <c r="G113" i="12"/>
  <c r="F114" i="14" s="1"/>
  <c r="H113" i="12"/>
  <c r="G114" i="14" s="1"/>
  <c r="I113" i="12"/>
  <c r="H114" i="14" s="1"/>
  <c r="J113" i="12"/>
  <c r="I114" i="14" s="1"/>
  <c r="D114" i="12"/>
  <c r="E114" i="12" s="1"/>
  <c r="D115" i="14" s="1"/>
  <c r="F114" i="12"/>
  <c r="E115" i="14" s="1"/>
  <c r="G114" i="12"/>
  <c r="F115" i="14" s="1"/>
  <c r="H114" i="12"/>
  <c r="G115" i="14" s="1"/>
  <c r="I114" i="12"/>
  <c r="H115" i="14" s="1"/>
  <c r="J114" i="12"/>
  <c r="I115" i="14" s="1"/>
  <c r="D115" i="12"/>
  <c r="C116" i="14" s="1"/>
  <c r="F115" i="12"/>
  <c r="E116" i="14" s="1"/>
  <c r="G115" i="12"/>
  <c r="F116" i="14" s="1"/>
  <c r="H115" i="12"/>
  <c r="G116" i="14" s="1"/>
  <c r="I115" i="12"/>
  <c r="H116" i="14" s="1"/>
  <c r="J115" i="12"/>
  <c r="I116" i="14" s="1"/>
  <c r="D116" i="12"/>
  <c r="C117" i="14" s="1"/>
  <c r="F116" i="12"/>
  <c r="E117" i="14" s="1"/>
  <c r="G116" i="12"/>
  <c r="F117" i="14" s="1"/>
  <c r="H116" i="12"/>
  <c r="G117" i="14" s="1"/>
  <c r="I116" i="12"/>
  <c r="H117" i="14" s="1"/>
  <c r="J116" i="12"/>
  <c r="I117" i="14" s="1"/>
  <c r="D117" i="12"/>
  <c r="C118" i="14" s="1"/>
  <c r="F117" i="12"/>
  <c r="E118" i="14" s="1"/>
  <c r="G117" i="12"/>
  <c r="F118" i="14" s="1"/>
  <c r="H117" i="12"/>
  <c r="G118" i="14" s="1"/>
  <c r="I117" i="12"/>
  <c r="H118" i="14" s="1"/>
  <c r="J117" i="12"/>
  <c r="I118" i="14" s="1"/>
  <c r="D118" i="12"/>
  <c r="F118" i="12"/>
  <c r="E119" i="14" s="1"/>
  <c r="G118" i="12"/>
  <c r="F119" i="14" s="1"/>
  <c r="H118" i="12"/>
  <c r="G119" i="14" s="1"/>
  <c r="I118" i="12"/>
  <c r="H119" i="14" s="1"/>
  <c r="J118" i="12"/>
  <c r="I119" i="14" s="1"/>
  <c r="D119" i="12"/>
  <c r="C120" i="14" s="1"/>
  <c r="F119" i="12"/>
  <c r="E120" i="14" s="1"/>
  <c r="G119" i="12"/>
  <c r="F120" i="14" s="1"/>
  <c r="H119" i="12"/>
  <c r="G120" i="14" s="1"/>
  <c r="I119" i="12"/>
  <c r="H120" i="14" s="1"/>
  <c r="J119" i="12"/>
  <c r="I120" i="14" s="1"/>
  <c r="D120" i="12"/>
  <c r="C121" i="14" s="1"/>
  <c r="F120" i="12"/>
  <c r="E121" i="14" s="1"/>
  <c r="G120" i="12"/>
  <c r="F121" i="14" s="1"/>
  <c r="H120" i="12"/>
  <c r="G121" i="14" s="1"/>
  <c r="I120" i="12"/>
  <c r="H121" i="14" s="1"/>
  <c r="J120" i="12"/>
  <c r="I121" i="14" s="1"/>
  <c r="D121" i="12"/>
  <c r="F121" i="12"/>
  <c r="E122" i="14" s="1"/>
  <c r="G121" i="12"/>
  <c r="F122" i="14" s="1"/>
  <c r="H121" i="12"/>
  <c r="G122" i="14" s="1"/>
  <c r="I121" i="12"/>
  <c r="H122" i="14" s="1"/>
  <c r="J121" i="12"/>
  <c r="I122" i="14" s="1"/>
  <c r="D122" i="12"/>
  <c r="F122" i="12"/>
  <c r="E123" i="14" s="1"/>
  <c r="G122" i="12"/>
  <c r="F123" i="14" s="1"/>
  <c r="H122" i="12"/>
  <c r="G123" i="14" s="1"/>
  <c r="I122" i="12"/>
  <c r="H123" i="14" s="1"/>
  <c r="J122" i="12"/>
  <c r="I123" i="14" s="1"/>
  <c r="D123" i="12"/>
  <c r="C124" i="14" s="1"/>
  <c r="F123" i="12"/>
  <c r="E124" i="14" s="1"/>
  <c r="G123" i="12"/>
  <c r="F124" i="14" s="1"/>
  <c r="H123" i="12"/>
  <c r="G124" i="14" s="1"/>
  <c r="I123" i="12"/>
  <c r="H124" i="14" s="1"/>
  <c r="J123" i="12"/>
  <c r="I124" i="14" s="1"/>
  <c r="D124" i="12"/>
  <c r="C125" i="14" s="1"/>
  <c r="F124" i="12"/>
  <c r="E125" i="14" s="1"/>
  <c r="G124" i="12"/>
  <c r="F125" i="14" s="1"/>
  <c r="H124" i="12"/>
  <c r="G125" i="14" s="1"/>
  <c r="I124" i="12"/>
  <c r="H125" i="14" s="1"/>
  <c r="J124" i="12"/>
  <c r="I125" i="14" s="1"/>
  <c r="D125" i="12"/>
  <c r="F125" i="12"/>
  <c r="E126" i="14" s="1"/>
  <c r="G125" i="12"/>
  <c r="F126" i="14" s="1"/>
  <c r="H125" i="12"/>
  <c r="G126" i="14" s="1"/>
  <c r="I125" i="12"/>
  <c r="H126" i="14" s="1"/>
  <c r="J125" i="12"/>
  <c r="I126" i="14" s="1"/>
  <c r="D126" i="12"/>
  <c r="E126" i="12" s="1"/>
  <c r="D127" i="14" s="1"/>
  <c r="F126" i="12"/>
  <c r="E127" i="14" s="1"/>
  <c r="G126" i="12"/>
  <c r="F127" i="14" s="1"/>
  <c r="H126" i="12"/>
  <c r="G127" i="14" s="1"/>
  <c r="I126" i="12"/>
  <c r="H127" i="14" s="1"/>
  <c r="J126" i="12"/>
  <c r="I127" i="14" s="1"/>
  <c r="D127" i="12"/>
  <c r="F127" i="12"/>
  <c r="E128" i="14" s="1"/>
  <c r="G127" i="12"/>
  <c r="F128" i="14" s="1"/>
  <c r="H127" i="12"/>
  <c r="G128" i="14" s="1"/>
  <c r="I127" i="12"/>
  <c r="H128" i="14" s="1"/>
  <c r="J127" i="12"/>
  <c r="I128" i="14" s="1"/>
  <c r="D128" i="12"/>
  <c r="C129" i="14" s="1"/>
  <c r="F128" i="12"/>
  <c r="E129" i="14" s="1"/>
  <c r="G128" i="12"/>
  <c r="F129" i="14" s="1"/>
  <c r="H128" i="12"/>
  <c r="G129" i="14" s="1"/>
  <c r="I128" i="12"/>
  <c r="H129" i="14" s="1"/>
  <c r="J128" i="12"/>
  <c r="I129" i="14" s="1"/>
  <c r="D129" i="12"/>
  <c r="F129" i="12"/>
  <c r="E130" i="14" s="1"/>
  <c r="G129" i="12"/>
  <c r="F130" i="14" s="1"/>
  <c r="H129" i="12"/>
  <c r="G130" i="14" s="1"/>
  <c r="I129" i="12"/>
  <c r="H130" i="14" s="1"/>
  <c r="J129" i="12"/>
  <c r="I130" i="14" s="1"/>
  <c r="D130" i="12"/>
  <c r="F130" i="12"/>
  <c r="E131" i="14" s="1"/>
  <c r="G130" i="12"/>
  <c r="F131" i="14" s="1"/>
  <c r="H130" i="12"/>
  <c r="G131" i="14" s="1"/>
  <c r="I130" i="12"/>
  <c r="H131" i="14" s="1"/>
  <c r="J130" i="12"/>
  <c r="I131" i="14" s="1"/>
  <c r="D131" i="12"/>
  <c r="F131" i="12"/>
  <c r="E132" i="14" s="1"/>
  <c r="G131" i="12"/>
  <c r="F132" i="14" s="1"/>
  <c r="H131" i="12"/>
  <c r="G132" i="14" s="1"/>
  <c r="I131" i="12"/>
  <c r="H132" i="14" s="1"/>
  <c r="J131" i="12"/>
  <c r="I132" i="14" s="1"/>
  <c r="D132" i="12"/>
  <c r="E132" i="12" s="1"/>
  <c r="D133" i="14" s="1"/>
  <c r="F132" i="12"/>
  <c r="E133" i="14" s="1"/>
  <c r="G132" i="12"/>
  <c r="F133" i="14" s="1"/>
  <c r="H132" i="12"/>
  <c r="G133" i="14" s="1"/>
  <c r="I132" i="12"/>
  <c r="H133" i="14" s="1"/>
  <c r="J132" i="12"/>
  <c r="I133" i="14" s="1"/>
  <c r="D133" i="12"/>
  <c r="C134" i="14" s="1"/>
  <c r="F133" i="12"/>
  <c r="E134" i="14" s="1"/>
  <c r="G133" i="12"/>
  <c r="F134" i="14" s="1"/>
  <c r="H133" i="12"/>
  <c r="G134" i="14" s="1"/>
  <c r="I133" i="12"/>
  <c r="H134" i="14" s="1"/>
  <c r="J133" i="12"/>
  <c r="I134" i="14" s="1"/>
  <c r="D134" i="12"/>
  <c r="E134" i="12" s="1"/>
  <c r="D135" i="14" s="1"/>
  <c r="F134" i="12"/>
  <c r="E135" i="14" s="1"/>
  <c r="G134" i="12"/>
  <c r="F135" i="14" s="1"/>
  <c r="H134" i="12"/>
  <c r="G135" i="14" s="1"/>
  <c r="I134" i="12"/>
  <c r="H135" i="14" s="1"/>
  <c r="J134" i="12"/>
  <c r="I135" i="14" s="1"/>
  <c r="D135" i="12"/>
  <c r="F135" i="12"/>
  <c r="E136" i="14" s="1"/>
  <c r="G135" i="12"/>
  <c r="F136" i="14" s="1"/>
  <c r="H135" i="12"/>
  <c r="G136" i="14" s="1"/>
  <c r="I135" i="12"/>
  <c r="H136" i="14" s="1"/>
  <c r="J135" i="12"/>
  <c r="I136" i="14" s="1"/>
  <c r="D136" i="12"/>
  <c r="F136" i="12"/>
  <c r="E137" i="14" s="1"/>
  <c r="G136" i="12"/>
  <c r="F137" i="14" s="1"/>
  <c r="H136" i="12"/>
  <c r="G137" i="14" s="1"/>
  <c r="I136" i="12"/>
  <c r="H137" i="14" s="1"/>
  <c r="J136" i="12"/>
  <c r="I137" i="14" s="1"/>
  <c r="D137" i="12"/>
  <c r="C138" i="14" s="1"/>
  <c r="F137" i="12"/>
  <c r="E138" i="14" s="1"/>
  <c r="G137" i="12"/>
  <c r="F138" i="14" s="1"/>
  <c r="H137" i="12"/>
  <c r="G138" i="14" s="1"/>
  <c r="I137" i="12"/>
  <c r="H138" i="14" s="1"/>
  <c r="J137" i="12"/>
  <c r="I138" i="14" s="1"/>
  <c r="D138" i="12"/>
  <c r="F138" i="12"/>
  <c r="E139" i="14" s="1"/>
  <c r="G138" i="12"/>
  <c r="F139" i="14" s="1"/>
  <c r="H138" i="12"/>
  <c r="G139" i="14" s="1"/>
  <c r="I138" i="12"/>
  <c r="H139" i="14" s="1"/>
  <c r="J138" i="12"/>
  <c r="I139" i="14" s="1"/>
  <c r="D139" i="12"/>
  <c r="E139" i="12" s="1"/>
  <c r="D140" i="14" s="1"/>
  <c r="F139" i="12"/>
  <c r="E140" i="14" s="1"/>
  <c r="G139" i="12"/>
  <c r="F140" i="14" s="1"/>
  <c r="H139" i="12"/>
  <c r="G140" i="14" s="1"/>
  <c r="I139" i="12"/>
  <c r="H140" i="14" s="1"/>
  <c r="J139" i="12"/>
  <c r="I140" i="14" s="1"/>
  <c r="D140" i="12"/>
  <c r="F140" i="12"/>
  <c r="E141" i="14" s="1"/>
  <c r="G140" i="12"/>
  <c r="F141" i="14" s="1"/>
  <c r="H140" i="12"/>
  <c r="G141" i="14" s="1"/>
  <c r="I140" i="12"/>
  <c r="H141" i="14" s="1"/>
  <c r="J140" i="12"/>
  <c r="I141" i="14" s="1"/>
  <c r="D141" i="12"/>
  <c r="C142" i="14" s="1"/>
  <c r="F141" i="12"/>
  <c r="E142" i="14" s="1"/>
  <c r="G141" i="12"/>
  <c r="F142" i="14" s="1"/>
  <c r="H141" i="12"/>
  <c r="G142" i="14" s="1"/>
  <c r="I141" i="12"/>
  <c r="H142" i="14" s="1"/>
  <c r="J141" i="12"/>
  <c r="I142" i="14" s="1"/>
  <c r="D142" i="12"/>
  <c r="F142" i="12"/>
  <c r="E143" i="14" s="1"/>
  <c r="G142" i="12"/>
  <c r="F143" i="14" s="1"/>
  <c r="H142" i="12"/>
  <c r="G143" i="14" s="1"/>
  <c r="I142" i="12"/>
  <c r="H143" i="14" s="1"/>
  <c r="J142" i="12"/>
  <c r="I143" i="14" s="1"/>
  <c r="D143" i="12"/>
  <c r="F143" i="12"/>
  <c r="E144" i="14" s="1"/>
  <c r="G143" i="12"/>
  <c r="F144" i="14" s="1"/>
  <c r="H143" i="12"/>
  <c r="G144" i="14" s="1"/>
  <c r="I143" i="12"/>
  <c r="H144" i="14" s="1"/>
  <c r="J143" i="12"/>
  <c r="I144" i="14" s="1"/>
  <c r="D144" i="12"/>
  <c r="F144" i="12"/>
  <c r="E145" i="14" s="1"/>
  <c r="G144" i="12"/>
  <c r="F145" i="14" s="1"/>
  <c r="H144" i="12"/>
  <c r="G145" i="14" s="1"/>
  <c r="I144" i="12"/>
  <c r="H145" i="14" s="1"/>
  <c r="J144" i="12"/>
  <c r="I145" i="14" s="1"/>
  <c r="D145" i="12"/>
  <c r="E145" i="12" s="1"/>
  <c r="D146" i="14" s="1"/>
  <c r="F145" i="12"/>
  <c r="E146" i="14" s="1"/>
  <c r="G145" i="12"/>
  <c r="F146" i="14" s="1"/>
  <c r="H145" i="12"/>
  <c r="G146" i="14" s="1"/>
  <c r="I145" i="12"/>
  <c r="H146" i="14" s="1"/>
  <c r="J145" i="12"/>
  <c r="I146" i="14" s="1"/>
  <c r="D146" i="12"/>
  <c r="F146" i="12"/>
  <c r="E147" i="14" s="1"/>
  <c r="G146" i="12"/>
  <c r="F147" i="14" s="1"/>
  <c r="H146" i="12"/>
  <c r="G147" i="14" s="1"/>
  <c r="I146" i="12"/>
  <c r="H147" i="14" s="1"/>
  <c r="J146" i="12"/>
  <c r="I147" i="14" s="1"/>
  <c r="D147" i="12"/>
  <c r="E147" i="12" s="1"/>
  <c r="D148" i="14" s="1"/>
  <c r="F147" i="12"/>
  <c r="E148" i="14" s="1"/>
  <c r="G147" i="12"/>
  <c r="F148" i="14" s="1"/>
  <c r="H147" i="12"/>
  <c r="G148" i="14" s="1"/>
  <c r="I147" i="12"/>
  <c r="H148" i="14" s="1"/>
  <c r="J147" i="12"/>
  <c r="I148" i="14" s="1"/>
  <c r="D148" i="12"/>
  <c r="F148" i="12"/>
  <c r="E149" i="14" s="1"/>
  <c r="G148" i="12"/>
  <c r="F149" i="14" s="1"/>
  <c r="H148" i="12"/>
  <c r="G149" i="14" s="1"/>
  <c r="I148" i="12"/>
  <c r="H149" i="14" s="1"/>
  <c r="J148" i="12"/>
  <c r="I149" i="14" s="1"/>
  <c r="D149" i="12"/>
  <c r="E149" i="12" s="1"/>
  <c r="D150" i="14" s="1"/>
  <c r="F149" i="12"/>
  <c r="E150" i="14" s="1"/>
  <c r="G149" i="12"/>
  <c r="F150" i="14" s="1"/>
  <c r="H149" i="12"/>
  <c r="G150" i="14" s="1"/>
  <c r="I149" i="12"/>
  <c r="H150" i="14" s="1"/>
  <c r="J149" i="12"/>
  <c r="I150" i="14" s="1"/>
  <c r="D150" i="12"/>
  <c r="F150" i="12"/>
  <c r="E151" i="14" s="1"/>
  <c r="G150" i="12"/>
  <c r="F151" i="14" s="1"/>
  <c r="H150" i="12"/>
  <c r="G151" i="14" s="1"/>
  <c r="I150" i="12"/>
  <c r="H151" i="14" s="1"/>
  <c r="J150" i="12"/>
  <c r="I151" i="14" s="1"/>
  <c r="D151" i="12"/>
  <c r="F151" i="12"/>
  <c r="E152" i="14" s="1"/>
  <c r="G151" i="12"/>
  <c r="F152" i="14" s="1"/>
  <c r="H151" i="12"/>
  <c r="G152" i="14" s="1"/>
  <c r="I151" i="12"/>
  <c r="H152" i="14" s="1"/>
  <c r="J151" i="12"/>
  <c r="I152" i="14" s="1"/>
  <c r="D152" i="12"/>
  <c r="F152" i="12"/>
  <c r="E153" i="14" s="1"/>
  <c r="G152" i="12"/>
  <c r="F153" i="14" s="1"/>
  <c r="H152" i="12"/>
  <c r="G153" i="14" s="1"/>
  <c r="I152" i="12"/>
  <c r="H153" i="14" s="1"/>
  <c r="J152" i="12"/>
  <c r="I153" i="14" s="1"/>
  <c r="D153" i="12"/>
  <c r="F153" i="12"/>
  <c r="E154" i="14" s="1"/>
  <c r="G153" i="12"/>
  <c r="F154" i="14" s="1"/>
  <c r="H153" i="12"/>
  <c r="G154" i="14" s="1"/>
  <c r="I153" i="12"/>
  <c r="H154" i="14" s="1"/>
  <c r="J153" i="12"/>
  <c r="I154" i="14" s="1"/>
  <c r="D154" i="12"/>
  <c r="E154" i="12" s="1"/>
  <c r="D155" i="14" s="1"/>
  <c r="F154" i="12"/>
  <c r="E155" i="14" s="1"/>
  <c r="G154" i="12"/>
  <c r="F155" i="14" s="1"/>
  <c r="H154" i="12"/>
  <c r="G155" i="14" s="1"/>
  <c r="I154" i="12"/>
  <c r="H155" i="14" s="1"/>
  <c r="J154" i="12"/>
  <c r="I155" i="14" s="1"/>
  <c r="D155" i="12"/>
  <c r="F155" i="12"/>
  <c r="E156" i="14" s="1"/>
  <c r="G155" i="12"/>
  <c r="F156" i="14" s="1"/>
  <c r="H155" i="12"/>
  <c r="G156" i="14" s="1"/>
  <c r="I155" i="12"/>
  <c r="H156" i="14" s="1"/>
  <c r="J155" i="12"/>
  <c r="I156" i="14" s="1"/>
  <c r="D156" i="12"/>
  <c r="E156" i="12" s="1"/>
  <c r="D157" i="14" s="1"/>
  <c r="F156" i="12"/>
  <c r="E157" i="14" s="1"/>
  <c r="G156" i="12"/>
  <c r="F157" i="14" s="1"/>
  <c r="H156" i="12"/>
  <c r="G157" i="14" s="1"/>
  <c r="I156" i="12"/>
  <c r="H157" i="14" s="1"/>
  <c r="J156" i="12"/>
  <c r="I157" i="14" s="1"/>
  <c r="D157" i="12"/>
  <c r="F157" i="12"/>
  <c r="E158" i="14" s="1"/>
  <c r="G157" i="12"/>
  <c r="F158" i="14" s="1"/>
  <c r="H157" i="12"/>
  <c r="G158" i="14" s="1"/>
  <c r="I157" i="12"/>
  <c r="H158" i="14" s="1"/>
  <c r="J157" i="12"/>
  <c r="I158" i="14" s="1"/>
  <c r="D158" i="12"/>
  <c r="E158" i="12" s="1"/>
  <c r="D159" i="14" s="1"/>
  <c r="F158" i="12"/>
  <c r="E159" i="14" s="1"/>
  <c r="G158" i="12"/>
  <c r="F159" i="14" s="1"/>
  <c r="H158" i="12"/>
  <c r="G159" i="14" s="1"/>
  <c r="I158" i="12"/>
  <c r="H159" i="14" s="1"/>
  <c r="J158" i="12"/>
  <c r="I159" i="14" s="1"/>
  <c r="D159" i="12"/>
  <c r="F159" i="12"/>
  <c r="E160" i="14" s="1"/>
  <c r="G159" i="12"/>
  <c r="F160" i="14" s="1"/>
  <c r="H159" i="12"/>
  <c r="G160" i="14" s="1"/>
  <c r="I159" i="12"/>
  <c r="H160" i="14" s="1"/>
  <c r="J159" i="12"/>
  <c r="I160" i="14" s="1"/>
  <c r="D160" i="12"/>
  <c r="E160" i="12" s="1"/>
  <c r="D161" i="14" s="1"/>
  <c r="F160" i="12"/>
  <c r="E161" i="14" s="1"/>
  <c r="G160" i="12"/>
  <c r="F161" i="14" s="1"/>
  <c r="H160" i="12"/>
  <c r="G161" i="14" s="1"/>
  <c r="I160" i="12"/>
  <c r="H161" i="14" s="1"/>
  <c r="J160" i="12"/>
  <c r="I161" i="14" s="1"/>
  <c r="D161" i="12"/>
  <c r="F161" i="12"/>
  <c r="E162" i="14" s="1"/>
  <c r="G161" i="12"/>
  <c r="F162" i="14" s="1"/>
  <c r="H161" i="12"/>
  <c r="G162" i="14" s="1"/>
  <c r="I161" i="12"/>
  <c r="H162" i="14" s="1"/>
  <c r="J161" i="12"/>
  <c r="I162" i="14" s="1"/>
  <c r="D162" i="12"/>
  <c r="E162" i="12" s="1"/>
  <c r="D163" i="14" s="1"/>
  <c r="F162" i="12"/>
  <c r="E163" i="14" s="1"/>
  <c r="G162" i="12"/>
  <c r="F163" i="14" s="1"/>
  <c r="H162" i="12"/>
  <c r="G163" i="14" s="1"/>
  <c r="I162" i="12"/>
  <c r="H163" i="14" s="1"/>
  <c r="J162" i="12"/>
  <c r="I163" i="14" s="1"/>
  <c r="D163" i="12"/>
  <c r="F163" i="12"/>
  <c r="E164" i="14" s="1"/>
  <c r="G163" i="12"/>
  <c r="F164" i="14" s="1"/>
  <c r="H163" i="12"/>
  <c r="G164" i="14" s="1"/>
  <c r="I163" i="12"/>
  <c r="H164" i="14" s="1"/>
  <c r="J163" i="12"/>
  <c r="I164" i="14" s="1"/>
  <c r="D164" i="12"/>
  <c r="F164" i="12"/>
  <c r="E165" i="14" s="1"/>
  <c r="G164" i="12"/>
  <c r="F165" i="14" s="1"/>
  <c r="H164" i="12"/>
  <c r="G165" i="14" s="1"/>
  <c r="I164" i="12"/>
  <c r="H165" i="14" s="1"/>
  <c r="J164" i="12"/>
  <c r="I165" i="14" s="1"/>
  <c r="D165" i="12"/>
  <c r="F165" i="12"/>
  <c r="E166" i="14" s="1"/>
  <c r="G165" i="12"/>
  <c r="F166" i="14" s="1"/>
  <c r="H165" i="12"/>
  <c r="G166" i="14" s="1"/>
  <c r="I165" i="12"/>
  <c r="H166" i="14" s="1"/>
  <c r="J165" i="12"/>
  <c r="I166" i="14" s="1"/>
  <c r="D166" i="12"/>
  <c r="F166" i="12"/>
  <c r="E167" i="14" s="1"/>
  <c r="G166" i="12"/>
  <c r="F167" i="14" s="1"/>
  <c r="H166" i="12"/>
  <c r="G167" i="14" s="1"/>
  <c r="I166" i="12"/>
  <c r="H167" i="14" s="1"/>
  <c r="J166" i="12"/>
  <c r="I167" i="14" s="1"/>
  <c r="D167" i="12"/>
  <c r="F167" i="12"/>
  <c r="E168" i="14" s="1"/>
  <c r="G167" i="12"/>
  <c r="F168" i="14" s="1"/>
  <c r="H167" i="12"/>
  <c r="G168" i="14" s="1"/>
  <c r="I167" i="12"/>
  <c r="H168" i="14" s="1"/>
  <c r="J167" i="12"/>
  <c r="I168" i="14" s="1"/>
  <c r="D168" i="12"/>
  <c r="F168" i="12"/>
  <c r="E169" i="14" s="1"/>
  <c r="G168" i="12"/>
  <c r="F169" i="14" s="1"/>
  <c r="H168" i="12"/>
  <c r="G169" i="14" s="1"/>
  <c r="I168" i="12"/>
  <c r="H169" i="14" s="1"/>
  <c r="J168" i="12"/>
  <c r="I169" i="14" s="1"/>
  <c r="D169" i="12"/>
  <c r="E169" i="12" s="1"/>
  <c r="D170" i="14" s="1"/>
  <c r="F169" i="12"/>
  <c r="E170" i="14" s="1"/>
  <c r="G169" i="12"/>
  <c r="F170" i="14" s="1"/>
  <c r="H169" i="12"/>
  <c r="G170" i="14" s="1"/>
  <c r="I169" i="12"/>
  <c r="H170" i="14" s="1"/>
  <c r="J169" i="12"/>
  <c r="I170" i="14" s="1"/>
  <c r="D170" i="12"/>
  <c r="F170" i="12"/>
  <c r="E171" i="14" s="1"/>
  <c r="G170" i="12"/>
  <c r="F171" i="14" s="1"/>
  <c r="H170" i="12"/>
  <c r="G171" i="14" s="1"/>
  <c r="I170" i="12"/>
  <c r="H171" i="14" s="1"/>
  <c r="J170" i="12"/>
  <c r="I171" i="14" s="1"/>
  <c r="D171" i="12"/>
  <c r="E171" i="12" s="1"/>
  <c r="D172" i="14" s="1"/>
  <c r="F171" i="12"/>
  <c r="E172" i="14" s="1"/>
  <c r="G171" i="12"/>
  <c r="F172" i="14" s="1"/>
  <c r="H171" i="12"/>
  <c r="G172" i="14" s="1"/>
  <c r="I171" i="12"/>
  <c r="H172" i="14" s="1"/>
  <c r="J171" i="12"/>
  <c r="I172" i="14" s="1"/>
  <c r="D172" i="12"/>
  <c r="F172" i="12"/>
  <c r="E173" i="14" s="1"/>
  <c r="G172" i="12"/>
  <c r="F173" i="14" s="1"/>
  <c r="H172" i="12"/>
  <c r="G173" i="14" s="1"/>
  <c r="I172" i="12"/>
  <c r="H173" i="14" s="1"/>
  <c r="J172" i="12"/>
  <c r="I173" i="14" s="1"/>
  <c r="D173" i="12"/>
  <c r="E173" i="12" s="1"/>
  <c r="D174" i="14" s="1"/>
  <c r="F173" i="12"/>
  <c r="E174" i="14" s="1"/>
  <c r="G173" i="12"/>
  <c r="F174" i="14" s="1"/>
  <c r="H173" i="12"/>
  <c r="G174" i="14" s="1"/>
  <c r="I173" i="12"/>
  <c r="H174" i="14" s="1"/>
  <c r="J173" i="12"/>
  <c r="I174" i="14" s="1"/>
  <c r="D174" i="12"/>
  <c r="F174" i="12"/>
  <c r="E175" i="14" s="1"/>
  <c r="G174" i="12"/>
  <c r="F175" i="14" s="1"/>
  <c r="H174" i="12"/>
  <c r="G175" i="14" s="1"/>
  <c r="I174" i="12"/>
  <c r="H175" i="14" s="1"/>
  <c r="J174" i="12"/>
  <c r="I175" i="14" s="1"/>
  <c r="D175" i="12"/>
  <c r="E175" i="12" s="1"/>
  <c r="D176" i="14" s="1"/>
  <c r="F175" i="12"/>
  <c r="E176" i="14" s="1"/>
  <c r="G175" i="12"/>
  <c r="F176" i="14" s="1"/>
  <c r="H175" i="12"/>
  <c r="G176" i="14" s="1"/>
  <c r="I175" i="12"/>
  <c r="H176" i="14" s="1"/>
  <c r="J175" i="12"/>
  <c r="I176" i="14" s="1"/>
  <c r="D176" i="12"/>
  <c r="F176" i="12"/>
  <c r="E177" i="14" s="1"/>
  <c r="G176" i="12"/>
  <c r="F177" i="14" s="1"/>
  <c r="H176" i="12"/>
  <c r="G177" i="14" s="1"/>
  <c r="I176" i="12"/>
  <c r="H177" i="14" s="1"/>
  <c r="J176" i="12"/>
  <c r="I177" i="14" s="1"/>
  <c r="D177" i="12"/>
  <c r="F177" i="12"/>
  <c r="E178" i="14" s="1"/>
  <c r="G177" i="12"/>
  <c r="F178" i="14" s="1"/>
  <c r="H177" i="12"/>
  <c r="G178" i="14" s="1"/>
  <c r="I177" i="12"/>
  <c r="H178" i="14" s="1"/>
  <c r="J177" i="12"/>
  <c r="I178" i="14" s="1"/>
  <c r="D178" i="12"/>
  <c r="F178" i="12"/>
  <c r="E179" i="14" s="1"/>
  <c r="G178" i="12"/>
  <c r="F179" i="14" s="1"/>
  <c r="H178" i="12"/>
  <c r="G179" i="14" s="1"/>
  <c r="I178" i="12"/>
  <c r="H179" i="14" s="1"/>
  <c r="J178" i="12"/>
  <c r="I179" i="14" s="1"/>
  <c r="D179" i="12"/>
  <c r="F179" i="12"/>
  <c r="E180" i="14" s="1"/>
  <c r="G179" i="12"/>
  <c r="F180" i="14" s="1"/>
  <c r="H179" i="12"/>
  <c r="G180" i="14" s="1"/>
  <c r="I179" i="12"/>
  <c r="H180" i="14" s="1"/>
  <c r="J179" i="12"/>
  <c r="I180" i="14" s="1"/>
  <c r="D180" i="12"/>
  <c r="C181" i="14" s="1"/>
  <c r="F180" i="12"/>
  <c r="E181" i="14" s="1"/>
  <c r="G180" i="12"/>
  <c r="F181" i="14" s="1"/>
  <c r="H180" i="12"/>
  <c r="G181" i="14" s="1"/>
  <c r="I180" i="12"/>
  <c r="H181" i="14" s="1"/>
  <c r="J180" i="12"/>
  <c r="I181" i="14" s="1"/>
  <c r="D181" i="12"/>
  <c r="C182" i="14" s="1"/>
  <c r="F181" i="12"/>
  <c r="E182" i="14" s="1"/>
  <c r="G181" i="12"/>
  <c r="F182" i="14" s="1"/>
  <c r="H181" i="12"/>
  <c r="G182" i="14" s="1"/>
  <c r="I181" i="12"/>
  <c r="H182" i="14" s="1"/>
  <c r="J181" i="12"/>
  <c r="I182" i="14" s="1"/>
  <c r="D182" i="12"/>
  <c r="C183" i="14" s="1"/>
  <c r="F182" i="12"/>
  <c r="E183" i="14" s="1"/>
  <c r="G182" i="12"/>
  <c r="F183" i="14" s="1"/>
  <c r="H182" i="12"/>
  <c r="G183" i="14" s="1"/>
  <c r="I182" i="12"/>
  <c r="H183" i="14" s="1"/>
  <c r="J182" i="12"/>
  <c r="I183" i="14" s="1"/>
  <c r="D183" i="12"/>
  <c r="C184" i="14" s="1"/>
  <c r="F183" i="12"/>
  <c r="E184" i="14" s="1"/>
  <c r="G183" i="12"/>
  <c r="F184" i="14" s="1"/>
  <c r="H183" i="12"/>
  <c r="G184" i="14" s="1"/>
  <c r="I183" i="12"/>
  <c r="H184" i="14" s="1"/>
  <c r="J183" i="12"/>
  <c r="I184" i="14" s="1"/>
  <c r="D184" i="12"/>
  <c r="C185" i="14" s="1"/>
  <c r="F184" i="12"/>
  <c r="E185" i="14" s="1"/>
  <c r="G184" i="12"/>
  <c r="F185" i="14" s="1"/>
  <c r="H184" i="12"/>
  <c r="G185" i="14" s="1"/>
  <c r="I184" i="12"/>
  <c r="H185" i="14" s="1"/>
  <c r="J184" i="12"/>
  <c r="I185" i="14" s="1"/>
  <c r="D185" i="12"/>
  <c r="C186" i="14" s="1"/>
  <c r="F185" i="12"/>
  <c r="E186" i="14" s="1"/>
  <c r="G185" i="12"/>
  <c r="F186" i="14" s="1"/>
  <c r="H185" i="12"/>
  <c r="G186" i="14" s="1"/>
  <c r="I185" i="12"/>
  <c r="H186" i="14" s="1"/>
  <c r="J185" i="12"/>
  <c r="I186" i="14" s="1"/>
  <c r="D186" i="12"/>
  <c r="C187" i="14" s="1"/>
  <c r="F186" i="12"/>
  <c r="E187" i="14" s="1"/>
  <c r="G186" i="12"/>
  <c r="F187" i="14" s="1"/>
  <c r="H186" i="12"/>
  <c r="G187" i="14" s="1"/>
  <c r="I186" i="12"/>
  <c r="H187" i="14" s="1"/>
  <c r="J186" i="12"/>
  <c r="I187" i="14" s="1"/>
  <c r="D187" i="12"/>
  <c r="C188" i="14" s="1"/>
  <c r="F187" i="12"/>
  <c r="E188" i="14" s="1"/>
  <c r="G187" i="12"/>
  <c r="F188" i="14" s="1"/>
  <c r="H187" i="12"/>
  <c r="G188" i="14" s="1"/>
  <c r="I187" i="12"/>
  <c r="H188" i="14" s="1"/>
  <c r="J187" i="12"/>
  <c r="I188" i="14" s="1"/>
  <c r="D188" i="12"/>
  <c r="C189" i="14" s="1"/>
  <c r="F188" i="12"/>
  <c r="E189" i="14" s="1"/>
  <c r="G188" i="12"/>
  <c r="F189" i="14" s="1"/>
  <c r="H188" i="12"/>
  <c r="G189" i="14" s="1"/>
  <c r="I188" i="12"/>
  <c r="H189" i="14" s="1"/>
  <c r="J188" i="12"/>
  <c r="I189" i="14" s="1"/>
  <c r="D189" i="12"/>
  <c r="C190" i="14" s="1"/>
  <c r="F189" i="12"/>
  <c r="E190" i="14" s="1"/>
  <c r="G189" i="12"/>
  <c r="F190" i="14" s="1"/>
  <c r="H189" i="12"/>
  <c r="G190" i="14" s="1"/>
  <c r="I189" i="12"/>
  <c r="H190" i="14" s="1"/>
  <c r="J189" i="12"/>
  <c r="I190" i="14" s="1"/>
  <c r="D190" i="12"/>
  <c r="E190" i="12" s="1"/>
  <c r="D191" i="14" s="1"/>
  <c r="F190" i="12"/>
  <c r="E191" i="14" s="1"/>
  <c r="G190" i="12"/>
  <c r="F191" i="14" s="1"/>
  <c r="H190" i="12"/>
  <c r="G191" i="14" s="1"/>
  <c r="I190" i="12"/>
  <c r="H191" i="14" s="1"/>
  <c r="J190" i="12"/>
  <c r="I191" i="14" s="1"/>
  <c r="D191" i="12"/>
  <c r="C192" i="14" s="1"/>
  <c r="F191" i="12"/>
  <c r="E192" i="14" s="1"/>
  <c r="G191" i="12"/>
  <c r="F192" i="14" s="1"/>
  <c r="H191" i="12"/>
  <c r="G192" i="14" s="1"/>
  <c r="I191" i="12"/>
  <c r="H192" i="14" s="1"/>
  <c r="J191" i="12"/>
  <c r="I192" i="14" s="1"/>
  <c r="D192" i="12"/>
  <c r="C193" i="14" s="1"/>
  <c r="F192" i="12"/>
  <c r="E193" i="14" s="1"/>
  <c r="G192" i="12"/>
  <c r="F193" i="14" s="1"/>
  <c r="H192" i="12"/>
  <c r="G193" i="14" s="1"/>
  <c r="I192" i="12"/>
  <c r="H193" i="14" s="1"/>
  <c r="J192" i="12"/>
  <c r="I193" i="14" s="1"/>
  <c r="D193" i="12"/>
  <c r="C194" i="14" s="1"/>
  <c r="F193" i="12"/>
  <c r="E194" i="14" s="1"/>
  <c r="G193" i="12"/>
  <c r="F194" i="14" s="1"/>
  <c r="H193" i="12"/>
  <c r="G194" i="14" s="1"/>
  <c r="I193" i="12"/>
  <c r="H194" i="14" s="1"/>
  <c r="J193" i="12"/>
  <c r="I194" i="14" s="1"/>
  <c r="D194" i="12"/>
  <c r="E194" i="12" s="1"/>
  <c r="D195" i="14" s="1"/>
  <c r="F194" i="12"/>
  <c r="E195" i="14" s="1"/>
  <c r="G194" i="12"/>
  <c r="F195" i="14" s="1"/>
  <c r="H194" i="12"/>
  <c r="G195" i="14" s="1"/>
  <c r="I194" i="12"/>
  <c r="H195" i="14" s="1"/>
  <c r="J194" i="12"/>
  <c r="I195" i="14" s="1"/>
  <c r="D195" i="12"/>
  <c r="E195" i="12" s="1"/>
  <c r="D196" i="14" s="1"/>
  <c r="F195" i="12"/>
  <c r="E196" i="14" s="1"/>
  <c r="G195" i="12"/>
  <c r="F196" i="14" s="1"/>
  <c r="H195" i="12"/>
  <c r="G196" i="14" s="1"/>
  <c r="I195" i="12"/>
  <c r="H196" i="14" s="1"/>
  <c r="J195" i="12"/>
  <c r="I196" i="14" s="1"/>
  <c r="D196" i="12"/>
  <c r="C197" i="14" s="1"/>
  <c r="F196" i="12"/>
  <c r="E197" i="14" s="1"/>
  <c r="G196" i="12"/>
  <c r="F197" i="14" s="1"/>
  <c r="H196" i="12"/>
  <c r="G197" i="14" s="1"/>
  <c r="I196" i="12"/>
  <c r="H197" i="14" s="1"/>
  <c r="J196" i="12"/>
  <c r="I197" i="14" s="1"/>
  <c r="D197" i="12"/>
  <c r="E197" i="12" s="1"/>
  <c r="D198" i="14" s="1"/>
  <c r="F197" i="12"/>
  <c r="E198" i="14" s="1"/>
  <c r="G197" i="12"/>
  <c r="F198" i="14" s="1"/>
  <c r="H197" i="12"/>
  <c r="G198" i="14" s="1"/>
  <c r="I197" i="12"/>
  <c r="H198" i="14" s="1"/>
  <c r="J197" i="12"/>
  <c r="I198" i="14" s="1"/>
  <c r="D198" i="12"/>
  <c r="C199" i="14" s="1"/>
  <c r="F198" i="12"/>
  <c r="E199" i="14" s="1"/>
  <c r="G198" i="12"/>
  <c r="F199" i="14" s="1"/>
  <c r="H198" i="12"/>
  <c r="G199" i="14" s="1"/>
  <c r="I198" i="12"/>
  <c r="H199" i="14" s="1"/>
  <c r="J198" i="12"/>
  <c r="I199" i="14" s="1"/>
  <c r="D199" i="12"/>
  <c r="C200" i="14" s="1"/>
  <c r="F199" i="12"/>
  <c r="E200" i="14" s="1"/>
  <c r="G199" i="12"/>
  <c r="F200" i="14" s="1"/>
  <c r="H199" i="12"/>
  <c r="G200" i="14" s="1"/>
  <c r="I199" i="12"/>
  <c r="H200" i="14" s="1"/>
  <c r="J199" i="12"/>
  <c r="I200" i="14" s="1"/>
  <c r="D200" i="12"/>
  <c r="C201" i="14" s="1"/>
  <c r="F200" i="12"/>
  <c r="E201" i="14" s="1"/>
  <c r="G200" i="12"/>
  <c r="F201" i="14" s="1"/>
  <c r="H200" i="12"/>
  <c r="G201" i="14" s="1"/>
  <c r="I200" i="12"/>
  <c r="H201" i="14" s="1"/>
  <c r="J200" i="12"/>
  <c r="I201" i="14" s="1"/>
  <c r="D201" i="12"/>
  <c r="E201" i="12" s="1"/>
  <c r="D202" i="14" s="1"/>
  <c r="F201" i="12"/>
  <c r="E202" i="14" s="1"/>
  <c r="G201" i="12"/>
  <c r="F202" i="14" s="1"/>
  <c r="H201" i="12"/>
  <c r="G202" i="14" s="1"/>
  <c r="I201" i="12"/>
  <c r="H202" i="14" s="1"/>
  <c r="J201" i="12"/>
  <c r="I202" i="14" s="1"/>
  <c r="D202" i="12"/>
  <c r="C203" i="14" s="1"/>
  <c r="F202" i="12"/>
  <c r="E203" i="14" s="1"/>
  <c r="G202" i="12"/>
  <c r="F203" i="14" s="1"/>
  <c r="H202" i="12"/>
  <c r="G203" i="14" s="1"/>
  <c r="I202" i="12"/>
  <c r="H203" i="14" s="1"/>
  <c r="J202" i="12"/>
  <c r="I203" i="14" s="1"/>
  <c r="D203" i="12"/>
  <c r="C204" i="14" s="1"/>
  <c r="F203" i="12"/>
  <c r="E204" i="14" s="1"/>
  <c r="G203" i="12"/>
  <c r="F204" i="14" s="1"/>
  <c r="H203" i="12"/>
  <c r="G204" i="14" s="1"/>
  <c r="I203" i="12"/>
  <c r="H204" i="14" s="1"/>
  <c r="J203" i="12"/>
  <c r="I204" i="14" s="1"/>
  <c r="J86" i="15"/>
  <c r="X8" i="13"/>
  <c r="AI210" i="13"/>
  <c r="AI209" i="13"/>
  <c r="AI208" i="13"/>
  <c r="AI207" i="13"/>
  <c r="AI206" i="13"/>
  <c r="AI205" i="13"/>
  <c r="AI204" i="13"/>
  <c r="AI203" i="13"/>
  <c r="AI202" i="13"/>
  <c r="AI201" i="13"/>
  <c r="AI200" i="13"/>
  <c r="AI199" i="13"/>
  <c r="AI198" i="13"/>
  <c r="AI197" i="13"/>
  <c r="AI196" i="13"/>
  <c r="AI195" i="13"/>
  <c r="AI194" i="13"/>
  <c r="AI193" i="13"/>
  <c r="AI192" i="13"/>
  <c r="AI191" i="13"/>
  <c r="AI190" i="13"/>
  <c r="AI189" i="13"/>
  <c r="AI188" i="13"/>
  <c r="AI187" i="13"/>
  <c r="AI186" i="13"/>
  <c r="AI185" i="13"/>
  <c r="AI184" i="13"/>
  <c r="AI183" i="13"/>
  <c r="AI182" i="13"/>
  <c r="AI181" i="13"/>
  <c r="AI180" i="13"/>
  <c r="AI179" i="13"/>
  <c r="AI178" i="13"/>
  <c r="AI177" i="13"/>
  <c r="AI176" i="13"/>
  <c r="AI175" i="13"/>
  <c r="AI174" i="13"/>
  <c r="AI173" i="13"/>
  <c r="AI172" i="13"/>
  <c r="AI171" i="13"/>
  <c r="AI170" i="13"/>
  <c r="AI169" i="13"/>
  <c r="AI168" i="13"/>
  <c r="AI167" i="13"/>
  <c r="AI166" i="13"/>
  <c r="AI165" i="13"/>
  <c r="AI164" i="13"/>
  <c r="AI163" i="13"/>
  <c r="AI162" i="13"/>
  <c r="AI161" i="13"/>
  <c r="AI160" i="13"/>
  <c r="AI159" i="13"/>
  <c r="AI158" i="13"/>
  <c r="AI157" i="13"/>
  <c r="AI156" i="13"/>
  <c r="AI155" i="13"/>
  <c r="AI154" i="13"/>
  <c r="AI153" i="13"/>
  <c r="AI152" i="13"/>
  <c r="AI151" i="13"/>
  <c r="AI150" i="13"/>
  <c r="AI149" i="13"/>
  <c r="AI148" i="13"/>
  <c r="AI147" i="13"/>
  <c r="AI146" i="13"/>
  <c r="AI145" i="13"/>
  <c r="AI144" i="13"/>
  <c r="AI143" i="13"/>
  <c r="AI142" i="13"/>
  <c r="AI141" i="13"/>
  <c r="AI140" i="13"/>
  <c r="AI139" i="13"/>
  <c r="AI138" i="13"/>
  <c r="AI137" i="13"/>
  <c r="AI136" i="13"/>
  <c r="AI135" i="13"/>
  <c r="AI134" i="13"/>
  <c r="AI133" i="13"/>
  <c r="AI132" i="13"/>
  <c r="AI131" i="13"/>
  <c r="AI130" i="13"/>
  <c r="AI129" i="13"/>
  <c r="AI128" i="13"/>
  <c r="AI127" i="13"/>
  <c r="AI126" i="13"/>
  <c r="AI125" i="13"/>
  <c r="AI124" i="13"/>
  <c r="AI123" i="13"/>
  <c r="AI122" i="13"/>
  <c r="AI121" i="13"/>
  <c r="AI120" i="13"/>
  <c r="AI119" i="13"/>
  <c r="AI118" i="13"/>
  <c r="AI117" i="13"/>
  <c r="AI116" i="13"/>
  <c r="AI115" i="13"/>
  <c r="AI114" i="13"/>
  <c r="AI113" i="13"/>
  <c r="AI112" i="13"/>
  <c r="AI111" i="13"/>
  <c r="AI110" i="13"/>
  <c r="AI109" i="13"/>
  <c r="AI108" i="13"/>
  <c r="AI107" i="13"/>
  <c r="AI106" i="13"/>
  <c r="AI105" i="13"/>
  <c r="AI104" i="13"/>
  <c r="AI103" i="13"/>
  <c r="AI102" i="13"/>
  <c r="AI101" i="13"/>
  <c r="AI100" i="13"/>
  <c r="AI99" i="13"/>
  <c r="AI98" i="13"/>
  <c r="AI97" i="13"/>
  <c r="AI96" i="13"/>
  <c r="AI95" i="13"/>
  <c r="AI94" i="13"/>
  <c r="AI93" i="13"/>
  <c r="AI92" i="13"/>
  <c r="AI91" i="13"/>
  <c r="AI90" i="13"/>
  <c r="AI89" i="13"/>
  <c r="AI88" i="13"/>
  <c r="AI87" i="13"/>
  <c r="AI86" i="13"/>
  <c r="AI85" i="13"/>
  <c r="AI84" i="13"/>
  <c r="AI83" i="13"/>
  <c r="AI82" i="13"/>
  <c r="AI81" i="13"/>
  <c r="AI80" i="13"/>
  <c r="AI79" i="13"/>
  <c r="AI78" i="13"/>
  <c r="AI77" i="13"/>
  <c r="AI76" i="13"/>
  <c r="AI75" i="13"/>
  <c r="AI74" i="13"/>
  <c r="AI73" i="13"/>
  <c r="AI72" i="13"/>
  <c r="AI71" i="13"/>
  <c r="AI70" i="13"/>
  <c r="AI69" i="13"/>
  <c r="AI68" i="13"/>
  <c r="AI67" i="13"/>
  <c r="AI66" i="13"/>
  <c r="AI65" i="13"/>
  <c r="AI64" i="13"/>
  <c r="AI63" i="13"/>
  <c r="AI62" i="13"/>
  <c r="AI61" i="13"/>
  <c r="AI60" i="13"/>
  <c r="AI59" i="13"/>
  <c r="AI58" i="13"/>
  <c r="AI57" i="13"/>
  <c r="AI56" i="13"/>
  <c r="AI55" i="13"/>
  <c r="AI54" i="13"/>
  <c r="AI53" i="13"/>
  <c r="AI52" i="13"/>
  <c r="AI51" i="13"/>
  <c r="AI50" i="13"/>
  <c r="AI49" i="13"/>
  <c r="AI48" i="13"/>
  <c r="AI47" i="13"/>
  <c r="AI46" i="13"/>
  <c r="AI45" i="13"/>
  <c r="AI44" i="13"/>
  <c r="AI43" i="13"/>
  <c r="AI42" i="13"/>
  <c r="AI41" i="13"/>
  <c r="AI40" i="13"/>
  <c r="AI39" i="13"/>
  <c r="AI38" i="13"/>
  <c r="AI37" i="13"/>
  <c r="AI36" i="13"/>
  <c r="AI35" i="13"/>
  <c r="AI34" i="13"/>
  <c r="AI33" i="13"/>
  <c r="AI32" i="13"/>
  <c r="AI31" i="13"/>
  <c r="AI30" i="13"/>
  <c r="AI29" i="13"/>
  <c r="AI28" i="13"/>
  <c r="AI27" i="13"/>
  <c r="AI26" i="13"/>
  <c r="AI25" i="13"/>
  <c r="AI24" i="13"/>
  <c r="AI23" i="13"/>
  <c r="AI22" i="13"/>
  <c r="AI21" i="13"/>
  <c r="AI20" i="13"/>
  <c r="AI19" i="13"/>
  <c r="AI18" i="13"/>
  <c r="AI17" i="13"/>
  <c r="AI16" i="13"/>
  <c r="AI15" i="13"/>
  <c r="AI14" i="13"/>
  <c r="AI13" i="13"/>
  <c r="AI12" i="13"/>
  <c r="AI11" i="13"/>
  <c r="AH11" i="13"/>
  <c r="AH12" i="13"/>
  <c r="AH13" i="13"/>
  <c r="AH14" i="13"/>
  <c r="AH15" i="13"/>
  <c r="AH16" i="13"/>
  <c r="AH17" i="13"/>
  <c r="AH18" i="13"/>
  <c r="AH19" i="13"/>
  <c r="AH20" i="13"/>
  <c r="AH21" i="13"/>
  <c r="AH22" i="13"/>
  <c r="AH23" i="13"/>
  <c r="AH24" i="13"/>
  <c r="AH25" i="13"/>
  <c r="AH26" i="13"/>
  <c r="AH27" i="13"/>
  <c r="AH28" i="13"/>
  <c r="AH29" i="13"/>
  <c r="AH30" i="13"/>
  <c r="AH31" i="13"/>
  <c r="AH32" i="13"/>
  <c r="AH33" i="13"/>
  <c r="AH34" i="13"/>
  <c r="AH35" i="13"/>
  <c r="AH36" i="13"/>
  <c r="AH37" i="13"/>
  <c r="AH38" i="13"/>
  <c r="AH39" i="13"/>
  <c r="AH40" i="13"/>
  <c r="AH41" i="13"/>
  <c r="AH42" i="13"/>
  <c r="AH43" i="13"/>
  <c r="AH44" i="13"/>
  <c r="AH45" i="13"/>
  <c r="AH46" i="13"/>
  <c r="AH47" i="13"/>
  <c r="AH48" i="13"/>
  <c r="AH49" i="13"/>
  <c r="AH50" i="13"/>
  <c r="AH51" i="13"/>
  <c r="AH52" i="13"/>
  <c r="AH53" i="13"/>
  <c r="AH54" i="13"/>
  <c r="AH55" i="13"/>
  <c r="AH56" i="13"/>
  <c r="AH57" i="13"/>
  <c r="AH58" i="13"/>
  <c r="AH59" i="13"/>
  <c r="AH60" i="13"/>
  <c r="AH61" i="13"/>
  <c r="AH62" i="13"/>
  <c r="AH63" i="13"/>
  <c r="AH64" i="13"/>
  <c r="AH65" i="13"/>
  <c r="AH66" i="13"/>
  <c r="AH67" i="13"/>
  <c r="AH68" i="13"/>
  <c r="AH69" i="13"/>
  <c r="AH70" i="13"/>
  <c r="AH71" i="13"/>
  <c r="AH72" i="13"/>
  <c r="AH73" i="13"/>
  <c r="AH74" i="13"/>
  <c r="AH75" i="13"/>
  <c r="AH76" i="13"/>
  <c r="AH77" i="13"/>
  <c r="AH78" i="13"/>
  <c r="AH79" i="13"/>
  <c r="AH80" i="13"/>
  <c r="AH81" i="13"/>
  <c r="AH82" i="13"/>
  <c r="AH83" i="13"/>
  <c r="AH84" i="13"/>
  <c r="AH85" i="13"/>
  <c r="AH86" i="13"/>
  <c r="AH87" i="13"/>
  <c r="AH88" i="13"/>
  <c r="AH89" i="13"/>
  <c r="AH90" i="13"/>
  <c r="AH91" i="13"/>
  <c r="AH92" i="13"/>
  <c r="AH93" i="13"/>
  <c r="AH94" i="13"/>
  <c r="AH95" i="13"/>
  <c r="AH96" i="13"/>
  <c r="AH97" i="13"/>
  <c r="AH98" i="13"/>
  <c r="AH99" i="13"/>
  <c r="AH100" i="13"/>
  <c r="AH101" i="13"/>
  <c r="AH102" i="13"/>
  <c r="AH103" i="13"/>
  <c r="AH104" i="13"/>
  <c r="AH105" i="13"/>
  <c r="AH106" i="13"/>
  <c r="AH107" i="13"/>
  <c r="AH108" i="13"/>
  <c r="AH109" i="13"/>
  <c r="AH110" i="13"/>
  <c r="AH111" i="13"/>
  <c r="AH112" i="13"/>
  <c r="AH113" i="13"/>
  <c r="AH114" i="13"/>
  <c r="AH115" i="13"/>
  <c r="AH116" i="13"/>
  <c r="AH117" i="13"/>
  <c r="AH118" i="13"/>
  <c r="AH119" i="13"/>
  <c r="AH120" i="13"/>
  <c r="AH121" i="13"/>
  <c r="AH122" i="13"/>
  <c r="AH123" i="13"/>
  <c r="AH124" i="13"/>
  <c r="AH125" i="13"/>
  <c r="AH126" i="13"/>
  <c r="AH127" i="13"/>
  <c r="AH128" i="13"/>
  <c r="AH129" i="13"/>
  <c r="AH130" i="13"/>
  <c r="AH131" i="13"/>
  <c r="AH132" i="13"/>
  <c r="AH133" i="13"/>
  <c r="AH134" i="13"/>
  <c r="AH135" i="13"/>
  <c r="AH136" i="13"/>
  <c r="AH137" i="13"/>
  <c r="AH138" i="13"/>
  <c r="AH139" i="13"/>
  <c r="AH140" i="13"/>
  <c r="AH141" i="13"/>
  <c r="AH142" i="13"/>
  <c r="AH143" i="13"/>
  <c r="AH144" i="13"/>
  <c r="AH145" i="13"/>
  <c r="AH146" i="13"/>
  <c r="AH147" i="13"/>
  <c r="AH148" i="13"/>
  <c r="AH149" i="13"/>
  <c r="AH150" i="13"/>
  <c r="AH151" i="13"/>
  <c r="AH152" i="13"/>
  <c r="AH153" i="13"/>
  <c r="AH154" i="13"/>
  <c r="AH155" i="13"/>
  <c r="AH156" i="13"/>
  <c r="AH157" i="13"/>
  <c r="AH158" i="13"/>
  <c r="AH159" i="13"/>
  <c r="AH160" i="13"/>
  <c r="AH161" i="13"/>
  <c r="AH162" i="13"/>
  <c r="AH163" i="13"/>
  <c r="AH164" i="13"/>
  <c r="AH165" i="13"/>
  <c r="AH166" i="13"/>
  <c r="AH167" i="13"/>
  <c r="AH168" i="13"/>
  <c r="AH169" i="13"/>
  <c r="AH170" i="13"/>
  <c r="AH171" i="13"/>
  <c r="AH172" i="13"/>
  <c r="AH173" i="13"/>
  <c r="AH174" i="13"/>
  <c r="AH175" i="13"/>
  <c r="AH176" i="13"/>
  <c r="AH177" i="13"/>
  <c r="AH178" i="13"/>
  <c r="AH179" i="13"/>
  <c r="AH180" i="13"/>
  <c r="AH181" i="13"/>
  <c r="AH182" i="13"/>
  <c r="AH183" i="13"/>
  <c r="AH184" i="13"/>
  <c r="AH185" i="13"/>
  <c r="AH186" i="13"/>
  <c r="AH187" i="13"/>
  <c r="AH188" i="13"/>
  <c r="AH189" i="13"/>
  <c r="AH190" i="13"/>
  <c r="AH191" i="13"/>
  <c r="AH192" i="13"/>
  <c r="AH193" i="13"/>
  <c r="AH194" i="13"/>
  <c r="AH195" i="13"/>
  <c r="AH196" i="13"/>
  <c r="AH197" i="13"/>
  <c r="AH198" i="13"/>
  <c r="AH199" i="13"/>
  <c r="AH200" i="13"/>
  <c r="AH201" i="13"/>
  <c r="AH202" i="13"/>
  <c r="AH203" i="13"/>
  <c r="AH204" i="13"/>
  <c r="AH205" i="13"/>
  <c r="AH206" i="13"/>
  <c r="AH207" i="13"/>
  <c r="AH208" i="13"/>
  <c r="AH209" i="13"/>
  <c r="AH210" i="13"/>
  <c r="H8" i="13"/>
  <c r="I8" i="13"/>
  <c r="J8" i="13"/>
  <c r="K8" i="13"/>
  <c r="L8" i="13"/>
  <c r="M8" i="13"/>
  <c r="N8" i="13"/>
  <c r="S8" i="13"/>
  <c r="U8" i="13"/>
  <c r="V8" i="13"/>
  <c r="W8" i="13"/>
  <c r="J32" i="15"/>
  <c r="J33" i="15"/>
  <c r="J34" i="15"/>
  <c r="J35" i="15"/>
  <c r="J31" i="15"/>
  <c r="J28" i="15"/>
  <c r="J98" i="15"/>
  <c r="J89" i="15"/>
  <c r="J95" i="15"/>
  <c r="J44" i="15"/>
  <c r="J49" i="15"/>
  <c r="J47" i="15"/>
  <c r="J41" i="15"/>
  <c r="J26" i="15"/>
  <c r="J25" i="15"/>
  <c r="J24" i="15"/>
  <c r="J23" i="15"/>
  <c r="J20" i="15"/>
  <c r="J19" i="15"/>
  <c r="J18" i="15"/>
  <c r="J17" i="15"/>
  <c r="J16" i="15"/>
  <c r="J15" i="15"/>
  <c r="J14" i="15"/>
  <c r="AP210" i="13"/>
  <c r="AP209" i="13"/>
  <c r="AP208" i="13"/>
  <c r="AP207" i="13"/>
  <c r="AP206" i="13"/>
  <c r="AP205" i="13"/>
  <c r="AP204" i="13"/>
  <c r="AP203" i="13"/>
  <c r="AP202" i="13"/>
  <c r="AP201" i="13"/>
  <c r="AP200" i="13"/>
  <c r="AP199" i="13"/>
  <c r="AP198" i="13"/>
  <c r="AP197" i="13"/>
  <c r="AP196" i="13"/>
  <c r="AP195" i="13"/>
  <c r="AP194" i="13"/>
  <c r="AP193" i="13"/>
  <c r="AP192" i="13"/>
  <c r="AP191" i="13"/>
  <c r="AP190" i="13"/>
  <c r="AP189" i="13"/>
  <c r="AP188" i="13"/>
  <c r="AP187" i="13"/>
  <c r="AP186" i="13"/>
  <c r="AP185" i="13"/>
  <c r="AP184" i="13"/>
  <c r="AP183" i="13"/>
  <c r="AP182" i="13"/>
  <c r="AP181" i="13"/>
  <c r="AP180" i="13"/>
  <c r="AP179" i="13"/>
  <c r="AP178" i="13"/>
  <c r="AP177" i="13"/>
  <c r="AP176" i="13"/>
  <c r="AP175" i="13"/>
  <c r="AP174" i="13"/>
  <c r="AP173" i="13"/>
  <c r="AP172" i="13"/>
  <c r="AP171" i="13"/>
  <c r="AP170" i="13"/>
  <c r="AP169" i="13"/>
  <c r="AP168" i="13"/>
  <c r="AP167" i="13"/>
  <c r="AP166" i="13"/>
  <c r="AP165" i="13"/>
  <c r="AP164" i="13"/>
  <c r="AP163" i="13"/>
  <c r="AP162" i="13"/>
  <c r="AP161" i="13"/>
  <c r="AP160" i="13"/>
  <c r="AP159" i="13"/>
  <c r="AP158" i="13"/>
  <c r="AP157" i="13"/>
  <c r="AP156" i="13"/>
  <c r="AP155" i="13"/>
  <c r="AP154" i="13"/>
  <c r="AP153" i="13"/>
  <c r="AP152" i="13"/>
  <c r="AP151" i="13"/>
  <c r="AP150" i="13"/>
  <c r="AP149" i="13"/>
  <c r="AP148" i="13"/>
  <c r="AP147" i="13"/>
  <c r="AP146" i="13"/>
  <c r="AP145" i="13"/>
  <c r="AP144" i="13"/>
  <c r="AP143" i="13"/>
  <c r="AP142" i="13"/>
  <c r="AP141" i="13"/>
  <c r="AP140" i="13"/>
  <c r="AP139" i="13"/>
  <c r="AP138" i="13"/>
  <c r="AP137" i="13"/>
  <c r="AP136" i="13"/>
  <c r="AP135" i="13"/>
  <c r="AP134" i="13"/>
  <c r="AP133" i="13"/>
  <c r="AP132" i="13"/>
  <c r="AP131" i="13"/>
  <c r="AP130" i="13"/>
  <c r="AP129" i="13"/>
  <c r="AP128" i="13"/>
  <c r="AP127" i="13"/>
  <c r="AP126" i="13"/>
  <c r="AP125" i="13"/>
  <c r="AP124" i="13"/>
  <c r="AP123" i="13"/>
  <c r="AP122" i="13"/>
  <c r="AP121" i="13"/>
  <c r="AP120" i="13"/>
  <c r="AP119" i="13"/>
  <c r="AP118" i="13"/>
  <c r="AP117" i="13"/>
  <c r="AP116" i="13"/>
  <c r="AP115" i="13"/>
  <c r="AP114" i="13"/>
  <c r="AP113" i="13"/>
  <c r="AP112" i="13"/>
  <c r="AP111" i="13"/>
  <c r="AP110" i="13"/>
  <c r="AP109" i="13"/>
  <c r="AP108" i="13"/>
  <c r="AP107" i="13"/>
  <c r="AP106" i="13"/>
  <c r="AP105" i="13"/>
  <c r="AP104" i="13"/>
  <c r="AP103" i="13"/>
  <c r="AP102" i="13"/>
  <c r="AP101" i="13"/>
  <c r="AP100" i="13"/>
  <c r="AP99" i="13"/>
  <c r="AP98" i="13"/>
  <c r="AP97" i="13"/>
  <c r="AP96" i="13"/>
  <c r="AP95" i="13"/>
  <c r="AP94" i="13"/>
  <c r="AP93" i="13"/>
  <c r="AP92" i="13"/>
  <c r="AP91" i="13"/>
  <c r="AP90" i="13"/>
  <c r="AP89" i="13"/>
  <c r="AP88" i="13"/>
  <c r="AP87" i="13"/>
  <c r="AP86" i="13"/>
  <c r="AP85" i="13"/>
  <c r="AP84" i="13"/>
  <c r="AP83" i="13"/>
  <c r="AP82" i="13"/>
  <c r="AP81" i="13"/>
  <c r="AP80" i="13"/>
  <c r="AP79" i="13"/>
  <c r="AP78" i="13"/>
  <c r="AP77" i="13"/>
  <c r="AP76" i="13"/>
  <c r="AP75" i="13"/>
  <c r="AP74" i="13"/>
  <c r="AP73" i="13"/>
  <c r="AP72" i="13"/>
  <c r="AP71" i="13"/>
  <c r="AP70" i="13"/>
  <c r="AP69" i="13"/>
  <c r="AP68" i="13"/>
  <c r="AP67" i="13"/>
  <c r="AP66" i="13"/>
  <c r="AP65" i="13"/>
  <c r="AP64" i="13"/>
  <c r="AP63" i="13"/>
  <c r="AP62" i="13"/>
  <c r="AP61" i="13"/>
  <c r="AP60" i="13"/>
  <c r="AP59" i="13"/>
  <c r="AP58" i="13"/>
  <c r="AP57" i="13"/>
  <c r="AP56" i="13"/>
  <c r="AP55" i="13"/>
  <c r="AP54" i="13"/>
  <c r="AP53" i="13"/>
  <c r="AP52" i="13"/>
  <c r="AP51" i="13"/>
  <c r="AP50" i="13"/>
  <c r="AP49" i="13"/>
  <c r="AP48" i="13"/>
  <c r="AP47" i="13"/>
  <c r="AP46" i="13"/>
  <c r="AP45" i="13"/>
  <c r="AP44" i="13"/>
  <c r="AP43" i="13"/>
  <c r="AP42" i="13"/>
  <c r="AP41" i="13"/>
  <c r="AP40" i="13"/>
  <c r="AP39" i="13"/>
  <c r="AP38" i="13"/>
  <c r="AP37" i="13"/>
  <c r="AP36" i="13"/>
  <c r="AP35" i="13"/>
  <c r="AP34" i="13"/>
  <c r="AP33" i="13"/>
  <c r="AP32" i="13"/>
  <c r="AP31" i="13"/>
  <c r="AP30" i="13"/>
  <c r="AP29" i="13"/>
  <c r="AP28" i="13"/>
  <c r="AP27" i="13"/>
  <c r="AP26" i="13"/>
  <c r="AP25" i="13"/>
  <c r="AP24" i="13"/>
  <c r="AP23" i="13"/>
  <c r="AP22" i="13"/>
  <c r="AP21" i="13"/>
  <c r="AP20" i="13"/>
  <c r="AP19" i="13"/>
  <c r="AP18" i="13"/>
  <c r="AP17" i="13"/>
  <c r="AP16" i="13"/>
  <c r="AP15" i="13"/>
  <c r="AP14" i="13"/>
  <c r="AP13" i="13"/>
  <c r="AP12" i="13"/>
  <c r="AP11" i="13"/>
  <c r="A8" i="13" l="1"/>
  <c r="J8" i="15" s="1"/>
  <c r="E191" i="12"/>
  <c r="D192" i="14" s="1"/>
  <c r="E110" i="12"/>
  <c r="D111" i="14" s="1"/>
  <c r="E101" i="12"/>
  <c r="D102" i="14" s="1"/>
  <c r="E60" i="12"/>
  <c r="D61" i="14" s="1"/>
  <c r="E202" i="12"/>
  <c r="D203" i="14" s="1"/>
  <c r="E120" i="12"/>
  <c r="D121" i="14" s="1"/>
  <c r="E26" i="12"/>
  <c r="D27" i="14" s="1"/>
  <c r="E185" i="12"/>
  <c r="D186" i="14" s="1"/>
  <c r="E181" i="12"/>
  <c r="D182" i="14" s="1"/>
  <c r="E124" i="12"/>
  <c r="D125" i="14" s="1"/>
  <c r="E123" i="12"/>
  <c r="D124" i="14" s="1"/>
  <c r="E183" i="12"/>
  <c r="D184" i="14" s="1"/>
  <c r="E117" i="12"/>
  <c r="D118" i="14" s="1"/>
  <c r="E116" i="12"/>
  <c r="D117" i="14" s="1"/>
  <c r="E200" i="12"/>
  <c r="D201" i="14" s="1"/>
  <c r="E199" i="12"/>
  <c r="D200" i="14" s="1"/>
  <c r="E189" i="12"/>
  <c r="D190" i="14" s="1"/>
  <c r="E186" i="12"/>
  <c r="D187" i="14" s="1"/>
  <c r="E94" i="12"/>
  <c r="D95" i="14" s="1"/>
  <c r="E74" i="12"/>
  <c r="D75" i="14" s="1"/>
  <c r="E56" i="12"/>
  <c r="D57" i="14" s="1"/>
  <c r="E33" i="12"/>
  <c r="D34" i="14" s="1"/>
  <c r="E19" i="12"/>
  <c r="D20" i="14" s="1"/>
  <c r="E105" i="12"/>
  <c r="D106" i="14" s="1"/>
  <c r="E31" i="12"/>
  <c r="D32" i="14" s="1"/>
  <c r="E16" i="12"/>
  <c r="D17" i="14" s="1"/>
  <c r="E70" i="12"/>
  <c r="D71" i="14" s="1"/>
  <c r="E48" i="12"/>
  <c r="D49" i="14" s="1"/>
  <c r="E196" i="12"/>
  <c r="D197" i="14" s="1"/>
  <c r="E115" i="12"/>
  <c r="D116" i="14" s="1"/>
  <c r="E98" i="12"/>
  <c r="D99" i="14" s="1"/>
  <c r="E193" i="12"/>
  <c r="D194" i="14" s="1"/>
  <c r="E97" i="12"/>
  <c r="D98" i="14" s="1"/>
  <c r="E65" i="12"/>
  <c r="D66" i="14" s="1"/>
  <c r="E42" i="12"/>
  <c r="D43" i="14" s="1"/>
  <c r="E178" i="12"/>
  <c r="D179" i="14" s="1"/>
  <c r="C179" i="14"/>
  <c r="E170" i="12"/>
  <c r="D171" i="14" s="1"/>
  <c r="C171" i="14"/>
  <c r="E144" i="12"/>
  <c r="D145" i="14" s="1"/>
  <c r="C145" i="14"/>
  <c r="E143" i="12"/>
  <c r="D144" i="14" s="1"/>
  <c r="C144" i="14"/>
  <c r="E118" i="12"/>
  <c r="D119" i="14" s="1"/>
  <c r="C119" i="14"/>
  <c r="E111" i="12"/>
  <c r="D112" i="14" s="1"/>
  <c r="C112" i="14"/>
  <c r="E39" i="12"/>
  <c r="D40" i="14" s="1"/>
  <c r="C40" i="14"/>
  <c r="C198" i="14"/>
  <c r="C174" i="14"/>
  <c r="C163" i="14"/>
  <c r="C109" i="14"/>
  <c r="C104" i="14"/>
  <c r="E177" i="12"/>
  <c r="D178" i="14" s="1"/>
  <c r="C178" i="14"/>
  <c r="E161" i="12"/>
  <c r="D162" i="14" s="1"/>
  <c r="C162" i="14"/>
  <c r="E153" i="12"/>
  <c r="D154" i="14" s="1"/>
  <c r="C154" i="14"/>
  <c r="E142" i="12"/>
  <c r="D143" i="14" s="1"/>
  <c r="C143" i="14"/>
  <c r="E127" i="12"/>
  <c r="D128" i="14" s="1"/>
  <c r="C128" i="14"/>
  <c r="E125" i="12"/>
  <c r="D126" i="14" s="1"/>
  <c r="C126" i="14"/>
  <c r="E85" i="12"/>
  <c r="D86" i="14" s="1"/>
  <c r="C86" i="14"/>
  <c r="E84" i="12"/>
  <c r="D85" i="14" s="1"/>
  <c r="C85" i="14"/>
  <c r="E83" i="12"/>
  <c r="D84" i="14" s="1"/>
  <c r="C84" i="14"/>
  <c r="E77" i="12"/>
  <c r="D78" i="14" s="1"/>
  <c r="C78" i="14"/>
  <c r="E68" i="12"/>
  <c r="D69" i="14" s="1"/>
  <c r="C69" i="14"/>
  <c r="E59" i="12"/>
  <c r="D60" i="14" s="1"/>
  <c r="C60" i="14"/>
  <c r="E58" i="12"/>
  <c r="D59" i="14" s="1"/>
  <c r="E51" i="12"/>
  <c r="D52" i="14" s="1"/>
  <c r="C52" i="14"/>
  <c r="E44" i="12"/>
  <c r="D45" i="14" s="1"/>
  <c r="E38" i="12"/>
  <c r="D39" i="14" s="1"/>
  <c r="E27" i="12"/>
  <c r="D28" i="14" s="1"/>
  <c r="C28" i="14"/>
  <c r="E18" i="12"/>
  <c r="D19" i="14" s="1"/>
  <c r="C19" i="14"/>
  <c r="E17" i="12"/>
  <c r="D18" i="14" s="1"/>
  <c r="C18" i="14"/>
  <c r="C196" i="14"/>
  <c r="C191" i="14"/>
  <c r="C37" i="14"/>
  <c r="C26" i="14"/>
  <c r="E198" i="12"/>
  <c r="D199" i="14" s="1"/>
  <c r="E192" i="12"/>
  <c r="D193" i="14" s="1"/>
  <c r="E184" i="12"/>
  <c r="D185" i="14" s="1"/>
  <c r="E176" i="12"/>
  <c r="D177" i="14" s="1"/>
  <c r="C177" i="14"/>
  <c r="E168" i="12"/>
  <c r="D169" i="14" s="1"/>
  <c r="C169" i="14"/>
  <c r="E152" i="12"/>
  <c r="D153" i="14" s="1"/>
  <c r="C153" i="14"/>
  <c r="E141" i="12"/>
  <c r="D142" i="14" s="1"/>
  <c r="E109" i="12"/>
  <c r="D110" i="14" s="1"/>
  <c r="E93" i="12"/>
  <c r="D94" i="14" s="1"/>
  <c r="C94" i="14"/>
  <c r="E92" i="12"/>
  <c r="D93" i="14" s="1"/>
  <c r="C93" i="14"/>
  <c r="E82" i="12"/>
  <c r="D83" i="14" s="1"/>
  <c r="E76" i="12"/>
  <c r="D77" i="14" s="1"/>
  <c r="C77" i="14"/>
  <c r="E67" i="12"/>
  <c r="D68" i="14" s="1"/>
  <c r="E50" i="12"/>
  <c r="D51" i="14" s="1"/>
  <c r="C51" i="14"/>
  <c r="E43" i="12"/>
  <c r="D44" i="14" s="1"/>
  <c r="C44" i="14"/>
  <c r="E32" i="12"/>
  <c r="D33" i="14" s="1"/>
  <c r="C33" i="14"/>
  <c r="E12" i="12"/>
  <c r="D13" i="14" s="1"/>
  <c r="C13" i="14"/>
  <c r="C176" i="14"/>
  <c r="C170" i="14"/>
  <c r="C159" i="14"/>
  <c r="C155" i="14"/>
  <c r="C133" i="14"/>
  <c r="C48" i="14"/>
  <c r="E167" i="12"/>
  <c r="D168" i="14" s="1"/>
  <c r="C168" i="14"/>
  <c r="E159" i="12"/>
  <c r="D160" i="14" s="1"/>
  <c r="C160" i="14"/>
  <c r="E151" i="12"/>
  <c r="D152" i="14" s="1"/>
  <c r="C152" i="14"/>
  <c r="E100" i="12"/>
  <c r="D101" i="14" s="1"/>
  <c r="C101" i="14"/>
  <c r="E99" i="12"/>
  <c r="D100" i="14" s="1"/>
  <c r="C100" i="14"/>
  <c r="E91" i="12"/>
  <c r="D92" i="14" s="1"/>
  <c r="C92" i="14"/>
  <c r="E75" i="12"/>
  <c r="D76" i="14" s="1"/>
  <c r="C76" i="14"/>
  <c r="E57" i="12"/>
  <c r="D58" i="14" s="1"/>
  <c r="C58" i="14"/>
  <c r="E37" i="12"/>
  <c r="D38" i="14" s="1"/>
  <c r="C38" i="14"/>
  <c r="E15" i="12"/>
  <c r="D16" i="14" s="1"/>
  <c r="C16" i="14"/>
  <c r="E14" i="12"/>
  <c r="D15" i="14" s="1"/>
  <c r="C15" i="14"/>
  <c r="C150" i="14"/>
  <c r="C146" i="14"/>
  <c r="C115" i="14"/>
  <c r="E203" i="12"/>
  <c r="D204" i="14" s="1"/>
  <c r="E182" i="12"/>
  <c r="D183" i="14" s="1"/>
  <c r="E174" i="12"/>
  <c r="D175" i="14" s="1"/>
  <c r="C175" i="14"/>
  <c r="E166" i="12"/>
  <c r="D167" i="14" s="1"/>
  <c r="C167" i="14"/>
  <c r="E150" i="12"/>
  <c r="D151" i="14" s="1"/>
  <c r="C151" i="14"/>
  <c r="E140" i="12"/>
  <c r="D141" i="14" s="1"/>
  <c r="C141" i="14"/>
  <c r="E138" i="12"/>
  <c r="D139" i="14" s="1"/>
  <c r="C139" i="14"/>
  <c r="E137" i="12"/>
  <c r="D138" i="14" s="1"/>
  <c r="E122" i="12"/>
  <c r="D123" i="14" s="1"/>
  <c r="C123" i="14"/>
  <c r="E121" i="12"/>
  <c r="D122" i="14" s="1"/>
  <c r="C122" i="14"/>
  <c r="E107" i="12"/>
  <c r="D108" i="14" s="1"/>
  <c r="C108" i="14"/>
  <c r="E106" i="12"/>
  <c r="D107" i="14" s="1"/>
  <c r="E90" i="12"/>
  <c r="D91" i="14" s="1"/>
  <c r="E81" i="12"/>
  <c r="D82" i="14" s="1"/>
  <c r="C82" i="14"/>
  <c r="E66" i="12"/>
  <c r="D67" i="14" s="1"/>
  <c r="C67" i="14"/>
  <c r="E41" i="12"/>
  <c r="D42" i="14" s="1"/>
  <c r="E30" i="12"/>
  <c r="D31" i="14" s="1"/>
  <c r="E24" i="12"/>
  <c r="D25" i="14" s="1"/>
  <c r="C25" i="14"/>
  <c r="C70" i="14"/>
  <c r="C24" i="14"/>
  <c r="C14" i="14"/>
  <c r="E157" i="12"/>
  <c r="D158" i="14" s="1"/>
  <c r="C158" i="14"/>
  <c r="E136" i="12"/>
  <c r="D137" i="14" s="1"/>
  <c r="C137" i="14"/>
  <c r="E135" i="12"/>
  <c r="D136" i="14" s="1"/>
  <c r="C136" i="14"/>
  <c r="E80" i="12"/>
  <c r="D81" i="14" s="1"/>
  <c r="C81" i="14"/>
  <c r="E55" i="12"/>
  <c r="D56" i="14" s="1"/>
  <c r="C56" i="14"/>
  <c r="C11" i="14"/>
  <c r="C195" i="14"/>
  <c r="C172" i="14"/>
  <c r="C127" i="14"/>
  <c r="E165" i="12"/>
  <c r="D166" i="14" s="1"/>
  <c r="C166" i="14"/>
  <c r="E188" i="12"/>
  <c r="D189" i="14" s="1"/>
  <c r="E180" i="12"/>
  <c r="D181" i="14" s="1"/>
  <c r="E172" i="12"/>
  <c r="D173" i="14" s="1"/>
  <c r="C173" i="14"/>
  <c r="E164" i="12"/>
  <c r="D165" i="14" s="1"/>
  <c r="C165" i="14"/>
  <c r="E148" i="12"/>
  <c r="D149" i="14" s="1"/>
  <c r="C149" i="14"/>
  <c r="E146" i="12"/>
  <c r="D147" i="14" s="1"/>
  <c r="C147" i="14"/>
  <c r="E133" i="12"/>
  <c r="D134" i="14" s="1"/>
  <c r="E113" i="12"/>
  <c r="D114" i="14" s="1"/>
  <c r="E89" i="12"/>
  <c r="D90" i="14" s="1"/>
  <c r="C90" i="14"/>
  <c r="E88" i="12"/>
  <c r="D89" i="14" s="1"/>
  <c r="C89" i="14"/>
  <c r="E87" i="12"/>
  <c r="D88" i="14" s="1"/>
  <c r="C88" i="14"/>
  <c r="E79" i="12"/>
  <c r="D80" i="14" s="1"/>
  <c r="C80" i="14"/>
  <c r="E73" i="12"/>
  <c r="D74" i="14" s="1"/>
  <c r="C74" i="14"/>
  <c r="E72" i="12"/>
  <c r="D73" i="14" s="1"/>
  <c r="C73" i="14"/>
  <c r="E64" i="12"/>
  <c r="D65" i="14" s="1"/>
  <c r="C65" i="14"/>
  <c r="E54" i="12"/>
  <c r="D55" i="14" s="1"/>
  <c r="C55" i="14"/>
  <c r="E46" i="12"/>
  <c r="D47" i="14" s="1"/>
  <c r="E40" i="12"/>
  <c r="D41" i="14" s="1"/>
  <c r="E35" i="12"/>
  <c r="D36" i="14" s="1"/>
  <c r="C36" i="14"/>
  <c r="E29" i="12"/>
  <c r="D30" i="14" s="1"/>
  <c r="C30" i="14"/>
  <c r="E22" i="12"/>
  <c r="D23" i="14" s="1"/>
  <c r="C23" i="14"/>
  <c r="C202" i="14"/>
  <c r="C161" i="14"/>
  <c r="C157" i="14"/>
  <c r="C140" i="14"/>
  <c r="C135" i="14"/>
  <c r="E187" i="12"/>
  <c r="D188" i="14" s="1"/>
  <c r="E179" i="12"/>
  <c r="D180" i="14" s="1"/>
  <c r="C180" i="14"/>
  <c r="E163" i="12"/>
  <c r="D164" i="14" s="1"/>
  <c r="C164" i="14"/>
  <c r="E155" i="12"/>
  <c r="D156" i="14" s="1"/>
  <c r="C156" i="14"/>
  <c r="E131" i="12"/>
  <c r="D132" i="14" s="1"/>
  <c r="C132" i="14"/>
  <c r="E130" i="12"/>
  <c r="D131" i="14" s="1"/>
  <c r="C131" i="14"/>
  <c r="E129" i="12"/>
  <c r="D130" i="14" s="1"/>
  <c r="C130" i="14"/>
  <c r="E128" i="12"/>
  <c r="D129" i="14" s="1"/>
  <c r="E119" i="12"/>
  <c r="D120" i="14" s="1"/>
  <c r="E104" i="12"/>
  <c r="D105" i="14" s="1"/>
  <c r="C105" i="14"/>
  <c r="E102" i="12"/>
  <c r="D103" i="14" s="1"/>
  <c r="E96" i="12"/>
  <c r="D97" i="14" s="1"/>
  <c r="C97" i="14"/>
  <c r="E95" i="12"/>
  <c r="D96" i="14" s="1"/>
  <c r="C96" i="14"/>
  <c r="E86" i="12"/>
  <c r="D87" i="14" s="1"/>
  <c r="E78" i="12"/>
  <c r="D79" i="14" s="1"/>
  <c r="E71" i="12"/>
  <c r="D72" i="14" s="1"/>
  <c r="C72" i="14"/>
  <c r="E63" i="12"/>
  <c r="D64" i="14" s="1"/>
  <c r="C64" i="14"/>
  <c r="E62" i="12"/>
  <c r="D63" i="14" s="1"/>
  <c r="C63" i="14"/>
  <c r="E61" i="12"/>
  <c r="D62" i="14" s="1"/>
  <c r="E53" i="12"/>
  <c r="D54" i="14" s="1"/>
  <c r="C54" i="14"/>
  <c r="E52" i="12"/>
  <c r="D53" i="14" s="1"/>
  <c r="E45" i="12"/>
  <c r="D46" i="14" s="1"/>
  <c r="E34" i="12"/>
  <c r="D35" i="14" s="1"/>
  <c r="C35" i="14"/>
  <c r="E28" i="12"/>
  <c r="D29" i="14" s="1"/>
  <c r="E21" i="12"/>
  <c r="D22" i="14" s="1"/>
  <c r="C22" i="14"/>
  <c r="E20" i="12"/>
  <c r="D21" i="14" s="1"/>
  <c r="C148" i="14"/>
  <c r="C113" i="14"/>
  <c r="C50" i="14"/>
  <c r="C12" i="14"/>
  <c r="AP9" i="13"/>
  <c r="V7" i="13" s="1"/>
  <c r="J6" i="15" l="1"/>
  <c r="J5" i="15"/>
  <c r="B1" i="15" s="1"/>
  <c r="AE11" i="13"/>
  <c r="AE12" i="13"/>
  <c r="AE13" i="13"/>
  <c r="AE14" i="13"/>
  <c r="AE15" i="13"/>
  <c r="AE16" i="13"/>
  <c r="AE17" i="13"/>
  <c r="AE18" i="13"/>
  <c r="AE19" i="13"/>
  <c r="AE20" i="13"/>
  <c r="AE21" i="13"/>
  <c r="AE22" i="13"/>
  <c r="AE23" i="13"/>
  <c r="AE24" i="13"/>
  <c r="AE25" i="13"/>
  <c r="AE26" i="13"/>
  <c r="AE27" i="13"/>
  <c r="AE28" i="13"/>
  <c r="AE29" i="13"/>
  <c r="AE30" i="13"/>
  <c r="AE31" i="13"/>
  <c r="AE32" i="13"/>
  <c r="AE33" i="13"/>
  <c r="AE34" i="13"/>
  <c r="AE35" i="13"/>
  <c r="AE36" i="13"/>
  <c r="AE37" i="13"/>
  <c r="AE38" i="13"/>
  <c r="AE39" i="13"/>
  <c r="AE40" i="13"/>
  <c r="AE41" i="13"/>
  <c r="AE42" i="13"/>
  <c r="AE43" i="13"/>
  <c r="AE44" i="13"/>
  <c r="AE45" i="13"/>
  <c r="AE46" i="13"/>
  <c r="AE47" i="13"/>
  <c r="AE48" i="13"/>
  <c r="AE49" i="13"/>
  <c r="AE50" i="13"/>
  <c r="AE51" i="13"/>
  <c r="AE52" i="13"/>
  <c r="AE53" i="13"/>
  <c r="AE54" i="13"/>
  <c r="AE55" i="13"/>
  <c r="AE56" i="13"/>
  <c r="AE57" i="13"/>
  <c r="AE58" i="13"/>
  <c r="AE59" i="13"/>
  <c r="AE60" i="13"/>
  <c r="AE61" i="13"/>
  <c r="AE62" i="13"/>
  <c r="AE63" i="13"/>
  <c r="AE64" i="13"/>
  <c r="AE65" i="13"/>
  <c r="AE66" i="13"/>
  <c r="AE67" i="13"/>
  <c r="AE68" i="13"/>
  <c r="AE69" i="13"/>
  <c r="AE70" i="13"/>
  <c r="AE71" i="13"/>
  <c r="AE72" i="13"/>
  <c r="AE73" i="13"/>
  <c r="AE74" i="13"/>
  <c r="AE75" i="13"/>
  <c r="AE76" i="13"/>
  <c r="AE77" i="13"/>
  <c r="AE78" i="13"/>
  <c r="AE79" i="13"/>
  <c r="AE80" i="13"/>
  <c r="AE81" i="13"/>
  <c r="AE82" i="13"/>
  <c r="AE83" i="13"/>
  <c r="AE84" i="13"/>
  <c r="AE85" i="13"/>
  <c r="AE86" i="13"/>
  <c r="AE87" i="13"/>
  <c r="AE88" i="13"/>
  <c r="AE89" i="13"/>
  <c r="AE90" i="13"/>
  <c r="AE91" i="13"/>
  <c r="AE92" i="13"/>
  <c r="AE93" i="13"/>
  <c r="AE94" i="13"/>
  <c r="AE95" i="13"/>
  <c r="AE96" i="13"/>
  <c r="AE97" i="13"/>
  <c r="AE98" i="13"/>
  <c r="AE99" i="13"/>
  <c r="AE100" i="13"/>
  <c r="AE101" i="13"/>
  <c r="AE102" i="13"/>
  <c r="AE103" i="13"/>
  <c r="AE104" i="13"/>
  <c r="AE105" i="13"/>
  <c r="AE106" i="13"/>
  <c r="AE107" i="13"/>
  <c r="AE108" i="13"/>
  <c r="AE109" i="13"/>
  <c r="AE110" i="13"/>
  <c r="AE111" i="13"/>
  <c r="AE112" i="13"/>
  <c r="AE113" i="13"/>
  <c r="AE114" i="13"/>
  <c r="AE115" i="13"/>
  <c r="AE116" i="13"/>
  <c r="AE117" i="13"/>
  <c r="AE118" i="13"/>
  <c r="AE119" i="13"/>
  <c r="AE120" i="13"/>
  <c r="AE121" i="13"/>
  <c r="AE122" i="13"/>
  <c r="AE123" i="13"/>
  <c r="AE124" i="13"/>
  <c r="AE125" i="13"/>
  <c r="AE126" i="13"/>
  <c r="AE127" i="13"/>
  <c r="AE128" i="13"/>
  <c r="AE129" i="13"/>
  <c r="AE130" i="13"/>
  <c r="AE131" i="13"/>
  <c r="AE132" i="13"/>
  <c r="AE133" i="13"/>
  <c r="AE134" i="13"/>
  <c r="AE135" i="13"/>
  <c r="AE136" i="13"/>
  <c r="AE137" i="13"/>
  <c r="AE138" i="13"/>
  <c r="AE139" i="13"/>
  <c r="AE140" i="13"/>
  <c r="AE141" i="13"/>
  <c r="AE142" i="13"/>
  <c r="AE143" i="13"/>
  <c r="AE144" i="13"/>
  <c r="AE145" i="13"/>
  <c r="AE146" i="13"/>
  <c r="AE147" i="13"/>
  <c r="AE148" i="13"/>
  <c r="AE149" i="13"/>
  <c r="AE150" i="13"/>
  <c r="AE151" i="13"/>
  <c r="AE152" i="13"/>
  <c r="AE153" i="13"/>
  <c r="AE154" i="13"/>
  <c r="AE155" i="13"/>
  <c r="AE156" i="13"/>
  <c r="AE157" i="13"/>
  <c r="AE158" i="13"/>
  <c r="AE159" i="13"/>
  <c r="AE160" i="13"/>
  <c r="AE161" i="13"/>
  <c r="AE162" i="13"/>
  <c r="AE163" i="13"/>
  <c r="AE164" i="13"/>
  <c r="AE165" i="13"/>
  <c r="AE166" i="13"/>
  <c r="AE167" i="13"/>
  <c r="AE168" i="13"/>
  <c r="AE169" i="13"/>
  <c r="AE170" i="13"/>
  <c r="AE171" i="13"/>
  <c r="AE172" i="13"/>
  <c r="AE173" i="13"/>
  <c r="AE174" i="13"/>
  <c r="AE175" i="13"/>
  <c r="AE176" i="13"/>
  <c r="AE177" i="13"/>
  <c r="AE178" i="13"/>
  <c r="AE179" i="13"/>
  <c r="AE180" i="13"/>
  <c r="AE181" i="13"/>
  <c r="AE182" i="13"/>
  <c r="AE183" i="13"/>
  <c r="AE184" i="13"/>
  <c r="AE185" i="13"/>
  <c r="AE186" i="13"/>
  <c r="AE187" i="13"/>
  <c r="AE188" i="13"/>
  <c r="AE189" i="13"/>
  <c r="AE190" i="13"/>
  <c r="AE191" i="13"/>
  <c r="AE192" i="13"/>
  <c r="AE193" i="13"/>
  <c r="AE194" i="13"/>
  <c r="AE195" i="13"/>
  <c r="AE196" i="13"/>
  <c r="AE197" i="13"/>
  <c r="AE198" i="13"/>
  <c r="AE199" i="13"/>
  <c r="AE200" i="13"/>
  <c r="AE201" i="13"/>
  <c r="AE202" i="13"/>
  <c r="AE203" i="13"/>
  <c r="AE204" i="13"/>
  <c r="AE205" i="13"/>
  <c r="AE206" i="13"/>
  <c r="AE207" i="13"/>
  <c r="AE208" i="13"/>
  <c r="AE209" i="13"/>
  <c r="AE210" i="13"/>
  <c r="AD11" i="13"/>
  <c r="AD12" i="13"/>
  <c r="AD13" i="13"/>
  <c r="AD14" i="13"/>
  <c r="AD15" i="13"/>
  <c r="AD16" i="13"/>
  <c r="AD17" i="13"/>
  <c r="AD18" i="13"/>
  <c r="AD19" i="13"/>
  <c r="AD20" i="13"/>
  <c r="AD21" i="13"/>
  <c r="AD22" i="13"/>
  <c r="AD23" i="13"/>
  <c r="AD24" i="13"/>
  <c r="AD25" i="13"/>
  <c r="AD26" i="13"/>
  <c r="AD27" i="13"/>
  <c r="AD28" i="13"/>
  <c r="AD29" i="13"/>
  <c r="AD30" i="13"/>
  <c r="AD31" i="13"/>
  <c r="AD32" i="13"/>
  <c r="AD33" i="13"/>
  <c r="AD34" i="13"/>
  <c r="AD35" i="13"/>
  <c r="AD36" i="13"/>
  <c r="AD37" i="13"/>
  <c r="AD38" i="13"/>
  <c r="AD39" i="13"/>
  <c r="AD40" i="13"/>
  <c r="AD41" i="13"/>
  <c r="AD42" i="13"/>
  <c r="AD43" i="13"/>
  <c r="AD44" i="13"/>
  <c r="AD45" i="13"/>
  <c r="AD46" i="13"/>
  <c r="AD47" i="13"/>
  <c r="AD48" i="13"/>
  <c r="AD49" i="13"/>
  <c r="AD50" i="13"/>
  <c r="AD51" i="13"/>
  <c r="AD52" i="13"/>
  <c r="AD53" i="13"/>
  <c r="AD54" i="13"/>
  <c r="AD55" i="13"/>
  <c r="AD56" i="13"/>
  <c r="AD57" i="13"/>
  <c r="AD58" i="13"/>
  <c r="AD59" i="13"/>
  <c r="AD60" i="13"/>
  <c r="AD61" i="13"/>
  <c r="AD62" i="13"/>
  <c r="AD63" i="13"/>
  <c r="AD64" i="13"/>
  <c r="AD65" i="13"/>
  <c r="AD66" i="13"/>
  <c r="AD67" i="13"/>
  <c r="AD68" i="13"/>
  <c r="AD69" i="13"/>
  <c r="AD70" i="13"/>
  <c r="AD71" i="13"/>
  <c r="AD72" i="13"/>
  <c r="AD73" i="13"/>
  <c r="AD74" i="13"/>
  <c r="AD75" i="13"/>
  <c r="AD76" i="13"/>
  <c r="AD77" i="13"/>
  <c r="AD78" i="13"/>
  <c r="AD79" i="13"/>
  <c r="AD80" i="13"/>
  <c r="AD81" i="13"/>
  <c r="AD82" i="13"/>
  <c r="AD83" i="13"/>
  <c r="AD84" i="13"/>
  <c r="AD85" i="13"/>
  <c r="AD86" i="13"/>
  <c r="AD87" i="13"/>
  <c r="AD88" i="13"/>
  <c r="AD89" i="13"/>
  <c r="AD90" i="13"/>
  <c r="AD91" i="13"/>
  <c r="AD92" i="13"/>
  <c r="AD93" i="13"/>
  <c r="AD94" i="13"/>
  <c r="AD95" i="13"/>
  <c r="AD96" i="13"/>
  <c r="AD97" i="13"/>
  <c r="AD98" i="13"/>
  <c r="AD99" i="13"/>
  <c r="AD100" i="13"/>
  <c r="AD101" i="13"/>
  <c r="AD102" i="13"/>
  <c r="AD103" i="13"/>
  <c r="AD104" i="13"/>
  <c r="AD105" i="13"/>
  <c r="AD106" i="13"/>
  <c r="AD107" i="13"/>
  <c r="AD108" i="13"/>
  <c r="AD109" i="13"/>
  <c r="AD110" i="13"/>
  <c r="AD111" i="13"/>
  <c r="AD112" i="13"/>
  <c r="AD113" i="13"/>
  <c r="AD114" i="13"/>
  <c r="AD115" i="13"/>
  <c r="AD116" i="13"/>
  <c r="AD117" i="13"/>
  <c r="AD118" i="13"/>
  <c r="AD119" i="13"/>
  <c r="AD120" i="13"/>
  <c r="AD121" i="13"/>
  <c r="AD122" i="13"/>
  <c r="AD123" i="13"/>
  <c r="AD124" i="13"/>
  <c r="AD125" i="13"/>
  <c r="AD126" i="13"/>
  <c r="AD127" i="13"/>
  <c r="AD128" i="13"/>
  <c r="AD129" i="13"/>
  <c r="AD130" i="13"/>
  <c r="AD131" i="13"/>
  <c r="AD132" i="13"/>
  <c r="AD133" i="13"/>
  <c r="AD134" i="13"/>
  <c r="AD135" i="13"/>
  <c r="AD136" i="13"/>
  <c r="AD137" i="13"/>
  <c r="AD138" i="13"/>
  <c r="AD139" i="13"/>
  <c r="AD140" i="13"/>
  <c r="AD141" i="13"/>
  <c r="AD142" i="13"/>
  <c r="AD143" i="13"/>
  <c r="AD144" i="13"/>
  <c r="AD145" i="13"/>
  <c r="AD146" i="13"/>
  <c r="AD147" i="13"/>
  <c r="AD148" i="13"/>
  <c r="AD149" i="13"/>
  <c r="AD150" i="13"/>
  <c r="AD151" i="13"/>
  <c r="AD152" i="13"/>
  <c r="AD153" i="13"/>
  <c r="AD154" i="13"/>
  <c r="AD155" i="13"/>
  <c r="AD156" i="13"/>
  <c r="AD157" i="13"/>
  <c r="AD158" i="13"/>
  <c r="AD159" i="13"/>
  <c r="AD160" i="13"/>
  <c r="AD161" i="13"/>
  <c r="AD162" i="13"/>
  <c r="AD163" i="13"/>
  <c r="AD164" i="13"/>
  <c r="AD165" i="13"/>
  <c r="AD166" i="13"/>
  <c r="AD167" i="13"/>
  <c r="AD168" i="13"/>
  <c r="AD169" i="13"/>
  <c r="AD170" i="13"/>
  <c r="AD171" i="13"/>
  <c r="AD172" i="13"/>
  <c r="AD173" i="13"/>
  <c r="AD174" i="13"/>
  <c r="AD175" i="13"/>
  <c r="AD176" i="13"/>
  <c r="AD177" i="13"/>
  <c r="AD178" i="13"/>
  <c r="AD179" i="13"/>
  <c r="AD180" i="13"/>
  <c r="AD181" i="13"/>
  <c r="AD182" i="13"/>
  <c r="AD183" i="13"/>
  <c r="AD184" i="13"/>
  <c r="AD185" i="13"/>
  <c r="AD186" i="13"/>
  <c r="AD187" i="13"/>
  <c r="AD188" i="13"/>
  <c r="AD189" i="13"/>
  <c r="AD190" i="13"/>
  <c r="AD191" i="13"/>
  <c r="AD192" i="13"/>
  <c r="AD193" i="13"/>
  <c r="AD194" i="13"/>
  <c r="AD195" i="13"/>
  <c r="AD196" i="13"/>
  <c r="AD197" i="13"/>
  <c r="AD198" i="13"/>
  <c r="AD199" i="13"/>
  <c r="AD200" i="13"/>
  <c r="AD201" i="13"/>
  <c r="AD202" i="13"/>
  <c r="AD203" i="13"/>
  <c r="AD204" i="13"/>
  <c r="AD205" i="13"/>
  <c r="AD206" i="13"/>
  <c r="AD207" i="13"/>
  <c r="AD208" i="13"/>
  <c r="AD209" i="13"/>
  <c r="AD210" i="13"/>
  <c r="AC11" i="13"/>
  <c r="AC12" i="13"/>
  <c r="AC13" i="13"/>
  <c r="AC14" i="13"/>
  <c r="AC15" i="13"/>
  <c r="AC16" i="13"/>
  <c r="AC17" i="13"/>
  <c r="AC18" i="13"/>
  <c r="AC19" i="13"/>
  <c r="AC20" i="13"/>
  <c r="AC21" i="13"/>
  <c r="AC22" i="13"/>
  <c r="AC23" i="13"/>
  <c r="AC24" i="13"/>
  <c r="AC25" i="13"/>
  <c r="AC26" i="13"/>
  <c r="AC27" i="13"/>
  <c r="AC28" i="13"/>
  <c r="AC29" i="13"/>
  <c r="AC30" i="13"/>
  <c r="AC31" i="13"/>
  <c r="AC32" i="13"/>
  <c r="AC33" i="13"/>
  <c r="AC34" i="13"/>
  <c r="AC35" i="13"/>
  <c r="AC36" i="13"/>
  <c r="AC37" i="13"/>
  <c r="AC38" i="13"/>
  <c r="AC39" i="13"/>
  <c r="AC40" i="13"/>
  <c r="AC41" i="13"/>
  <c r="AC42" i="13"/>
  <c r="AC43" i="13"/>
  <c r="AC44" i="13"/>
  <c r="AC45" i="13"/>
  <c r="AC46" i="13"/>
  <c r="AC47" i="13"/>
  <c r="AC48" i="13"/>
  <c r="AC49" i="13"/>
  <c r="AC50" i="13"/>
  <c r="AC51" i="13"/>
  <c r="AC52" i="13"/>
  <c r="AC53" i="13"/>
  <c r="AC54" i="13"/>
  <c r="AC55" i="13"/>
  <c r="AC56" i="13"/>
  <c r="AC57" i="13"/>
  <c r="AC58" i="13"/>
  <c r="AC59" i="13"/>
  <c r="AC60" i="13"/>
  <c r="AC61" i="13"/>
  <c r="AC62" i="13"/>
  <c r="AC63" i="13"/>
  <c r="AC64" i="13"/>
  <c r="AC65" i="13"/>
  <c r="AC66" i="13"/>
  <c r="AC67" i="13"/>
  <c r="AC68" i="13"/>
  <c r="AC69" i="13"/>
  <c r="AC70" i="13"/>
  <c r="AC71" i="13"/>
  <c r="AC72" i="13"/>
  <c r="AC73" i="13"/>
  <c r="AC74" i="13"/>
  <c r="AC75" i="13"/>
  <c r="AC76" i="13"/>
  <c r="AC77" i="13"/>
  <c r="AC78" i="13"/>
  <c r="AC79" i="13"/>
  <c r="AC80" i="13"/>
  <c r="AC81" i="13"/>
  <c r="AC82" i="13"/>
  <c r="AC83" i="13"/>
  <c r="AC84" i="13"/>
  <c r="AC85" i="13"/>
  <c r="AC86" i="13"/>
  <c r="AC87" i="13"/>
  <c r="AC88" i="13"/>
  <c r="AC89" i="13"/>
  <c r="AC90" i="13"/>
  <c r="AC91" i="13"/>
  <c r="AC92" i="13"/>
  <c r="AC93" i="13"/>
  <c r="AC94" i="13"/>
  <c r="AC95" i="13"/>
  <c r="AC96" i="13"/>
  <c r="AC97" i="13"/>
  <c r="AC98" i="13"/>
  <c r="AC99" i="13"/>
  <c r="AC100" i="13"/>
  <c r="AC101" i="13"/>
  <c r="AC102" i="13"/>
  <c r="AC103" i="13"/>
  <c r="AC104" i="13"/>
  <c r="AC105" i="13"/>
  <c r="AC106" i="13"/>
  <c r="AC107" i="13"/>
  <c r="AC108" i="13"/>
  <c r="AC109" i="13"/>
  <c r="AC110" i="13"/>
  <c r="AC111" i="13"/>
  <c r="AC112" i="13"/>
  <c r="AC113" i="13"/>
  <c r="AC114" i="13"/>
  <c r="AC115" i="13"/>
  <c r="AC116" i="13"/>
  <c r="AC117" i="13"/>
  <c r="AC118" i="13"/>
  <c r="AC119" i="13"/>
  <c r="AC120" i="13"/>
  <c r="AC121" i="13"/>
  <c r="AC122" i="13"/>
  <c r="AC123" i="13"/>
  <c r="AC124" i="13"/>
  <c r="AC125" i="13"/>
  <c r="AC126" i="13"/>
  <c r="AC127" i="13"/>
  <c r="AC128" i="13"/>
  <c r="AC129" i="13"/>
  <c r="AC130" i="13"/>
  <c r="AC131" i="13"/>
  <c r="AC132" i="13"/>
  <c r="AC133" i="13"/>
  <c r="AC134" i="13"/>
  <c r="AC135" i="13"/>
  <c r="AC136" i="13"/>
  <c r="AC137" i="13"/>
  <c r="AC138" i="13"/>
  <c r="AC139" i="13"/>
  <c r="AC140" i="13"/>
  <c r="AC141" i="13"/>
  <c r="AC142" i="13"/>
  <c r="AC143" i="13"/>
  <c r="AC144" i="13"/>
  <c r="AC145" i="13"/>
  <c r="AC146" i="13"/>
  <c r="AC147" i="13"/>
  <c r="AC148" i="13"/>
  <c r="AC149" i="13"/>
  <c r="AC150" i="13"/>
  <c r="AC151" i="13"/>
  <c r="AC152" i="13"/>
  <c r="AC153" i="13"/>
  <c r="AC154" i="13"/>
  <c r="AC155" i="13"/>
  <c r="AC156" i="13"/>
  <c r="AC157" i="13"/>
  <c r="AC158" i="13"/>
  <c r="AC159" i="13"/>
  <c r="AC160" i="13"/>
  <c r="AC161" i="13"/>
  <c r="AC162" i="13"/>
  <c r="AC163" i="13"/>
  <c r="AC164" i="13"/>
  <c r="AC165" i="13"/>
  <c r="AC166" i="13"/>
  <c r="AC167" i="13"/>
  <c r="AC168" i="13"/>
  <c r="AC169" i="13"/>
  <c r="AC170" i="13"/>
  <c r="AC171" i="13"/>
  <c r="AC172" i="13"/>
  <c r="AC173" i="13"/>
  <c r="AC174" i="13"/>
  <c r="AC175" i="13"/>
  <c r="AC176" i="13"/>
  <c r="AC177" i="13"/>
  <c r="AC178" i="13"/>
  <c r="AC179" i="13"/>
  <c r="AC180" i="13"/>
  <c r="AC181" i="13"/>
  <c r="AC182" i="13"/>
  <c r="AC183" i="13"/>
  <c r="AC184" i="13"/>
  <c r="AC185" i="13"/>
  <c r="AC186" i="13"/>
  <c r="AC187" i="13"/>
  <c r="AC188" i="13"/>
  <c r="AC189" i="13"/>
  <c r="AC190" i="13"/>
  <c r="AC191" i="13"/>
  <c r="AC192" i="13"/>
  <c r="AC193" i="13"/>
  <c r="AC194" i="13"/>
  <c r="AC195" i="13"/>
  <c r="AC196" i="13"/>
  <c r="AC197" i="13"/>
  <c r="AC198" i="13"/>
  <c r="AC199" i="13"/>
  <c r="AC200" i="13"/>
  <c r="AC201" i="13"/>
  <c r="AC202" i="13"/>
  <c r="AC203" i="13"/>
  <c r="AC204" i="13"/>
  <c r="AC205" i="13"/>
  <c r="AC206" i="13"/>
  <c r="AC207" i="13"/>
  <c r="AC208" i="13"/>
  <c r="AC209" i="13"/>
  <c r="AC210" i="13"/>
  <c r="AY8" i="13" a="1"/>
  <c r="AR11" i="13"/>
  <c r="AR12" i="13"/>
  <c r="AR13" i="13"/>
  <c r="AR14" i="13"/>
  <c r="AR15" i="13"/>
  <c r="AR16" i="13"/>
  <c r="AR17" i="13"/>
  <c r="AR18" i="13"/>
  <c r="AR19" i="13"/>
  <c r="AR20" i="13"/>
  <c r="AR21" i="13"/>
  <c r="AR22" i="13"/>
  <c r="AR23" i="13"/>
  <c r="AR24" i="13"/>
  <c r="AR25" i="13"/>
  <c r="AR26" i="13"/>
  <c r="AR27" i="13"/>
  <c r="AR28" i="13"/>
  <c r="AR29" i="13"/>
  <c r="AR30" i="13"/>
  <c r="AR31" i="13"/>
  <c r="AR32" i="13"/>
  <c r="AR33" i="13"/>
  <c r="AR34" i="13"/>
  <c r="AR35" i="13"/>
  <c r="AR36" i="13"/>
  <c r="AR37" i="13"/>
  <c r="AR38" i="13"/>
  <c r="AR39" i="13"/>
  <c r="AR40" i="13"/>
  <c r="AR41" i="13"/>
  <c r="AR42" i="13"/>
  <c r="AR43" i="13"/>
  <c r="AR44" i="13"/>
  <c r="AR45" i="13"/>
  <c r="AR46" i="13"/>
  <c r="AR47" i="13"/>
  <c r="AR48" i="13"/>
  <c r="AR49" i="13"/>
  <c r="AR50" i="13"/>
  <c r="AR51" i="13"/>
  <c r="AR52" i="13"/>
  <c r="AR53" i="13"/>
  <c r="AR54" i="13"/>
  <c r="AR55" i="13"/>
  <c r="AR56" i="13"/>
  <c r="AR57" i="13"/>
  <c r="AR58" i="13"/>
  <c r="AR59" i="13"/>
  <c r="AR60" i="13"/>
  <c r="AR61" i="13"/>
  <c r="AR62" i="13"/>
  <c r="AR63" i="13"/>
  <c r="AR64" i="13"/>
  <c r="AR65" i="13"/>
  <c r="AR66" i="13"/>
  <c r="AR67" i="13"/>
  <c r="AR68" i="13"/>
  <c r="AR69" i="13"/>
  <c r="AR70" i="13"/>
  <c r="AR71" i="13"/>
  <c r="AR72" i="13"/>
  <c r="AR73" i="13"/>
  <c r="AR74" i="13"/>
  <c r="AR75" i="13"/>
  <c r="AR76" i="13"/>
  <c r="AR77" i="13"/>
  <c r="AR78" i="13"/>
  <c r="AR79" i="13"/>
  <c r="AR80" i="13"/>
  <c r="AR81" i="13"/>
  <c r="AR82" i="13"/>
  <c r="AR83" i="13"/>
  <c r="AR84" i="13"/>
  <c r="AR85" i="13"/>
  <c r="AR86" i="13"/>
  <c r="AR87" i="13"/>
  <c r="AR88" i="13"/>
  <c r="AR89" i="13"/>
  <c r="AR90" i="13"/>
  <c r="AR91" i="13"/>
  <c r="AR92" i="13"/>
  <c r="AR93" i="13"/>
  <c r="AR94" i="13"/>
  <c r="AR95" i="13"/>
  <c r="AR96" i="13"/>
  <c r="AR97" i="13"/>
  <c r="AR98" i="13"/>
  <c r="AR99" i="13"/>
  <c r="AR100" i="13"/>
  <c r="AR101" i="13"/>
  <c r="AR102" i="13"/>
  <c r="AR103" i="13"/>
  <c r="AR104" i="13"/>
  <c r="AR105" i="13"/>
  <c r="AR106" i="13"/>
  <c r="AR107" i="13"/>
  <c r="AR108" i="13"/>
  <c r="AR109" i="13"/>
  <c r="AR110" i="13"/>
  <c r="AR111" i="13"/>
  <c r="AR112" i="13"/>
  <c r="AR113" i="13"/>
  <c r="AR114" i="13"/>
  <c r="AR115" i="13"/>
  <c r="AR116" i="13"/>
  <c r="AR117" i="13"/>
  <c r="AR118" i="13"/>
  <c r="AR119" i="13"/>
  <c r="AR120" i="13"/>
  <c r="AR121" i="13"/>
  <c r="AR122" i="13"/>
  <c r="AR123" i="13"/>
  <c r="AR124" i="13"/>
  <c r="AR125" i="13"/>
  <c r="AR126" i="13"/>
  <c r="AR127" i="13"/>
  <c r="AR128" i="13"/>
  <c r="AR129" i="13"/>
  <c r="AR130" i="13"/>
  <c r="AR131" i="13"/>
  <c r="AR132" i="13"/>
  <c r="AR133" i="13"/>
  <c r="AR134" i="13"/>
  <c r="AR135" i="13"/>
  <c r="AR136" i="13"/>
  <c r="AR137" i="13"/>
  <c r="AR138" i="13"/>
  <c r="AR139" i="13"/>
  <c r="AR140" i="13"/>
  <c r="AR141" i="13"/>
  <c r="AR142" i="13"/>
  <c r="AR143" i="13"/>
  <c r="AR144" i="13"/>
  <c r="AR145" i="13"/>
  <c r="AR146" i="13"/>
  <c r="AR147" i="13"/>
  <c r="AR148" i="13"/>
  <c r="AR149" i="13"/>
  <c r="AR150" i="13"/>
  <c r="AR151" i="13"/>
  <c r="AR152" i="13"/>
  <c r="AR153" i="13"/>
  <c r="AR154" i="13"/>
  <c r="AR155" i="13"/>
  <c r="AR156" i="13"/>
  <c r="AR157" i="13"/>
  <c r="AR158" i="13"/>
  <c r="AR159" i="13"/>
  <c r="AR160" i="13"/>
  <c r="AR161" i="13"/>
  <c r="AR162" i="13"/>
  <c r="AR163" i="13"/>
  <c r="AR164" i="13"/>
  <c r="AR165" i="13"/>
  <c r="AR166" i="13"/>
  <c r="AR167" i="13"/>
  <c r="AR168" i="13"/>
  <c r="AR169" i="13"/>
  <c r="AR170" i="13"/>
  <c r="AR171" i="13"/>
  <c r="AR172" i="13"/>
  <c r="AR173" i="13"/>
  <c r="AR174" i="13"/>
  <c r="AR175" i="13"/>
  <c r="AR176" i="13"/>
  <c r="AR177" i="13"/>
  <c r="AR178" i="13"/>
  <c r="AR179" i="13"/>
  <c r="AR180" i="13"/>
  <c r="AR181" i="13"/>
  <c r="AR182" i="13"/>
  <c r="AR183" i="13"/>
  <c r="AR184" i="13"/>
  <c r="AR185" i="13"/>
  <c r="AR186" i="13"/>
  <c r="AR187" i="13"/>
  <c r="AR188" i="13"/>
  <c r="AR189" i="13"/>
  <c r="AR190" i="13"/>
  <c r="AR191" i="13"/>
  <c r="AR192" i="13"/>
  <c r="AR193" i="13"/>
  <c r="AR194" i="13"/>
  <c r="AR195" i="13"/>
  <c r="AR196" i="13"/>
  <c r="AR197" i="13"/>
  <c r="AR198" i="13"/>
  <c r="AR199" i="13"/>
  <c r="AR200" i="13"/>
  <c r="AR201" i="13"/>
  <c r="AR202" i="13"/>
  <c r="AR203" i="13"/>
  <c r="AR204" i="13"/>
  <c r="AR205" i="13"/>
  <c r="AR206" i="13"/>
  <c r="AR207" i="13"/>
  <c r="AR208" i="13"/>
  <c r="AR209" i="13"/>
  <c r="AR210" i="13"/>
  <c r="AY9" i="13" l="1" a="1"/>
  <c r="AY9" i="13" s="1"/>
  <c r="C8" i="15"/>
  <c r="O15" i="12" a="1"/>
  <c r="O15" i="12" s="1"/>
  <c r="M16" i="14" s="1"/>
  <c r="O29" i="12" a="1"/>
  <c r="O29" i="12" s="1"/>
  <c r="M30" i="14" s="1"/>
  <c r="O30" i="12" a="1"/>
  <c r="O30" i="12" s="1"/>
  <c r="M31" i="14" s="1"/>
  <c r="O48" i="12" a="1"/>
  <c r="O48" i="12" s="1"/>
  <c r="M49" i="14" s="1"/>
  <c r="O49" i="12" a="1"/>
  <c r="O49" i="12" s="1"/>
  <c r="M50" i="14" s="1"/>
  <c r="O50" i="12" a="1"/>
  <c r="O50" i="12" s="1"/>
  <c r="M51" i="14" s="1"/>
  <c r="O70" i="12" a="1"/>
  <c r="O70" i="12" s="1"/>
  <c r="M71" i="14" s="1"/>
  <c r="O87" i="12" a="1"/>
  <c r="O87" i="12" s="1"/>
  <c r="M88" i="14" s="1"/>
  <c r="O88" i="12" a="1"/>
  <c r="O88" i="12" s="1"/>
  <c r="M89" i="14" s="1"/>
  <c r="O89" i="12" a="1"/>
  <c r="O89" i="12" s="1"/>
  <c r="M90" i="14" s="1"/>
  <c r="O90" i="12" a="1"/>
  <c r="O90" i="12" s="1"/>
  <c r="M91" i="14" s="1"/>
  <c r="O101" i="12" a="1"/>
  <c r="O101" i="12" s="1"/>
  <c r="M102" i="14" s="1"/>
  <c r="O102" i="12" a="1"/>
  <c r="O102" i="12" s="1"/>
  <c r="M103" i="14" s="1"/>
  <c r="O103" i="12" a="1"/>
  <c r="O103" i="12" s="1"/>
  <c r="M104" i="14" s="1"/>
  <c r="O104" i="12" a="1"/>
  <c r="O104" i="12" s="1"/>
  <c r="M105" i="14" s="1"/>
  <c r="O116" i="12" a="1"/>
  <c r="O116" i="12" s="1"/>
  <c r="M117" i="14" s="1"/>
  <c r="O145" i="12" a="1"/>
  <c r="O145" i="12" s="1"/>
  <c r="M146" i="14" s="1"/>
  <c r="O146" i="12" a="1"/>
  <c r="O146" i="12" s="1"/>
  <c r="M147" i="14" s="1"/>
  <c r="O147" i="12" a="1"/>
  <c r="O147" i="12" s="1"/>
  <c r="M148" i="14" s="1"/>
  <c r="O148" i="12" a="1"/>
  <c r="O148" i="12" s="1"/>
  <c r="M149" i="14" s="1"/>
  <c r="O149" i="12" a="1"/>
  <c r="O149" i="12" s="1"/>
  <c r="M150" i="14" s="1"/>
  <c r="O150" i="12" a="1"/>
  <c r="O150" i="12" s="1"/>
  <c r="M151" i="14" s="1"/>
  <c r="O164" i="12" a="1"/>
  <c r="O164" i="12" s="1"/>
  <c r="M165" i="14" s="1"/>
  <c r="O165" i="12" a="1"/>
  <c r="O165" i="12" s="1"/>
  <c r="M166" i="14" s="1"/>
  <c r="O166" i="12" a="1"/>
  <c r="O166" i="12" s="1"/>
  <c r="M167" i="14" s="1"/>
  <c r="O181" i="12" a="1"/>
  <c r="O181" i="12" s="1"/>
  <c r="M182" i="14" s="1"/>
  <c r="O182" i="12" a="1"/>
  <c r="O182" i="12" s="1"/>
  <c r="M183" i="14" s="1"/>
  <c r="O198" i="12" a="1"/>
  <c r="O198" i="12" s="1"/>
  <c r="M199" i="14" s="1"/>
  <c r="O108" i="12" a="1"/>
  <c r="O108" i="12" s="1"/>
  <c r="M109" i="14" s="1"/>
  <c r="O120" i="12" a="1"/>
  <c r="O120" i="12" s="1"/>
  <c r="M121" i="14" s="1"/>
  <c r="O122" i="12" a="1"/>
  <c r="O122" i="12" s="1"/>
  <c r="M123" i="14" s="1"/>
  <c r="O187" i="12" a="1"/>
  <c r="O187" i="12" s="1"/>
  <c r="M188" i="14" s="1"/>
  <c r="O172" i="12" a="1"/>
  <c r="O172" i="12" s="1"/>
  <c r="M173" i="14" s="1"/>
  <c r="O174" i="12" a="1"/>
  <c r="O174" i="12" s="1"/>
  <c r="M175" i="14" s="1"/>
  <c r="O189" i="12" a="1"/>
  <c r="O189" i="12" s="1"/>
  <c r="M190" i="14" s="1"/>
  <c r="O44" i="12" a="1"/>
  <c r="O44" i="12" s="1"/>
  <c r="M45" i="14" s="1"/>
  <c r="O67" i="12" a="1"/>
  <c r="O67" i="12" s="1"/>
  <c r="M68" i="14" s="1"/>
  <c r="O80" i="12" a="1"/>
  <c r="O80" i="12" s="1"/>
  <c r="M81" i="14" s="1"/>
  <c r="O69" i="12" a="1"/>
  <c r="O69" i="12" s="1"/>
  <c r="M70" i="14" s="1"/>
  <c r="O83" i="12" a="1"/>
  <c r="O83" i="12" s="1"/>
  <c r="M84" i="14" s="1"/>
  <c r="O86" i="12" a="1"/>
  <c r="O86" i="12" s="1"/>
  <c r="M87" i="14" s="1"/>
  <c r="O100" i="12" a="1"/>
  <c r="O100" i="12" s="1"/>
  <c r="M101" i="14" s="1"/>
  <c r="O14" i="12" a="1"/>
  <c r="O14" i="12" s="1"/>
  <c r="M15" i="14" s="1"/>
  <c r="O16" i="12" a="1"/>
  <c r="O16" i="12" s="1"/>
  <c r="M17" i="14" s="1"/>
  <c r="O31" i="12" a="1"/>
  <c r="O31" i="12" s="1"/>
  <c r="M32" i="14" s="1"/>
  <c r="O32" i="12" a="1"/>
  <c r="O32" i="12" s="1"/>
  <c r="M33" i="14" s="1"/>
  <c r="O51" i="12" a="1"/>
  <c r="O51" i="12" s="1"/>
  <c r="M52" i="14" s="1"/>
  <c r="O52" i="12" a="1"/>
  <c r="O52" i="12" s="1"/>
  <c r="M53" i="14" s="1"/>
  <c r="O53" i="12" a="1"/>
  <c r="O53" i="12" s="1"/>
  <c r="M54" i="14" s="1"/>
  <c r="O71" i="12" a="1"/>
  <c r="O71" i="12" s="1"/>
  <c r="M72" i="14" s="1"/>
  <c r="O91" i="12" a="1"/>
  <c r="O91" i="12" s="1"/>
  <c r="M92" i="14" s="1"/>
  <c r="O92" i="12" a="1"/>
  <c r="O92" i="12" s="1"/>
  <c r="M93" i="14" s="1"/>
  <c r="O93" i="12" a="1"/>
  <c r="O93" i="12" s="1"/>
  <c r="M94" i="14" s="1"/>
  <c r="O117" i="12" a="1"/>
  <c r="O117" i="12" s="1"/>
  <c r="M118" i="14" s="1"/>
  <c r="O118" i="12" a="1"/>
  <c r="O118" i="12" s="1"/>
  <c r="M119" i="14" s="1"/>
  <c r="O119" i="12" a="1"/>
  <c r="O119" i="12" s="1"/>
  <c r="M120" i="14" s="1"/>
  <c r="O151" i="12" a="1"/>
  <c r="O151" i="12" s="1"/>
  <c r="M152" i="14" s="1"/>
  <c r="O152" i="12" a="1"/>
  <c r="O152" i="12" s="1"/>
  <c r="M153" i="14" s="1"/>
  <c r="O167" i="12" a="1"/>
  <c r="O167" i="12" s="1"/>
  <c r="M168" i="14" s="1"/>
  <c r="O168" i="12" a="1"/>
  <c r="O168" i="12" s="1"/>
  <c r="M169" i="14" s="1"/>
  <c r="O183" i="12" a="1"/>
  <c r="O183" i="12" s="1"/>
  <c r="M184" i="14" s="1"/>
  <c r="O184" i="12" a="1"/>
  <c r="O184" i="12" s="1"/>
  <c r="M185" i="14" s="1"/>
  <c r="O199" i="12" a="1"/>
  <c r="O199" i="12" s="1"/>
  <c r="M200" i="14" s="1"/>
  <c r="O155" i="12" a="1"/>
  <c r="O155" i="12" s="1"/>
  <c r="M156" i="14" s="1"/>
  <c r="O186" i="12" a="1"/>
  <c r="O186" i="12" s="1"/>
  <c r="M187" i="14" s="1"/>
  <c r="O188" i="12" a="1"/>
  <c r="O188" i="12" s="1"/>
  <c r="M189" i="14" s="1"/>
  <c r="O173" i="12" a="1"/>
  <c r="O173" i="12" s="1"/>
  <c r="M174" i="14" s="1"/>
  <c r="O66" i="12" a="1"/>
  <c r="O66" i="12" s="1"/>
  <c r="M67" i="14" s="1"/>
  <c r="O79" i="12" a="1"/>
  <c r="O79" i="12" s="1"/>
  <c r="M80" i="14" s="1"/>
  <c r="O97" i="12" a="1"/>
  <c r="O97" i="12" s="1"/>
  <c r="M98" i="14" s="1"/>
  <c r="O141" i="12" a="1"/>
  <c r="O141" i="12" s="1"/>
  <c r="M142" i="14" s="1"/>
  <c r="O161" i="12" a="1"/>
  <c r="O161" i="12" s="1"/>
  <c r="M162" i="14" s="1"/>
  <c r="O194" i="12" a="1"/>
  <c r="O194" i="12" s="1"/>
  <c r="M195" i="14" s="1"/>
  <c r="O28" i="12" a="1"/>
  <c r="O28" i="12" s="1"/>
  <c r="M29" i="14" s="1"/>
  <c r="O47" i="12" a="1"/>
  <c r="O47" i="12" s="1"/>
  <c r="M48" i="14" s="1"/>
  <c r="O84" i="12" a="1"/>
  <c r="O84" i="12" s="1"/>
  <c r="M85" i="14" s="1"/>
  <c r="O98" i="12" a="1"/>
  <c r="O98" i="12" s="1"/>
  <c r="M99" i="14" s="1"/>
  <c r="O144" i="12" a="1"/>
  <c r="O144" i="12" s="1"/>
  <c r="M145" i="14" s="1"/>
  <c r="O163" i="12" a="1"/>
  <c r="O163" i="12" s="1"/>
  <c r="M164" i="14" s="1"/>
  <c r="O180" i="12" a="1"/>
  <c r="O180" i="12" s="1"/>
  <c r="M181" i="14" s="1"/>
  <c r="O13" i="12" a="1"/>
  <c r="O13" i="12" s="1"/>
  <c r="M14" i="14" s="1"/>
  <c r="O17" i="12" a="1"/>
  <c r="O17" i="12" s="1"/>
  <c r="M18" i="14" s="1"/>
  <c r="O18" i="12" a="1"/>
  <c r="O18" i="12" s="1"/>
  <c r="M19" i="14" s="1"/>
  <c r="O54" i="12" a="1"/>
  <c r="O54" i="12" s="1"/>
  <c r="M55" i="14" s="1"/>
  <c r="O55" i="12" a="1"/>
  <c r="O55" i="12" s="1"/>
  <c r="M56" i="14" s="1"/>
  <c r="O72" i="12" a="1"/>
  <c r="O72" i="12" s="1"/>
  <c r="M73" i="14" s="1"/>
  <c r="O73" i="12" a="1"/>
  <c r="O73" i="12" s="1"/>
  <c r="M74" i="14" s="1"/>
  <c r="O105" i="12" a="1"/>
  <c r="O105" i="12" s="1"/>
  <c r="M106" i="14" s="1"/>
  <c r="O106" i="12" a="1"/>
  <c r="O106" i="12" s="1"/>
  <c r="M107" i="14" s="1"/>
  <c r="O107" i="12" a="1"/>
  <c r="O107" i="12" s="1"/>
  <c r="M108" i="14" s="1"/>
  <c r="O153" i="12" a="1"/>
  <c r="O153" i="12" s="1"/>
  <c r="M154" i="14" s="1"/>
  <c r="O154" i="12" a="1"/>
  <c r="O154" i="12" s="1"/>
  <c r="M155" i="14" s="1"/>
  <c r="O169" i="12" a="1"/>
  <c r="O169" i="12" s="1"/>
  <c r="M170" i="14" s="1"/>
  <c r="O170" i="12" a="1"/>
  <c r="O170" i="12" s="1"/>
  <c r="M171" i="14" s="1"/>
  <c r="O185" i="12" a="1"/>
  <c r="O185" i="12" s="1"/>
  <c r="M186" i="14" s="1"/>
  <c r="O200" i="12" a="1"/>
  <c r="O200" i="12" s="1"/>
  <c r="M201" i="14" s="1"/>
  <c r="O201" i="12" a="1"/>
  <c r="O201" i="12" s="1"/>
  <c r="M202" i="14" s="1"/>
  <c r="O109" i="12" a="1"/>
  <c r="O109" i="12" s="1"/>
  <c r="M110" i="14" s="1"/>
  <c r="O121" i="12" a="1"/>
  <c r="O121" i="12" s="1"/>
  <c r="M122" i="14" s="1"/>
  <c r="O171" i="12" a="1"/>
  <c r="O171" i="12" s="1"/>
  <c r="M172" i="14" s="1"/>
  <c r="O190" i="12" a="1"/>
  <c r="O190" i="12" s="1"/>
  <c r="M191" i="14" s="1"/>
  <c r="O202" i="12" a="1"/>
  <c r="O202" i="12" s="1"/>
  <c r="M203" i="14" s="1"/>
  <c r="O203" i="12" a="1"/>
  <c r="O203" i="12" s="1"/>
  <c r="M204" i="14" s="1"/>
  <c r="O42" i="12" a="1"/>
  <c r="O42" i="12" s="1"/>
  <c r="M43" i="14" s="1"/>
  <c r="O43" i="12" a="1"/>
  <c r="O43" i="12" s="1"/>
  <c r="M44" i="14" s="1"/>
  <c r="O65" i="12" a="1"/>
  <c r="O65" i="12" s="1"/>
  <c r="M66" i="14" s="1"/>
  <c r="O81" i="12" a="1"/>
  <c r="O81" i="12" s="1"/>
  <c r="M82" i="14" s="1"/>
  <c r="O112" i="12" a="1"/>
  <c r="O112" i="12" s="1"/>
  <c r="M113" i="14" s="1"/>
  <c r="O162" i="12" a="1"/>
  <c r="O162" i="12" s="1"/>
  <c r="M163" i="14" s="1"/>
  <c r="O46" i="12" a="1"/>
  <c r="O46" i="12" s="1"/>
  <c r="M47" i="14" s="1"/>
  <c r="O115" i="12" a="1"/>
  <c r="O115" i="12" s="1"/>
  <c r="M116" i="14" s="1"/>
  <c r="O143" i="12" a="1"/>
  <c r="O143" i="12" s="1"/>
  <c r="M144" i="14" s="1"/>
  <c r="O179" i="12" a="1"/>
  <c r="O179" i="12" s="1"/>
  <c r="M180" i="14" s="1"/>
  <c r="O197" i="12" a="1"/>
  <c r="O197" i="12" s="1"/>
  <c r="M198" i="14" s="1"/>
  <c r="O12" i="12" a="1"/>
  <c r="O12" i="12" s="1"/>
  <c r="M13" i="14" s="1"/>
  <c r="O19" i="12" a="1"/>
  <c r="O19" i="12" s="1"/>
  <c r="M20" i="14" s="1"/>
  <c r="O20" i="12" a="1"/>
  <c r="O20" i="12" s="1"/>
  <c r="M21" i="14" s="1"/>
  <c r="O21" i="12" a="1"/>
  <c r="O21" i="12" s="1"/>
  <c r="M22" i="14" s="1"/>
  <c r="O33" i="12" a="1"/>
  <c r="O33" i="12" s="1"/>
  <c r="M34" i="14" s="1"/>
  <c r="O34" i="12" a="1"/>
  <c r="O34" i="12" s="1"/>
  <c r="M35" i="14" s="1"/>
  <c r="O56" i="12" a="1"/>
  <c r="O56" i="12" s="1"/>
  <c r="M57" i="14" s="1"/>
  <c r="O57" i="12" a="1"/>
  <c r="O57" i="12" s="1"/>
  <c r="M58" i="14" s="1"/>
  <c r="O58" i="12" a="1"/>
  <c r="O58" i="12" s="1"/>
  <c r="M59" i="14" s="1"/>
  <c r="O59" i="12" a="1"/>
  <c r="O59" i="12" s="1"/>
  <c r="M60" i="14" s="1"/>
  <c r="O74" i="12" a="1"/>
  <c r="O74" i="12" s="1"/>
  <c r="M75" i="14" s="1"/>
  <c r="O75" i="12" a="1"/>
  <c r="O75" i="12" s="1"/>
  <c r="M76" i="14" s="1"/>
  <c r="O94" i="12" a="1"/>
  <c r="O94" i="12" s="1"/>
  <c r="M95" i="14" s="1"/>
  <c r="O82" i="12" a="1"/>
  <c r="O82" i="12" s="1"/>
  <c r="M83" i="14" s="1"/>
  <c r="O113" i="12" a="1"/>
  <c r="O113" i="12" s="1"/>
  <c r="M114" i="14" s="1"/>
  <c r="O177" i="12" a="1"/>
  <c r="O177" i="12" s="1"/>
  <c r="M178" i="14" s="1"/>
  <c r="O193" i="12" a="1"/>
  <c r="O193" i="12" s="1"/>
  <c r="M194" i="14" s="1"/>
  <c r="O195" i="12" a="1"/>
  <c r="O195" i="12" s="1"/>
  <c r="M196" i="14" s="1"/>
  <c r="O45" i="12" a="1"/>
  <c r="O45" i="12" s="1"/>
  <c r="M46" i="14" s="1"/>
  <c r="O196" i="12" a="1"/>
  <c r="O196" i="12" s="1"/>
  <c r="M197" i="14" s="1"/>
  <c r="O11" i="12" a="1"/>
  <c r="O11" i="12" s="1"/>
  <c r="M12" i="14" s="1"/>
  <c r="O22" i="12" a="1"/>
  <c r="O22" i="12" s="1"/>
  <c r="M23" i="14" s="1"/>
  <c r="O23" i="12" a="1"/>
  <c r="O23" i="12" s="1"/>
  <c r="M24" i="14" s="1"/>
  <c r="O24" i="12" a="1"/>
  <c r="O24" i="12" s="1"/>
  <c r="M25" i="14" s="1"/>
  <c r="O25" i="12" a="1"/>
  <c r="O25" i="12" s="1"/>
  <c r="M26" i="14" s="1"/>
  <c r="O35" i="12" a="1"/>
  <c r="O35" i="12" s="1"/>
  <c r="M36" i="14" s="1"/>
  <c r="O36" i="12" a="1"/>
  <c r="O36" i="12" s="1"/>
  <c r="M37" i="14" s="1"/>
  <c r="O37" i="12" a="1"/>
  <c r="O37" i="12" s="1"/>
  <c r="M38" i="14" s="1"/>
  <c r="O38" i="12" a="1"/>
  <c r="O38" i="12" s="1"/>
  <c r="M39" i="14" s="1"/>
  <c r="O60" i="12" a="1"/>
  <c r="O60" i="12" s="1"/>
  <c r="M61" i="14" s="1"/>
  <c r="O61" i="12" a="1"/>
  <c r="O61" i="12" s="1"/>
  <c r="M62" i="14" s="1"/>
  <c r="O62" i="12" a="1"/>
  <c r="O62" i="12" s="1"/>
  <c r="M63" i="14" s="1"/>
  <c r="O63" i="12" a="1"/>
  <c r="O63" i="12" s="1"/>
  <c r="M64" i="14" s="1"/>
  <c r="O76" i="12" a="1"/>
  <c r="O76" i="12" s="1"/>
  <c r="M77" i="14" s="1"/>
  <c r="O95" i="12" a="1"/>
  <c r="O95" i="12" s="1"/>
  <c r="M96" i="14" s="1"/>
  <c r="O96" i="12" a="1"/>
  <c r="O96" i="12" s="1"/>
  <c r="M97" i="14" s="1"/>
  <c r="O123" i="12" a="1"/>
  <c r="O123" i="12" s="1"/>
  <c r="M124" i="14" s="1"/>
  <c r="O156" i="12" a="1"/>
  <c r="O156" i="12" s="1"/>
  <c r="M157" i="14" s="1"/>
  <c r="O157" i="12" a="1"/>
  <c r="O157" i="12" s="1"/>
  <c r="M158" i="14" s="1"/>
  <c r="O158" i="12" a="1"/>
  <c r="O158" i="12" s="1"/>
  <c r="M159" i="14" s="1"/>
  <c r="O10" i="12" a="1"/>
  <c r="O10" i="12" s="1"/>
  <c r="M11" i="14" s="1"/>
  <c r="O26" i="12" a="1"/>
  <c r="O26" i="12" s="1"/>
  <c r="M27" i="14" s="1"/>
  <c r="O39" i="12" a="1"/>
  <c r="O39" i="12" s="1"/>
  <c r="M40" i="14" s="1"/>
  <c r="O40" i="12" a="1"/>
  <c r="O40" i="12" s="1"/>
  <c r="M41" i="14" s="1"/>
  <c r="O41" i="12" a="1"/>
  <c r="O41" i="12" s="1"/>
  <c r="M42" i="14" s="1"/>
  <c r="O64" i="12" a="1"/>
  <c r="O64" i="12" s="1"/>
  <c r="M65" i="14" s="1"/>
  <c r="O77" i="12" a="1"/>
  <c r="O77" i="12" s="1"/>
  <c r="M78" i="14" s="1"/>
  <c r="O78" i="12" a="1"/>
  <c r="O78" i="12" s="1"/>
  <c r="M79" i="14" s="1"/>
  <c r="O110" i="12" a="1"/>
  <c r="O110" i="12" s="1"/>
  <c r="M111" i="14" s="1"/>
  <c r="O111" i="12" a="1"/>
  <c r="O111" i="12" s="1"/>
  <c r="M112" i="14" s="1"/>
  <c r="O124" i="12" a="1"/>
  <c r="O124" i="12" s="1"/>
  <c r="M125" i="14" s="1"/>
  <c r="O125" i="12" a="1"/>
  <c r="O125" i="12" s="1"/>
  <c r="M126" i="14" s="1"/>
  <c r="O126" i="12" a="1"/>
  <c r="O126" i="12" s="1"/>
  <c r="M127" i="14" s="1"/>
  <c r="O127" i="12" a="1"/>
  <c r="O127" i="12" s="1"/>
  <c r="M128" i="14" s="1"/>
  <c r="O128" i="12" a="1"/>
  <c r="O128" i="12" s="1"/>
  <c r="M129" i="14" s="1"/>
  <c r="O129" i="12" a="1"/>
  <c r="O129" i="12" s="1"/>
  <c r="M130" i="14" s="1"/>
  <c r="O130" i="12" a="1"/>
  <c r="O130" i="12" s="1"/>
  <c r="M131" i="14" s="1"/>
  <c r="O131" i="12" a="1"/>
  <c r="O131" i="12" s="1"/>
  <c r="M132" i="14" s="1"/>
  <c r="O132" i="12" a="1"/>
  <c r="O132" i="12" s="1"/>
  <c r="M133" i="14" s="1"/>
  <c r="O133" i="12" a="1"/>
  <c r="O133" i="12" s="1"/>
  <c r="M134" i="14" s="1"/>
  <c r="O134" i="12" a="1"/>
  <c r="O134" i="12" s="1"/>
  <c r="M135" i="14" s="1"/>
  <c r="O135" i="12" a="1"/>
  <c r="O135" i="12" s="1"/>
  <c r="M136" i="14" s="1"/>
  <c r="O136" i="12" a="1"/>
  <c r="O136" i="12" s="1"/>
  <c r="M137" i="14" s="1"/>
  <c r="O137" i="12" a="1"/>
  <c r="O137" i="12" s="1"/>
  <c r="M138" i="14" s="1"/>
  <c r="O138" i="12" a="1"/>
  <c r="O138" i="12" s="1"/>
  <c r="M139" i="14" s="1"/>
  <c r="O139" i="12" a="1"/>
  <c r="O139" i="12" s="1"/>
  <c r="M140" i="14" s="1"/>
  <c r="O140" i="12" a="1"/>
  <c r="O140" i="12" s="1"/>
  <c r="M141" i="14" s="1"/>
  <c r="O159" i="12" a="1"/>
  <c r="O159" i="12" s="1"/>
  <c r="M160" i="14" s="1"/>
  <c r="O160" i="12" a="1"/>
  <c r="O160" i="12" s="1"/>
  <c r="M161" i="14" s="1"/>
  <c r="O175" i="12" a="1"/>
  <c r="O175" i="12" s="1"/>
  <c r="M176" i="14" s="1"/>
  <c r="O176" i="12" a="1"/>
  <c r="O176" i="12" s="1"/>
  <c r="M177" i="14" s="1"/>
  <c r="O191" i="12" a="1"/>
  <c r="O191" i="12" s="1"/>
  <c r="M192" i="14" s="1"/>
  <c r="O192" i="12" a="1"/>
  <c r="O192" i="12" s="1"/>
  <c r="M193" i="14" s="1"/>
  <c r="O27" i="12" a="1"/>
  <c r="O27" i="12" s="1"/>
  <c r="M28" i="14" s="1"/>
  <c r="O114" i="12" a="1"/>
  <c r="O114" i="12" s="1"/>
  <c r="M115" i="14" s="1"/>
  <c r="O178" i="12" a="1"/>
  <c r="O178" i="12" s="1"/>
  <c r="M179" i="14" s="1"/>
  <c r="O68" i="12" a="1"/>
  <c r="O68" i="12" s="1"/>
  <c r="M69" i="14" s="1"/>
  <c r="O85" i="12" a="1"/>
  <c r="O85" i="12" s="1"/>
  <c r="M86" i="14" s="1"/>
  <c r="O142" i="12" a="1"/>
  <c r="O142" i="12" s="1"/>
  <c r="M143" i="14" s="1"/>
  <c r="O99" i="12" a="1"/>
  <c r="O99" i="12" s="1"/>
  <c r="M100" i="14" s="1"/>
  <c r="AY8" i="13"/>
  <c r="AS210" i="13"/>
  <c r="AS194" i="13"/>
  <c r="AS178" i="13"/>
  <c r="AS202" i="13"/>
  <c r="AS186" i="13"/>
  <c r="AS170" i="13"/>
  <c r="AS122" i="13"/>
  <c r="AS74" i="13"/>
  <c r="AS18" i="13"/>
  <c r="AS209" i="13"/>
  <c r="AS201" i="13"/>
  <c r="AS193" i="13"/>
  <c r="AS185" i="13"/>
  <c r="AS177" i="13"/>
  <c r="AS169" i="13"/>
  <c r="AS161" i="13"/>
  <c r="AS153" i="13"/>
  <c r="AS145" i="13"/>
  <c r="AS137" i="13"/>
  <c r="AS129" i="13"/>
  <c r="AS121" i="13"/>
  <c r="AS113" i="13"/>
  <c r="AS105" i="13"/>
  <c r="AS97" i="13"/>
  <c r="AS89" i="13"/>
  <c r="AS81" i="13"/>
  <c r="AS73" i="13"/>
  <c r="AS65" i="13"/>
  <c r="AS57" i="13"/>
  <c r="AS49" i="13"/>
  <c r="AS41" i="13"/>
  <c r="AS33" i="13"/>
  <c r="AS25" i="13"/>
  <c r="AS17" i="13"/>
  <c r="AS138" i="13"/>
  <c r="AS82" i="13"/>
  <c r="AS26" i="13"/>
  <c r="AS208" i="13"/>
  <c r="AS200" i="13"/>
  <c r="AS192" i="13"/>
  <c r="AS184" i="13"/>
  <c r="AS176" i="13"/>
  <c r="AS168" i="13"/>
  <c r="AS160" i="13"/>
  <c r="AS152" i="13"/>
  <c r="AS144" i="13"/>
  <c r="AS136" i="13"/>
  <c r="AS128" i="13"/>
  <c r="AS120" i="13"/>
  <c r="AS112" i="13"/>
  <c r="AS104" i="13"/>
  <c r="AS96" i="13"/>
  <c r="AS88" i="13"/>
  <c r="AS80" i="13"/>
  <c r="AS72" i="13"/>
  <c r="AS64" i="13"/>
  <c r="AS56" i="13"/>
  <c r="AS48" i="13"/>
  <c r="AS40" i="13"/>
  <c r="AS32" i="13"/>
  <c r="AS24" i="13"/>
  <c r="AS16" i="13"/>
  <c r="AS162" i="13"/>
  <c r="AS106" i="13"/>
  <c r="AS50" i="13"/>
  <c r="AS207" i="13"/>
  <c r="AS199" i="13"/>
  <c r="AS191" i="13"/>
  <c r="AS183" i="13"/>
  <c r="AS175" i="13"/>
  <c r="AS167" i="13"/>
  <c r="AS159" i="13"/>
  <c r="AS151" i="13"/>
  <c r="AS143" i="13"/>
  <c r="AS135" i="13"/>
  <c r="AS127" i="13"/>
  <c r="AS119" i="13"/>
  <c r="AS111" i="13"/>
  <c r="AS103" i="13"/>
  <c r="AS95" i="13"/>
  <c r="AS87" i="13"/>
  <c r="AS79" i="13"/>
  <c r="AS71" i="13"/>
  <c r="AS63" i="13"/>
  <c r="AS55" i="13"/>
  <c r="AS47" i="13"/>
  <c r="AS39" i="13"/>
  <c r="AS31" i="13"/>
  <c r="AS23" i="13"/>
  <c r="AS15" i="13"/>
  <c r="AS146" i="13"/>
  <c r="AS90" i="13"/>
  <c r="AS34" i="13"/>
  <c r="AS206" i="13"/>
  <c r="AS198" i="13"/>
  <c r="AS190" i="13"/>
  <c r="AS182" i="13"/>
  <c r="AS174" i="13"/>
  <c r="AS166" i="13"/>
  <c r="AS158" i="13"/>
  <c r="AS150" i="13"/>
  <c r="AS142" i="13"/>
  <c r="AS134" i="13"/>
  <c r="AS126" i="13"/>
  <c r="AS118" i="13"/>
  <c r="AS110" i="13"/>
  <c r="AS102" i="13"/>
  <c r="AS94" i="13"/>
  <c r="AS86" i="13"/>
  <c r="AS78" i="13"/>
  <c r="AS70" i="13"/>
  <c r="AS62" i="13"/>
  <c r="AS54" i="13"/>
  <c r="AS46" i="13"/>
  <c r="AS38" i="13"/>
  <c r="AS30" i="13"/>
  <c r="AS22" i="13"/>
  <c r="AS14" i="13"/>
  <c r="AS114" i="13"/>
  <c r="AS58" i="13"/>
  <c r="AS205" i="13"/>
  <c r="AS197" i="13"/>
  <c r="AS189" i="13"/>
  <c r="AS181" i="13"/>
  <c r="AS173" i="13"/>
  <c r="AS165" i="13"/>
  <c r="AS157" i="13"/>
  <c r="AS149" i="13"/>
  <c r="AS141" i="13"/>
  <c r="AS133" i="13"/>
  <c r="AS125" i="13"/>
  <c r="AS117" i="13"/>
  <c r="AS109" i="13"/>
  <c r="AS101" i="13"/>
  <c r="AS93" i="13"/>
  <c r="AS85" i="13"/>
  <c r="AS77" i="13"/>
  <c r="AS69" i="13"/>
  <c r="AS61" i="13"/>
  <c r="AS53" i="13"/>
  <c r="AS45" i="13"/>
  <c r="AS37" i="13"/>
  <c r="AS29" i="13"/>
  <c r="AS21" i="13"/>
  <c r="AS13" i="13"/>
  <c r="AS154" i="13"/>
  <c r="AS98" i="13"/>
  <c r="AS42" i="13"/>
  <c r="AS204" i="13"/>
  <c r="AS196" i="13"/>
  <c r="AS188" i="13"/>
  <c r="AS180" i="13"/>
  <c r="AS172" i="13"/>
  <c r="AS164" i="13"/>
  <c r="AS156" i="13"/>
  <c r="AS148" i="13"/>
  <c r="AS140" i="13"/>
  <c r="AS132" i="13"/>
  <c r="AS124" i="13"/>
  <c r="AS116" i="13"/>
  <c r="AS108" i="13"/>
  <c r="AS100" i="13"/>
  <c r="AS92" i="13"/>
  <c r="AS84" i="13"/>
  <c r="AS76" i="13"/>
  <c r="AS68" i="13"/>
  <c r="AS60" i="13"/>
  <c r="AS52" i="13"/>
  <c r="AS44" i="13"/>
  <c r="AS36" i="13"/>
  <c r="AS28" i="13"/>
  <c r="AS20" i="13"/>
  <c r="AS12" i="13"/>
  <c r="AS130" i="13"/>
  <c r="AS66" i="13"/>
  <c r="AS203" i="13"/>
  <c r="AS195" i="13"/>
  <c r="AS187" i="13"/>
  <c r="AS179" i="13"/>
  <c r="AS171" i="13"/>
  <c r="AS163" i="13"/>
  <c r="AS155" i="13"/>
  <c r="AS147" i="13"/>
  <c r="AS139" i="13"/>
  <c r="AS131" i="13"/>
  <c r="AS123" i="13"/>
  <c r="AS115" i="13"/>
  <c r="AS107" i="13"/>
  <c r="AS99" i="13"/>
  <c r="AS91" i="13"/>
  <c r="AS83" i="13"/>
  <c r="AS75" i="13"/>
  <c r="AS67" i="13"/>
  <c r="AS59" i="13"/>
  <c r="AS51" i="13"/>
  <c r="AS43" i="13"/>
  <c r="AS35" i="13"/>
  <c r="AS27" i="13"/>
  <c r="AS19" i="13"/>
  <c r="AS11" i="13"/>
  <c r="C1" i="12" l="1" a="1"/>
  <c r="AQ11" i="13"/>
  <c r="AQ12" i="13"/>
  <c r="AO12" i="13" s="1"/>
  <c r="AQ13" i="13"/>
  <c r="AO13" i="13" s="1"/>
  <c r="AQ14" i="13"/>
  <c r="AQ15" i="13"/>
  <c r="AQ16" i="13"/>
  <c r="AQ17" i="13"/>
  <c r="AQ18" i="13"/>
  <c r="AQ19" i="13"/>
  <c r="AQ20" i="13"/>
  <c r="AQ21" i="13"/>
  <c r="AQ22" i="13"/>
  <c r="AQ23" i="13"/>
  <c r="AQ24" i="13"/>
  <c r="AQ25" i="13"/>
  <c r="AQ26" i="13"/>
  <c r="AQ27" i="13"/>
  <c r="AQ28" i="13"/>
  <c r="AQ29" i="13"/>
  <c r="AQ30" i="13"/>
  <c r="AQ31" i="13"/>
  <c r="AQ32" i="13"/>
  <c r="AQ33" i="13"/>
  <c r="AQ34" i="13"/>
  <c r="AQ35" i="13"/>
  <c r="AQ36" i="13"/>
  <c r="AQ37" i="13"/>
  <c r="AQ38" i="13"/>
  <c r="AQ39" i="13"/>
  <c r="AQ40" i="13"/>
  <c r="AQ41" i="13"/>
  <c r="AQ42" i="13"/>
  <c r="AQ43" i="13"/>
  <c r="AQ44" i="13"/>
  <c r="AQ45" i="13"/>
  <c r="AQ46" i="13"/>
  <c r="AQ47" i="13"/>
  <c r="AQ48" i="13"/>
  <c r="AQ49" i="13"/>
  <c r="AQ50" i="13"/>
  <c r="AQ51" i="13"/>
  <c r="AQ52" i="13"/>
  <c r="AQ53" i="13"/>
  <c r="AQ54" i="13"/>
  <c r="AQ55" i="13"/>
  <c r="AQ56" i="13"/>
  <c r="AQ57" i="13"/>
  <c r="AQ58" i="13"/>
  <c r="AQ59" i="13"/>
  <c r="AQ60" i="13"/>
  <c r="AQ61" i="13"/>
  <c r="AQ62" i="13"/>
  <c r="AQ63" i="13"/>
  <c r="AQ64" i="13"/>
  <c r="AQ65" i="13"/>
  <c r="AQ66" i="13"/>
  <c r="AQ67" i="13"/>
  <c r="AQ68" i="13"/>
  <c r="AQ69" i="13"/>
  <c r="AO69" i="13" s="1"/>
  <c r="AQ70" i="13"/>
  <c r="AQ71" i="13"/>
  <c r="AQ72" i="13"/>
  <c r="AO72" i="13" s="1"/>
  <c r="AQ73" i="13"/>
  <c r="AQ74" i="13"/>
  <c r="AQ75" i="13"/>
  <c r="AQ76" i="13"/>
  <c r="AQ77" i="13"/>
  <c r="AQ78" i="13"/>
  <c r="AQ79" i="13"/>
  <c r="AQ80" i="13"/>
  <c r="AQ81" i="13"/>
  <c r="AQ82" i="13"/>
  <c r="AQ83" i="13"/>
  <c r="AQ84" i="13"/>
  <c r="AQ85" i="13"/>
  <c r="AQ86" i="13"/>
  <c r="AQ87" i="13"/>
  <c r="AQ88" i="13"/>
  <c r="AQ89" i="13"/>
  <c r="AQ90" i="13"/>
  <c r="AQ91" i="13"/>
  <c r="AQ92" i="13"/>
  <c r="AQ93" i="13"/>
  <c r="AQ94" i="13"/>
  <c r="AQ95" i="13"/>
  <c r="AQ96" i="13"/>
  <c r="AQ97" i="13"/>
  <c r="AQ98" i="13"/>
  <c r="AQ99" i="13"/>
  <c r="AQ100" i="13"/>
  <c r="AQ101" i="13"/>
  <c r="AQ102" i="13"/>
  <c r="AQ103" i="13"/>
  <c r="AQ104" i="13"/>
  <c r="AQ105" i="13"/>
  <c r="AQ106" i="13"/>
  <c r="AQ107" i="13"/>
  <c r="AQ108" i="13"/>
  <c r="AQ109" i="13"/>
  <c r="AQ110" i="13"/>
  <c r="AQ111" i="13"/>
  <c r="AQ112" i="13"/>
  <c r="AQ113" i="13"/>
  <c r="AQ114" i="13"/>
  <c r="AQ115" i="13"/>
  <c r="AQ116" i="13"/>
  <c r="AQ117" i="13"/>
  <c r="AQ118" i="13"/>
  <c r="AQ119" i="13"/>
  <c r="AQ120" i="13"/>
  <c r="AQ121" i="13"/>
  <c r="AQ122" i="13"/>
  <c r="AQ123" i="13"/>
  <c r="AQ124" i="13"/>
  <c r="AQ125" i="13"/>
  <c r="AQ126" i="13"/>
  <c r="AQ127" i="13"/>
  <c r="AQ128" i="13"/>
  <c r="AQ129" i="13"/>
  <c r="AQ130" i="13"/>
  <c r="AQ131" i="13"/>
  <c r="AQ132" i="13"/>
  <c r="AQ133" i="13"/>
  <c r="AQ134" i="13"/>
  <c r="AQ135" i="13"/>
  <c r="AQ136" i="13"/>
  <c r="AQ137" i="13"/>
  <c r="AQ138" i="13"/>
  <c r="AQ139" i="13"/>
  <c r="AQ140" i="13"/>
  <c r="AQ141" i="13"/>
  <c r="AQ142" i="13"/>
  <c r="AQ143" i="13"/>
  <c r="AQ144" i="13"/>
  <c r="AQ145" i="13"/>
  <c r="AQ146" i="13"/>
  <c r="AQ147" i="13"/>
  <c r="AQ148" i="13"/>
  <c r="AQ149" i="13"/>
  <c r="AQ150" i="13"/>
  <c r="AQ151" i="13"/>
  <c r="AQ152" i="13"/>
  <c r="AQ153" i="13"/>
  <c r="AQ154" i="13"/>
  <c r="AQ155" i="13"/>
  <c r="AQ156" i="13"/>
  <c r="AQ157" i="13"/>
  <c r="AQ158" i="13"/>
  <c r="AQ159" i="13"/>
  <c r="AQ160" i="13"/>
  <c r="AQ161" i="13"/>
  <c r="AQ162" i="13"/>
  <c r="AQ163" i="13"/>
  <c r="AQ164" i="13"/>
  <c r="AQ165" i="13"/>
  <c r="AQ166" i="13"/>
  <c r="AQ167" i="13"/>
  <c r="AQ168" i="13"/>
  <c r="AQ169" i="13"/>
  <c r="AQ170" i="13"/>
  <c r="AQ171" i="13"/>
  <c r="AQ172" i="13"/>
  <c r="AQ173" i="13"/>
  <c r="AQ174" i="13"/>
  <c r="AQ175" i="13"/>
  <c r="AQ176" i="13"/>
  <c r="AQ177" i="13"/>
  <c r="AQ178" i="13"/>
  <c r="AQ179" i="13"/>
  <c r="AQ180" i="13"/>
  <c r="AQ181" i="13"/>
  <c r="AQ182" i="13"/>
  <c r="AQ183" i="13"/>
  <c r="AQ184" i="13"/>
  <c r="AQ185" i="13"/>
  <c r="AQ186" i="13"/>
  <c r="AQ187" i="13"/>
  <c r="AQ188" i="13"/>
  <c r="AQ189" i="13"/>
  <c r="AQ190" i="13"/>
  <c r="AQ191" i="13"/>
  <c r="AQ192" i="13"/>
  <c r="AQ193" i="13"/>
  <c r="AQ194" i="13"/>
  <c r="AQ195" i="13"/>
  <c r="AQ196" i="13"/>
  <c r="AQ197" i="13"/>
  <c r="AQ198" i="13"/>
  <c r="AQ199" i="13"/>
  <c r="AQ200" i="13"/>
  <c r="AQ201" i="13"/>
  <c r="AQ202" i="13"/>
  <c r="AQ203" i="13"/>
  <c r="AQ204" i="13"/>
  <c r="AQ205" i="13"/>
  <c r="AQ206" i="13"/>
  <c r="AQ207" i="13"/>
  <c r="AQ208" i="13"/>
  <c r="AQ209" i="13"/>
  <c r="AQ210" i="13"/>
  <c r="D13" i="13"/>
  <c r="D14" i="13" s="1"/>
  <c r="D15" i="13" s="1"/>
  <c r="D16" i="13" s="1"/>
  <c r="D17" i="13" s="1"/>
  <c r="D18" i="13" s="1"/>
  <c r="D19" i="13" s="1"/>
  <c r="D20" i="13" s="1"/>
  <c r="D21" i="13" s="1"/>
  <c r="D22" i="13" s="1"/>
  <c r="D23" i="13" s="1"/>
  <c r="D24" i="13" s="1"/>
  <c r="D25" i="13" s="1"/>
  <c r="D26" i="13" s="1"/>
  <c r="D27" i="13" s="1"/>
  <c r="D28" i="13" s="1"/>
  <c r="D29" i="13" s="1"/>
  <c r="D30" i="13" s="1"/>
  <c r="D31" i="13" s="1"/>
  <c r="D32" i="13" s="1"/>
  <c r="D33" i="13" s="1"/>
  <c r="D34" i="13" s="1"/>
  <c r="D35" i="13" s="1"/>
  <c r="D36" i="13" s="1"/>
  <c r="D37" i="13" s="1"/>
  <c r="D38" i="13" s="1"/>
  <c r="D39" i="13" s="1"/>
  <c r="D40" i="13" s="1"/>
  <c r="D41" i="13" s="1"/>
  <c r="D42" i="13" s="1"/>
  <c r="D43" i="13" s="1"/>
  <c r="D44" i="13" s="1"/>
  <c r="D45" i="13" s="1"/>
  <c r="D46" i="13" s="1"/>
  <c r="D47" i="13" s="1"/>
  <c r="D48" i="13" s="1"/>
  <c r="D49" i="13" s="1"/>
  <c r="D50" i="13" s="1"/>
  <c r="D51" i="13" s="1"/>
  <c r="D52" i="13" s="1"/>
  <c r="D53" i="13" s="1"/>
  <c r="D54" i="13" s="1"/>
  <c r="D55" i="13" s="1"/>
  <c r="D56" i="13" s="1"/>
  <c r="D57" i="13" s="1"/>
  <c r="D58" i="13" s="1"/>
  <c r="D59" i="13" s="1"/>
  <c r="D60" i="13" s="1"/>
  <c r="D61" i="13" s="1"/>
  <c r="D62" i="13" s="1"/>
  <c r="D63" i="13" s="1"/>
  <c r="D64" i="13" s="1"/>
  <c r="D65" i="13" s="1"/>
  <c r="D66" i="13" s="1"/>
  <c r="D67" i="13" s="1"/>
  <c r="D68" i="13" s="1"/>
  <c r="D69" i="13" s="1"/>
  <c r="D70" i="13" s="1"/>
  <c r="D71" i="13" s="1"/>
  <c r="D72" i="13" s="1"/>
  <c r="D73" i="13" s="1"/>
  <c r="D74" i="13" s="1"/>
  <c r="D75" i="13" s="1"/>
  <c r="D76" i="13"/>
  <c r="D77" i="13" s="1"/>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58"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12"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C186" i="13"/>
  <c r="C187" i="13"/>
  <c r="C188" i="13"/>
  <c r="C189" i="13"/>
  <c r="C190" i="13"/>
  <c r="C191" i="13"/>
  <c r="C192" i="13"/>
  <c r="C193" i="13"/>
  <c r="C194" i="13"/>
  <c r="C195" i="13"/>
  <c r="C196" i="13"/>
  <c r="C197" i="13"/>
  <c r="C198" i="13"/>
  <c r="C199" i="13"/>
  <c r="C200" i="13"/>
  <c r="C201" i="13"/>
  <c r="C202" i="13"/>
  <c r="C203" i="13"/>
  <c r="C204" i="13"/>
  <c r="C205" i="13"/>
  <c r="C206" i="13"/>
  <c r="C207" i="13"/>
  <c r="C208" i="13"/>
  <c r="C209" i="13"/>
  <c r="C210"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 i="13"/>
  <c r="F9" i="12" l="1"/>
  <c r="E10" i="14" s="1"/>
  <c r="G9" i="12"/>
  <c r="F10" i="14" s="1"/>
  <c r="H9" i="12"/>
  <c r="G10" i="14" s="1"/>
  <c r="B10" i="14"/>
  <c r="I9" i="12"/>
  <c r="H10" i="14" s="1"/>
  <c r="J9" i="12"/>
  <c r="I10" i="14" s="1"/>
  <c r="D9" i="12"/>
  <c r="O9" i="12" a="1"/>
  <c r="O9" i="12" s="1"/>
  <c r="M10" i="14" s="1"/>
  <c r="AJ186" i="13"/>
  <c r="AO186" i="13"/>
  <c r="AJ146" i="13"/>
  <c r="AO146" i="13"/>
  <c r="AJ106" i="13"/>
  <c r="AO106" i="13"/>
  <c r="AJ74" i="13"/>
  <c r="AO74" i="13"/>
  <c r="AJ34" i="13"/>
  <c r="AO34" i="13"/>
  <c r="AK177" i="13"/>
  <c r="AO177" i="13"/>
  <c r="AK161" i="13"/>
  <c r="AO161" i="13"/>
  <c r="AK145" i="13"/>
  <c r="AO145" i="13"/>
  <c r="AK97" i="13"/>
  <c r="AO97" i="13"/>
  <c r="AK81" i="13"/>
  <c r="AO81" i="13"/>
  <c r="AJ65" i="13"/>
  <c r="AO65" i="13"/>
  <c r="AJ57" i="13"/>
  <c r="AO57" i="13"/>
  <c r="AJ41" i="13"/>
  <c r="AO41" i="13"/>
  <c r="AJ17" i="13"/>
  <c r="AO17" i="13"/>
  <c r="AK208" i="13"/>
  <c r="AO208" i="13"/>
  <c r="AJ200" i="13"/>
  <c r="AO200" i="13"/>
  <c r="AK192" i="13"/>
  <c r="AO192" i="13"/>
  <c r="AK184" i="13"/>
  <c r="AO184" i="13"/>
  <c r="AK176" i="13"/>
  <c r="AO176" i="13"/>
  <c r="AJ168" i="13"/>
  <c r="AO168" i="13"/>
  <c r="AJ160" i="13"/>
  <c r="AO160" i="13"/>
  <c r="AJ152" i="13"/>
  <c r="AO152" i="13"/>
  <c r="AJ144" i="13"/>
  <c r="AO144" i="13"/>
  <c r="AJ136" i="13"/>
  <c r="AO136" i="13"/>
  <c r="AK128" i="13"/>
  <c r="AO128" i="13"/>
  <c r="AK120" i="13"/>
  <c r="AO120" i="13"/>
  <c r="AJ112" i="13"/>
  <c r="AO112" i="13"/>
  <c r="AJ104" i="13"/>
  <c r="AO104" i="13"/>
  <c r="AK96" i="13"/>
  <c r="AO96" i="13"/>
  <c r="AK88" i="13"/>
  <c r="AO88" i="13"/>
  <c r="AK80" i="13"/>
  <c r="AO80" i="13"/>
  <c r="AJ64" i="13"/>
  <c r="AO64" i="13"/>
  <c r="AJ56" i="13"/>
  <c r="AO56" i="13"/>
  <c r="AJ48" i="13"/>
  <c r="AO48" i="13"/>
  <c r="AJ40" i="13"/>
  <c r="AO40" i="13"/>
  <c r="AJ32" i="13"/>
  <c r="AO32" i="13"/>
  <c r="AK24" i="13"/>
  <c r="AO24" i="13"/>
  <c r="AJ16" i="13"/>
  <c r="AO16" i="13"/>
  <c r="AJ210" i="13"/>
  <c r="AO210" i="13"/>
  <c r="AJ178" i="13"/>
  <c r="AO178" i="13"/>
  <c r="AJ130" i="13"/>
  <c r="AO130" i="13"/>
  <c r="AJ82" i="13"/>
  <c r="AO82" i="13"/>
  <c r="AJ18" i="13"/>
  <c r="AO18" i="13"/>
  <c r="AK201" i="13"/>
  <c r="AO201" i="13"/>
  <c r="AK185" i="13"/>
  <c r="AO185" i="13"/>
  <c r="AK169" i="13"/>
  <c r="AO169" i="13"/>
  <c r="AK153" i="13"/>
  <c r="AO153" i="13"/>
  <c r="AK113" i="13"/>
  <c r="AO113" i="13"/>
  <c r="AK89" i="13"/>
  <c r="AO89" i="13"/>
  <c r="AJ73" i="13"/>
  <c r="AO73" i="13"/>
  <c r="AJ49" i="13"/>
  <c r="AO49" i="13"/>
  <c r="AJ33" i="13"/>
  <c r="AO33" i="13"/>
  <c r="AK25" i="13"/>
  <c r="AO25" i="13"/>
  <c r="AJ207" i="13"/>
  <c r="AO207" i="13"/>
  <c r="AJ199" i="13"/>
  <c r="AO199" i="13"/>
  <c r="AK191" i="13"/>
  <c r="AO191" i="13"/>
  <c r="AK183" i="13"/>
  <c r="AO183" i="13"/>
  <c r="AJ175" i="13"/>
  <c r="AO175" i="13"/>
  <c r="AK167" i="13"/>
  <c r="AO167" i="13"/>
  <c r="AK159" i="13"/>
  <c r="AO159" i="13"/>
  <c r="AJ151" i="13"/>
  <c r="AO151" i="13"/>
  <c r="AK143" i="13"/>
  <c r="AO143" i="13"/>
  <c r="AJ135" i="13"/>
  <c r="AO135" i="13"/>
  <c r="AJ127" i="13"/>
  <c r="AO127" i="13"/>
  <c r="AJ119" i="13"/>
  <c r="AO119" i="13"/>
  <c r="AJ111" i="13"/>
  <c r="AO111" i="13"/>
  <c r="AJ103" i="13"/>
  <c r="AO103" i="13"/>
  <c r="AJ95" i="13"/>
  <c r="AO95" i="13"/>
  <c r="AJ87" i="13"/>
  <c r="AO87" i="13"/>
  <c r="AK79" i="13"/>
  <c r="AO79" i="13"/>
  <c r="AJ71" i="13"/>
  <c r="AO71" i="13"/>
  <c r="AJ63" i="13"/>
  <c r="AO63" i="13"/>
  <c r="AJ55" i="13"/>
  <c r="AO55" i="13"/>
  <c r="AJ47" i="13"/>
  <c r="AO47" i="13"/>
  <c r="AJ39" i="13"/>
  <c r="AO39" i="13"/>
  <c r="AO31" i="13"/>
  <c r="AK23" i="13"/>
  <c r="AO23" i="13"/>
  <c r="AJ15" i="13"/>
  <c r="AO15" i="13"/>
  <c r="AJ202" i="13"/>
  <c r="AO202" i="13"/>
  <c r="AJ154" i="13"/>
  <c r="AO154" i="13"/>
  <c r="AJ114" i="13"/>
  <c r="AO114" i="13"/>
  <c r="AJ50" i="13"/>
  <c r="AO50" i="13"/>
  <c r="AK121" i="13"/>
  <c r="AO121" i="13"/>
  <c r="AK206" i="13"/>
  <c r="AO206" i="13"/>
  <c r="AK198" i="13"/>
  <c r="AO198" i="13"/>
  <c r="AJ190" i="13"/>
  <c r="AO190" i="13"/>
  <c r="AK182" i="13"/>
  <c r="AO182" i="13"/>
  <c r="AK174" i="13"/>
  <c r="AO174" i="13"/>
  <c r="AK166" i="13"/>
  <c r="AO166" i="13"/>
  <c r="AJ158" i="13"/>
  <c r="AO158" i="13"/>
  <c r="AK150" i="13"/>
  <c r="AO150" i="13"/>
  <c r="AK142" i="13"/>
  <c r="AO142" i="13"/>
  <c r="AK134" i="13"/>
  <c r="AO134" i="13"/>
  <c r="AK126" i="13"/>
  <c r="AO126" i="13"/>
  <c r="AJ118" i="13"/>
  <c r="AO118" i="13"/>
  <c r="AK110" i="13"/>
  <c r="AO110" i="13"/>
  <c r="AK102" i="13"/>
  <c r="AO102" i="13"/>
  <c r="AK94" i="13"/>
  <c r="AO94" i="13"/>
  <c r="AK86" i="13"/>
  <c r="AO86" i="13"/>
  <c r="AK78" i="13"/>
  <c r="AO78" i="13"/>
  <c r="AO70" i="13"/>
  <c r="AJ62" i="13"/>
  <c r="AO62" i="13"/>
  <c r="AJ54" i="13"/>
  <c r="AO54" i="13"/>
  <c r="AJ46" i="13"/>
  <c r="AO46" i="13"/>
  <c r="AJ38" i="13"/>
  <c r="AO38" i="13"/>
  <c r="AO30" i="13"/>
  <c r="AK22" i="13"/>
  <c r="AO22" i="13"/>
  <c r="AK14" i="13"/>
  <c r="AO14" i="13"/>
  <c r="AJ194" i="13"/>
  <c r="AO194" i="13"/>
  <c r="AJ138" i="13"/>
  <c r="AO138" i="13"/>
  <c r="AJ98" i="13"/>
  <c r="AO98" i="13"/>
  <c r="AJ66" i="13"/>
  <c r="AO66" i="13"/>
  <c r="AK26" i="13"/>
  <c r="AO26" i="13"/>
  <c r="AK193" i="13"/>
  <c r="AO193" i="13"/>
  <c r="AK129" i="13"/>
  <c r="AO129" i="13"/>
  <c r="AJ205" i="13"/>
  <c r="AO205" i="13"/>
  <c r="AJ197" i="13"/>
  <c r="AO197" i="13"/>
  <c r="AJ189" i="13"/>
  <c r="AO189" i="13"/>
  <c r="AJ181" i="13"/>
  <c r="AO181" i="13"/>
  <c r="AJ173" i="13"/>
  <c r="AO173" i="13"/>
  <c r="AJ165" i="13"/>
  <c r="AO165" i="13"/>
  <c r="AJ157" i="13"/>
  <c r="AO157" i="13"/>
  <c r="AJ149" i="13"/>
  <c r="AO149" i="13"/>
  <c r="AJ141" i="13"/>
  <c r="AO141" i="13"/>
  <c r="AJ133" i="13"/>
  <c r="AO133" i="13"/>
  <c r="AJ125" i="13"/>
  <c r="AO125" i="13"/>
  <c r="AJ117" i="13"/>
  <c r="AO117" i="13"/>
  <c r="AJ109" i="13"/>
  <c r="AO109" i="13"/>
  <c r="AJ101" i="13"/>
  <c r="AO101" i="13"/>
  <c r="AJ93" i="13"/>
  <c r="AO93" i="13"/>
  <c r="AJ85" i="13"/>
  <c r="AO85" i="13"/>
  <c r="AJ77" i="13"/>
  <c r="AO77" i="13"/>
  <c r="AJ61" i="13"/>
  <c r="AO61" i="13"/>
  <c r="AJ53" i="13"/>
  <c r="AO53" i="13"/>
  <c r="AJ45" i="13"/>
  <c r="AO45" i="13"/>
  <c r="AJ37" i="13"/>
  <c r="AO37" i="13"/>
  <c r="AK29" i="13"/>
  <c r="AO29" i="13"/>
  <c r="AO21" i="13"/>
  <c r="AJ162" i="13"/>
  <c r="AO162" i="13"/>
  <c r="AJ58" i="13"/>
  <c r="AO58" i="13"/>
  <c r="AK105" i="13"/>
  <c r="AO105" i="13"/>
  <c r="AJ204" i="13"/>
  <c r="AO204" i="13"/>
  <c r="AJ196" i="13"/>
  <c r="AO196" i="13"/>
  <c r="AJ188" i="13"/>
  <c r="AO188" i="13"/>
  <c r="AJ180" i="13"/>
  <c r="AO180" i="13"/>
  <c r="AJ172" i="13"/>
  <c r="AO172" i="13"/>
  <c r="AJ164" i="13"/>
  <c r="AO164" i="13"/>
  <c r="AJ156" i="13"/>
  <c r="AO156" i="13"/>
  <c r="AJ148" i="13"/>
  <c r="AO148" i="13"/>
  <c r="AJ140" i="13"/>
  <c r="AO140" i="13"/>
  <c r="AJ132" i="13"/>
  <c r="AO132" i="13"/>
  <c r="AJ124" i="13"/>
  <c r="AO124" i="13"/>
  <c r="AJ116" i="13"/>
  <c r="AO116" i="13"/>
  <c r="AJ108" i="13"/>
  <c r="AO108" i="13"/>
  <c r="AJ100" i="13"/>
  <c r="AO100" i="13"/>
  <c r="AJ92" i="13"/>
  <c r="AO92" i="13"/>
  <c r="AJ84" i="13"/>
  <c r="AO84" i="13"/>
  <c r="AJ76" i="13"/>
  <c r="AO76" i="13"/>
  <c r="AO68" i="13"/>
  <c r="AJ60" i="13"/>
  <c r="AO60" i="13"/>
  <c r="AJ52" i="13"/>
  <c r="AO52" i="13"/>
  <c r="AJ44" i="13"/>
  <c r="AO44" i="13"/>
  <c r="AJ36" i="13"/>
  <c r="AO36" i="13"/>
  <c r="AK28" i="13"/>
  <c r="AO28" i="13"/>
  <c r="AO20" i="13"/>
  <c r="AJ170" i="13"/>
  <c r="AO170" i="13"/>
  <c r="AJ122" i="13"/>
  <c r="AO122" i="13"/>
  <c r="AJ90" i="13"/>
  <c r="AO90" i="13"/>
  <c r="AJ42" i="13"/>
  <c r="AO42" i="13"/>
  <c r="AK209" i="13"/>
  <c r="AO209" i="13"/>
  <c r="AK137" i="13"/>
  <c r="AO137" i="13"/>
  <c r="AJ203" i="13"/>
  <c r="AO203" i="13"/>
  <c r="AJ195" i="13"/>
  <c r="AO195" i="13"/>
  <c r="AJ187" i="13"/>
  <c r="AO187" i="13"/>
  <c r="AJ179" i="13"/>
  <c r="AO179" i="13"/>
  <c r="AJ171" i="13"/>
  <c r="AO171" i="13"/>
  <c r="AJ163" i="13"/>
  <c r="AO163" i="13"/>
  <c r="AJ155" i="13"/>
  <c r="AO155" i="13"/>
  <c r="AJ147" i="13"/>
  <c r="AO147" i="13"/>
  <c r="AJ139" i="13"/>
  <c r="AO139" i="13"/>
  <c r="AJ131" i="13"/>
  <c r="AO131" i="13"/>
  <c r="AJ123" i="13"/>
  <c r="AO123" i="13"/>
  <c r="AJ115" i="13"/>
  <c r="AO115" i="13"/>
  <c r="AJ107" i="13"/>
  <c r="AO107" i="13"/>
  <c r="AJ99" i="13"/>
  <c r="AO99" i="13"/>
  <c r="AJ91" i="13"/>
  <c r="AO91" i="13"/>
  <c r="AJ83" i="13"/>
  <c r="AO83" i="13"/>
  <c r="AJ75" i="13"/>
  <c r="AO75" i="13"/>
  <c r="AJ67" i="13"/>
  <c r="AO67" i="13"/>
  <c r="AJ59" i="13"/>
  <c r="AO59" i="13"/>
  <c r="AJ51" i="13"/>
  <c r="AO51" i="13"/>
  <c r="AJ43" i="13"/>
  <c r="AO43" i="13"/>
  <c r="AJ35" i="13"/>
  <c r="AO35" i="13"/>
  <c r="AK27" i="13"/>
  <c r="AO27" i="13"/>
  <c r="AJ19" i="13"/>
  <c r="AO19" i="13"/>
  <c r="AJ11" i="13"/>
  <c r="AO11" i="13"/>
  <c r="AJ12" i="13"/>
  <c r="AH9" i="13"/>
  <c r="J7" i="13" s="1"/>
  <c r="AI9" i="13"/>
  <c r="K7" i="13" s="1"/>
  <c r="B7" i="14"/>
  <c r="B8" i="14"/>
  <c r="B9" i="14"/>
  <c r="B5" i="14"/>
  <c r="B6" i="14"/>
  <c r="C1" i="12"/>
  <c r="O5" i="12" a="1"/>
  <c r="O5" i="12" s="1"/>
  <c r="M6" i="14" s="1"/>
  <c r="O6" i="12" a="1"/>
  <c r="O6" i="12" s="1"/>
  <c r="M7" i="14" s="1"/>
  <c r="O7" i="12" a="1"/>
  <c r="O7" i="12" s="1"/>
  <c r="M8" i="14" s="1"/>
  <c r="O8" i="12" a="1"/>
  <c r="O8" i="12" s="1"/>
  <c r="M9" i="14" s="1"/>
  <c r="O4" i="12" a="1"/>
  <c r="O4" i="12" s="1"/>
  <c r="M5" i="14" s="1"/>
  <c r="C13" i="13"/>
  <c r="AJ177" i="13"/>
  <c r="AJ153" i="13"/>
  <c r="AJ113" i="13"/>
  <c r="AJ89" i="13"/>
  <c r="H6" i="12"/>
  <c r="G7" i="14" s="1"/>
  <c r="AJ209" i="13"/>
  <c r="AJ145" i="13"/>
  <c r="AJ81" i="13"/>
  <c r="H4" i="12"/>
  <c r="G5" i="14" s="1"/>
  <c r="J7" i="12"/>
  <c r="I8" i="14" s="1"/>
  <c r="G6" i="12"/>
  <c r="F7" i="14" s="1"/>
  <c r="AJ201" i="13"/>
  <c r="AJ137" i="13"/>
  <c r="I4" i="12"/>
  <c r="H5" i="14" s="1"/>
  <c r="I7" i="12"/>
  <c r="H8" i="14" s="1"/>
  <c r="F6" i="12"/>
  <c r="E7" i="14" s="1"/>
  <c r="G4" i="12"/>
  <c r="F5" i="14" s="1"/>
  <c r="AJ193" i="13"/>
  <c r="AJ129" i="13"/>
  <c r="AJ69" i="13"/>
  <c r="J4" i="12"/>
  <c r="I5" i="14" s="1"/>
  <c r="H7" i="12"/>
  <c r="G8" i="14" s="1"/>
  <c r="J5" i="12"/>
  <c r="I6" i="14" s="1"/>
  <c r="F8" i="12"/>
  <c r="E9" i="14" s="1"/>
  <c r="AJ185" i="13"/>
  <c r="AJ121" i="13"/>
  <c r="AJ68" i="13"/>
  <c r="J8" i="12"/>
  <c r="I9" i="14" s="1"/>
  <c r="G7" i="12"/>
  <c r="F8" i="14" s="1"/>
  <c r="I5" i="12"/>
  <c r="H6" i="14" s="1"/>
  <c r="I8" i="12"/>
  <c r="H9" i="14" s="1"/>
  <c r="F7" i="12"/>
  <c r="E8" i="14" s="1"/>
  <c r="H5" i="12"/>
  <c r="G6" i="14" s="1"/>
  <c r="AJ169" i="13"/>
  <c r="AJ105" i="13"/>
  <c r="E4" i="12"/>
  <c r="D5" i="14" s="1"/>
  <c r="H8" i="12"/>
  <c r="G9" i="14" s="1"/>
  <c r="J6" i="12"/>
  <c r="I7" i="14" s="1"/>
  <c r="G5" i="12"/>
  <c r="F6" i="14" s="1"/>
  <c r="AJ161" i="13"/>
  <c r="AJ97" i="13"/>
  <c r="F4" i="12"/>
  <c r="E5" i="14" s="1"/>
  <c r="G8" i="12"/>
  <c r="F9" i="14" s="1"/>
  <c r="I6" i="12"/>
  <c r="H7" i="14" s="1"/>
  <c r="F5" i="12"/>
  <c r="E6" i="14" s="1"/>
  <c r="D8" i="12"/>
  <c r="D7" i="12"/>
  <c r="D6" i="12"/>
  <c r="D5" i="12"/>
  <c r="D4" i="12"/>
  <c r="C5" i="14" s="1"/>
  <c r="AK200" i="13"/>
  <c r="AK160" i="13"/>
  <c r="AK136" i="13"/>
  <c r="AK104" i="13"/>
  <c r="AK207" i="13"/>
  <c r="AK175" i="13"/>
  <c r="AK127" i="13"/>
  <c r="AK111" i="13"/>
  <c r="AK87" i="13"/>
  <c r="AJ192" i="13"/>
  <c r="AJ120" i="13"/>
  <c r="AJ80" i="13"/>
  <c r="AK190" i="13"/>
  <c r="AK158" i="13"/>
  <c r="AK118" i="13"/>
  <c r="AJ191" i="13"/>
  <c r="AJ167" i="13"/>
  <c r="AJ143" i="13"/>
  <c r="AK205" i="13"/>
  <c r="AK197" i="13"/>
  <c r="AK189" i="13"/>
  <c r="AK181" i="13"/>
  <c r="AK173" i="13"/>
  <c r="AK165" i="13"/>
  <c r="AK157" i="13"/>
  <c r="AK149" i="13"/>
  <c r="AK141" i="13"/>
  <c r="AK133" i="13"/>
  <c r="AK125" i="13"/>
  <c r="AK117" i="13"/>
  <c r="AK109" i="13"/>
  <c r="AK101" i="13"/>
  <c r="AK93" i="13"/>
  <c r="AK85" i="13"/>
  <c r="AK77" i="13"/>
  <c r="AJ206" i="13"/>
  <c r="AJ198" i="13"/>
  <c r="AJ182" i="13"/>
  <c r="AJ174" i="13"/>
  <c r="AJ166" i="13"/>
  <c r="AJ150" i="13"/>
  <c r="AJ142" i="13"/>
  <c r="AJ134" i="13"/>
  <c r="AJ126" i="13"/>
  <c r="AJ110" i="13"/>
  <c r="AJ102" i="13"/>
  <c r="AJ94" i="13"/>
  <c r="AJ86" i="13"/>
  <c r="AJ78" i="13"/>
  <c r="AK152" i="13"/>
  <c r="AK199" i="13"/>
  <c r="AK151" i="13"/>
  <c r="AK103" i="13"/>
  <c r="AJ208" i="13"/>
  <c r="AJ184" i="13"/>
  <c r="AJ128" i="13"/>
  <c r="AJ96" i="13"/>
  <c r="AJ183" i="13"/>
  <c r="AJ159" i="13"/>
  <c r="AK204" i="13"/>
  <c r="AK196" i="13"/>
  <c r="AK188" i="13"/>
  <c r="AK180" i="13"/>
  <c r="AK172" i="13"/>
  <c r="AK164" i="13"/>
  <c r="AK156" i="13"/>
  <c r="AK148" i="13"/>
  <c r="AK140" i="13"/>
  <c r="AK132" i="13"/>
  <c r="AK124" i="13"/>
  <c r="AK116" i="13"/>
  <c r="AK108" i="13"/>
  <c r="AK100" i="13"/>
  <c r="AK92" i="13"/>
  <c r="AK84" i="13"/>
  <c r="AK76" i="13"/>
  <c r="AK144" i="13"/>
  <c r="AJ176" i="13"/>
  <c r="AJ88" i="13"/>
  <c r="AJ79" i="13"/>
  <c r="AK203" i="13"/>
  <c r="AK195" i="13"/>
  <c r="AK187" i="13"/>
  <c r="AK179" i="13"/>
  <c r="AK171" i="13"/>
  <c r="AK163" i="13"/>
  <c r="AK155" i="13"/>
  <c r="AK147" i="13"/>
  <c r="AK139" i="13"/>
  <c r="AK131" i="13"/>
  <c r="AK123" i="13"/>
  <c r="AK115" i="13"/>
  <c r="AK107" i="13"/>
  <c r="AK99" i="13"/>
  <c r="AK91" i="13"/>
  <c r="AK83" i="13"/>
  <c r="AK75" i="13"/>
  <c r="AK210" i="13"/>
  <c r="AK202" i="13"/>
  <c r="AK194" i="13"/>
  <c r="AK186" i="13"/>
  <c r="AK178" i="13"/>
  <c r="AK170" i="13"/>
  <c r="AK162" i="13"/>
  <c r="AK154" i="13"/>
  <c r="AK146" i="13"/>
  <c r="AK138" i="13"/>
  <c r="AK130" i="13"/>
  <c r="AK122" i="13"/>
  <c r="AK114" i="13"/>
  <c r="AK106" i="13"/>
  <c r="AK98" i="13"/>
  <c r="AK90" i="13"/>
  <c r="AK82" i="13"/>
  <c r="AK74" i="13"/>
  <c r="AK168" i="13"/>
  <c r="AK112" i="13"/>
  <c r="AK135" i="13"/>
  <c r="AK119" i="13"/>
  <c r="AK95" i="13"/>
  <c r="AK13" i="13"/>
  <c r="AK12" i="13"/>
  <c r="AK11" i="13"/>
  <c r="AJ13" i="13" l="1"/>
  <c r="E9" i="12"/>
  <c r="D10" i="14" s="1"/>
  <c r="C10" i="14"/>
  <c r="AO9" i="13"/>
  <c r="U7" i="13" s="1"/>
  <c r="E5" i="12"/>
  <c r="D6" i="14" s="1"/>
  <c r="C6" i="14"/>
  <c r="E6" i="12"/>
  <c r="D7" i="14" s="1"/>
  <c r="C7" i="14"/>
  <c r="E7" i="12"/>
  <c r="D8" i="14" s="1"/>
  <c r="C8" i="14"/>
  <c r="E8" i="12"/>
  <c r="D9" i="14" s="1"/>
  <c r="C9" i="14"/>
  <c r="C14" i="13"/>
  <c r="BJ11" i="13" l="1" a="1"/>
  <c r="BJ11" i="13" s="1"/>
  <c r="BG11" i="13" a="1"/>
  <c r="BG11" i="13" s="1"/>
  <c r="BD11" i="13" a="1"/>
  <c r="BD11" i="13" s="1"/>
  <c r="BK11" i="13" a="1"/>
  <c r="BK11" i="13" s="1"/>
  <c r="BF11" i="13" a="1"/>
  <c r="BF11" i="13" s="1"/>
  <c r="BI11" i="13" a="1"/>
  <c r="BI11" i="13" s="1"/>
  <c r="BE11" i="13" a="1"/>
  <c r="BE11" i="13" s="1"/>
  <c r="BC11" i="13" a="1"/>
  <c r="BC11" i="13" s="1"/>
  <c r="BL11" i="13" a="1"/>
  <c r="BL11" i="13" s="1"/>
  <c r="BH11" i="13" a="1"/>
  <c r="BH11" i="13" s="1"/>
  <c r="C15" i="13"/>
  <c r="AJ14" i="13"/>
  <c r="BI12" i="13" l="1" a="1"/>
  <c r="BI12" i="13" s="1"/>
  <c r="BD12" i="13" a="1"/>
  <c r="BD12" i="13" s="1"/>
  <c r="BC12" i="13" a="1"/>
  <c r="BC12" i="13" s="1"/>
  <c r="BJ12" i="13" a="1"/>
  <c r="BJ12" i="13" s="1"/>
  <c r="BF12" i="13" a="1"/>
  <c r="BF12" i="13" s="1"/>
  <c r="BL12" i="13" a="1"/>
  <c r="BL12" i="13" s="1"/>
  <c r="BH12" i="13" a="1"/>
  <c r="BH12" i="13" s="1"/>
  <c r="BG12" i="13" a="1"/>
  <c r="BG12" i="13" s="1"/>
  <c r="BK12" i="13" a="1"/>
  <c r="BK12" i="13" s="1"/>
  <c r="BE12" i="13" a="1"/>
  <c r="BE12" i="13" s="1"/>
  <c r="C16" i="13"/>
  <c r="AK15" i="13"/>
  <c r="AB5" i="12" l="1"/>
  <c r="AB4" i="12"/>
  <c r="BD13" i="13" a="1"/>
  <c r="BD13" i="13" s="1"/>
  <c r="BH13" i="13" a="1"/>
  <c r="BH13" i="13" s="1"/>
  <c r="BG13" i="13" a="1"/>
  <c r="BG13" i="13" s="1"/>
  <c r="BC13" i="13" a="1"/>
  <c r="BC13" i="13" s="1"/>
  <c r="BK13" i="13" a="1"/>
  <c r="BK13" i="13" s="1"/>
  <c r="BI13" i="13" a="1"/>
  <c r="BI13" i="13" s="1"/>
  <c r="BF13" i="13" a="1"/>
  <c r="BF13" i="13" s="1"/>
  <c r="BE13" i="13" a="1"/>
  <c r="BE13" i="13" s="1"/>
  <c r="BL13" i="13" a="1"/>
  <c r="BL13" i="13" s="1"/>
  <c r="BJ13" i="13" a="1"/>
  <c r="BJ13" i="13" s="1"/>
  <c r="C17" i="13"/>
  <c r="AK16" i="13"/>
  <c r="AL5" i="12" l="1"/>
  <c r="AL4" i="12"/>
  <c r="BF14" i="13" a="1"/>
  <c r="BF14" i="13" s="1"/>
  <c r="BC14" i="13" a="1"/>
  <c r="BC14" i="13" s="1"/>
  <c r="BI14" i="13" a="1"/>
  <c r="BI14" i="13" s="1"/>
  <c r="BD14" i="13" a="1"/>
  <c r="BD14" i="13" s="1"/>
  <c r="BK14" i="13" a="1"/>
  <c r="BK14" i="13" s="1"/>
  <c r="BJ14" i="13" a="1"/>
  <c r="BJ14" i="13" s="1"/>
  <c r="BE14" i="13" a="1"/>
  <c r="BE14" i="13" s="1"/>
  <c r="BH14" i="13" a="1"/>
  <c r="BH14" i="13" s="1"/>
  <c r="BL14" i="13" a="1"/>
  <c r="BL14" i="13" s="1"/>
  <c r="BG14" i="13" a="1"/>
  <c r="BG14" i="13" s="1"/>
  <c r="C18" i="13"/>
  <c r="AK17" i="13"/>
  <c r="AV4" i="12" l="1"/>
  <c r="AV5" i="12"/>
  <c r="BF15" i="13" a="1"/>
  <c r="BF15" i="13" s="1"/>
  <c r="BD15" i="13" a="1"/>
  <c r="BD15" i="13" s="1"/>
  <c r="BL15" i="13" a="1"/>
  <c r="BL15" i="13" s="1"/>
  <c r="BC15" i="13" a="1"/>
  <c r="BC15" i="13" s="1"/>
  <c r="BH15" i="13" a="1"/>
  <c r="BH15" i="13" s="1"/>
  <c r="BI15" i="13" a="1"/>
  <c r="BI15" i="13" s="1"/>
  <c r="BK15" i="13" a="1"/>
  <c r="BK15" i="13" s="1"/>
  <c r="BJ15" i="13" a="1"/>
  <c r="BJ15" i="13" s="1"/>
  <c r="BE15" i="13" a="1"/>
  <c r="BE15" i="13" s="1"/>
  <c r="BG15" i="13" a="1"/>
  <c r="BG15" i="13" s="1"/>
  <c r="BA1" i="12"/>
  <c r="AZ1" i="12"/>
  <c r="AY1" i="12"/>
  <c r="C19" i="13"/>
  <c r="AK18" i="13"/>
  <c r="BF4" i="12" l="1"/>
  <c r="BF5" i="12"/>
  <c r="BJ16" i="13" a="1"/>
  <c r="BJ16" i="13" s="1"/>
  <c r="BH16" i="13" a="1"/>
  <c r="BH16" i="13" s="1"/>
  <c r="BG16" i="13" a="1"/>
  <c r="BG16" i="13" s="1"/>
  <c r="BF16" i="13" a="1"/>
  <c r="BF16" i="13" s="1"/>
  <c r="BD16" i="13" a="1"/>
  <c r="BD16" i="13" s="1"/>
  <c r="BK16" i="13" a="1"/>
  <c r="BK16" i="13" s="1"/>
  <c r="BC16" i="13" a="1"/>
  <c r="BC16" i="13" s="1"/>
  <c r="BE16" i="13" a="1"/>
  <c r="BE16" i="13" s="1"/>
  <c r="BI16" i="13" a="1"/>
  <c r="BI16" i="13" s="1"/>
  <c r="BL16" i="13" a="1"/>
  <c r="BL16" i="13" s="1"/>
  <c r="C20" i="13"/>
  <c r="AK19" i="13"/>
  <c r="AK20" i="13" l="1"/>
  <c r="BP4" i="12"/>
  <c r="BJ17" i="13" a="1"/>
  <c r="BJ17" i="13" s="1"/>
  <c r="BF17" i="13" a="1"/>
  <c r="BF17" i="13" s="1"/>
  <c r="BG17" i="13" a="1"/>
  <c r="BG17" i="13" s="1"/>
  <c r="BE17" i="13" a="1"/>
  <c r="BE17" i="13" s="1"/>
  <c r="BK17" i="13" a="1"/>
  <c r="BK17" i="13" s="1"/>
  <c r="BD17" i="13" a="1"/>
  <c r="BD17" i="13" s="1"/>
  <c r="BC17" i="13" a="1"/>
  <c r="BC17" i="13" s="1"/>
  <c r="BL17" i="13" a="1"/>
  <c r="BL17" i="13" s="1"/>
  <c r="BI17" i="13" a="1"/>
  <c r="BI17" i="13" s="1"/>
  <c r="BH17" i="13" a="1"/>
  <c r="BH17" i="13" s="1"/>
  <c r="BP5" i="12"/>
  <c r="C21" i="13"/>
  <c r="AJ20" i="13"/>
  <c r="BZ5" i="12" l="1"/>
  <c r="BZ4" i="12"/>
  <c r="AK21" i="13"/>
  <c r="CL6" i="12"/>
  <c r="Q7" i="14" s="1"/>
  <c r="CL5" i="12"/>
  <c r="Q6" i="14" s="1"/>
  <c r="CL4" i="12"/>
  <c r="Q5" i="14" s="1"/>
  <c r="CS4" i="12"/>
  <c r="X5" i="14" s="1"/>
  <c r="CS5" i="12"/>
  <c r="X6" i="14" s="1"/>
  <c r="CM4" i="12"/>
  <c r="R5" i="14" s="1"/>
  <c r="CM5" i="12"/>
  <c r="R6" i="14" s="1"/>
  <c r="CM6" i="12"/>
  <c r="R7" i="14" s="1"/>
  <c r="CO4" i="12"/>
  <c r="T5" i="14" s="1"/>
  <c r="CO5" i="12"/>
  <c r="T6" i="14" s="1"/>
  <c r="CP4" i="12"/>
  <c r="U5" i="14" s="1"/>
  <c r="CP5" i="12"/>
  <c r="U6" i="14" s="1"/>
  <c r="CN5" i="12"/>
  <c r="S6" i="14" s="1"/>
  <c r="CN6" i="12"/>
  <c r="S7" i="14" s="1"/>
  <c r="CN4" i="12"/>
  <c r="S5" i="14" s="1"/>
  <c r="CS6" i="12"/>
  <c r="X7" i="14" s="1"/>
  <c r="CQ4" i="12"/>
  <c r="V5" i="14" s="1"/>
  <c r="CQ5" i="12"/>
  <c r="V6" i="14" s="1"/>
  <c r="CR5" i="12"/>
  <c r="W6" i="14" s="1"/>
  <c r="CR6" i="12"/>
  <c r="W7" i="14" s="1"/>
  <c r="CR4" i="12"/>
  <c r="W5" i="14" s="1"/>
  <c r="BC18" i="13" a="1"/>
  <c r="BC18" i="13" s="1"/>
  <c r="BL18" i="13" a="1"/>
  <c r="BL18" i="13" s="1"/>
  <c r="BD18" i="13" a="1"/>
  <c r="BD18" i="13" s="1"/>
  <c r="BE18" i="13" a="1"/>
  <c r="BE18" i="13" s="1"/>
  <c r="BH18" i="13" a="1"/>
  <c r="BH18" i="13" s="1"/>
  <c r="BK18" i="13" a="1"/>
  <c r="BK18" i="13" s="1"/>
  <c r="BI18" i="13" a="1"/>
  <c r="BI18" i="13" s="1"/>
  <c r="BF18" i="13" a="1"/>
  <c r="BF18" i="13" s="1"/>
  <c r="BG18" i="13" a="1"/>
  <c r="BG18" i="13" s="1"/>
  <c r="BJ18" i="13" a="1"/>
  <c r="BJ18" i="13" s="1"/>
  <c r="CJ4" i="12"/>
  <c r="CT4" i="12" s="1"/>
  <c r="Y5" i="14" s="1"/>
  <c r="C22" i="13"/>
  <c r="AJ21" i="13"/>
  <c r="CQ6" i="12" l="1"/>
  <c r="V7" i="14" s="1"/>
  <c r="CK4" i="12"/>
  <c r="P5" i="14" s="1"/>
  <c r="CP6" i="12"/>
  <c r="U7" i="14" s="1"/>
  <c r="CO6" i="12"/>
  <c r="T7" i="14" s="1"/>
  <c r="BI19" i="13" a="1"/>
  <c r="BI19" i="13" s="1"/>
  <c r="BD19" i="13" a="1"/>
  <c r="BD19" i="13" s="1"/>
  <c r="BK19" i="13" a="1"/>
  <c r="BK19" i="13" s="1"/>
  <c r="BJ19" i="13" a="1"/>
  <c r="BJ19" i="13" s="1"/>
  <c r="BG19" i="13" a="1"/>
  <c r="BG19" i="13" s="1"/>
  <c r="BH19" i="13" a="1"/>
  <c r="BH19" i="13" s="1"/>
  <c r="BE19" i="13" a="1"/>
  <c r="BE19" i="13" s="1"/>
  <c r="BF19" i="13" a="1"/>
  <c r="BF19" i="13" s="1"/>
  <c r="BC19" i="13" a="1"/>
  <c r="BC19" i="13" s="1"/>
  <c r="BL19" i="13" a="1"/>
  <c r="BL19" i="13" s="1"/>
  <c r="CT6" i="12"/>
  <c r="Y7" i="14" s="1"/>
  <c r="CJ5" i="12"/>
  <c r="CT5" i="12" s="1"/>
  <c r="Y6" i="14" s="1"/>
  <c r="CK5" i="12"/>
  <c r="P6" i="14" s="1"/>
  <c r="CK6" i="12"/>
  <c r="P7" i="14" s="1"/>
  <c r="C23" i="13"/>
  <c r="AJ22" i="13"/>
  <c r="BK20" i="13" l="1" a="1"/>
  <c r="BK20" i="13" s="1"/>
  <c r="BG20" i="13" a="1"/>
  <c r="BG20" i="13" s="1"/>
  <c r="BJ20" i="13" a="1"/>
  <c r="BJ20" i="13" s="1"/>
  <c r="BD20" i="13" a="1"/>
  <c r="BD20" i="13" s="1"/>
  <c r="BE20" i="13" a="1"/>
  <c r="BE20" i="13" s="1"/>
  <c r="BH20" i="13" a="1"/>
  <c r="BH20" i="13" s="1"/>
  <c r="BF20" i="13" a="1"/>
  <c r="BF20" i="13" s="1"/>
  <c r="BI20" i="13" a="1"/>
  <c r="BI20" i="13" s="1"/>
  <c r="BL20" i="13" a="1"/>
  <c r="BL20" i="13" s="1"/>
  <c r="BC20" i="13" a="1"/>
  <c r="BC20" i="13" s="1"/>
  <c r="C24" i="13"/>
  <c r="AJ23" i="13"/>
  <c r="CS7" i="12" l="1"/>
  <c r="X8" i="14" s="1"/>
  <c r="CR7" i="12"/>
  <c r="W8" i="14" s="1"/>
  <c r="CO7" i="12"/>
  <c r="T8" i="14" s="1"/>
  <c r="CQ7" i="12"/>
  <c r="V8" i="14" s="1"/>
  <c r="CN7" i="12"/>
  <c r="S8" i="14" s="1"/>
  <c r="CP7" i="12"/>
  <c r="U8" i="14" s="1"/>
  <c r="CM7" i="12"/>
  <c r="R8" i="14" s="1"/>
  <c r="CL7" i="12"/>
  <c r="Q8" i="14" s="1"/>
  <c r="BI21" i="13" a="1"/>
  <c r="BI21" i="13" s="1"/>
  <c r="BF21" i="13" a="1"/>
  <c r="BF21" i="13" s="1"/>
  <c r="BK21" i="13" a="1"/>
  <c r="BK21" i="13" s="1"/>
  <c r="BH21" i="13" a="1"/>
  <c r="BH21" i="13" s="1"/>
  <c r="BG21" i="13" a="1"/>
  <c r="BG21" i="13" s="1"/>
  <c r="BE21" i="13" a="1"/>
  <c r="BE21" i="13" s="1"/>
  <c r="BD21" i="13" a="1"/>
  <c r="BD21" i="13" s="1"/>
  <c r="BC21" i="13" a="1"/>
  <c r="BC21" i="13" s="1"/>
  <c r="BL21" i="13" a="1"/>
  <c r="BL21" i="13" s="1"/>
  <c r="BJ21" i="13" a="1"/>
  <c r="BJ21" i="13" s="1"/>
  <c r="AJ24" i="13"/>
  <c r="C25" i="13"/>
  <c r="CT7" i="12" l="1"/>
  <c r="Y8" i="14" s="1"/>
  <c r="CS41" i="12"/>
  <c r="X42" i="14" s="1"/>
  <c r="CS49" i="12"/>
  <c r="X50" i="14" s="1"/>
  <c r="CS177" i="12"/>
  <c r="X178" i="14" s="1"/>
  <c r="CS137" i="12"/>
  <c r="X138" i="14" s="1"/>
  <c r="CS10" i="12"/>
  <c r="X11" i="14" s="1"/>
  <c r="CS172" i="12"/>
  <c r="X173" i="14" s="1"/>
  <c r="CS130" i="12"/>
  <c r="X131" i="14" s="1"/>
  <c r="CS47" i="12"/>
  <c r="X48" i="14" s="1"/>
  <c r="CS144" i="12"/>
  <c r="X145" i="14" s="1"/>
  <c r="CS84" i="12"/>
  <c r="X85" i="14" s="1"/>
  <c r="CS100" i="12"/>
  <c r="X101" i="14" s="1"/>
  <c r="CS16" i="12"/>
  <c r="X17" i="14" s="1"/>
  <c r="CS45" i="12"/>
  <c r="X46" i="14" s="1"/>
  <c r="CS133" i="12"/>
  <c r="X134" i="14" s="1"/>
  <c r="CS46" i="12"/>
  <c r="X47" i="14" s="1"/>
  <c r="CS86" i="12"/>
  <c r="X87" i="14" s="1"/>
  <c r="CS167" i="12"/>
  <c r="X168" i="14" s="1"/>
  <c r="CS180" i="12"/>
  <c r="X181" i="14" s="1"/>
  <c r="CS81" i="12"/>
  <c r="X82" i="14" s="1"/>
  <c r="CS189" i="12"/>
  <c r="X190" i="14" s="1"/>
  <c r="CS70" i="12"/>
  <c r="X71" i="14" s="1"/>
  <c r="CS138" i="12"/>
  <c r="X139" i="14" s="1"/>
  <c r="CS106" i="12"/>
  <c r="X107" i="14" s="1"/>
  <c r="CS66" i="12"/>
  <c r="X67" i="14" s="1"/>
  <c r="CS102" i="12"/>
  <c r="X103" i="14" s="1"/>
  <c r="CS115" i="12"/>
  <c r="X116" i="14" s="1"/>
  <c r="CS191" i="12"/>
  <c r="X192" i="14" s="1"/>
  <c r="CS51" i="12"/>
  <c r="X52" i="14" s="1"/>
  <c r="CS193" i="12"/>
  <c r="X194" i="14" s="1"/>
  <c r="CS139" i="12"/>
  <c r="X140" i="14" s="1"/>
  <c r="CS63" i="12"/>
  <c r="X64" i="14" s="1"/>
  <c r="CS169" i="12"/>
  <c r="X170" i="14" s="1"/>
  <c r="CS54" i="12"/>
  <c r="X55" i="14" s="1"/>
  <c r="CS122" i="12"/>
  <c r="X123" i="14" s="1"/>
  <c r="CS186" i="12"/>
  <c r="X187" i="14" s="1"/>
  <c r="CS60" i="12"/>
  <c r="X61" i="14" s="1"/>
  <c r="CS105" i="12"/>
  <c r="X106" i="14" s="1"/>
  <c r="CS40" i="12"/>
  <c r="X41" i="14" s="1"/>
  <c r="CS29" i="12"/>
  <c r="X30" i="14" s="1"/>
  <c r="CS120" i="12"/>
  <c r="X121" i="14" s="1"/>
  <c r="CS150" i="12"/>
  <c r="X151" i="14" s="1"/>
  <c r="CS109" i="12"/>
  <c r="X110" i="14" s="1"/>
  <c r="CS141" i="12"/>
  <c r="X142" i="14" s="1"/>
  <c r="CS140" i="12"/>
  <c r="X141" i="14" s="1"/>
  <c r="CS77" i="12"/>
  <c r="X78" i="14" s="1"/>
  <c r="CS78" i="12"/>
  <c r="X79" i="14" s="1"/>
  <c r="CS52" i="12"/>
  <c r="X53" i="14" s="1"/>
  <c r="CS124" i="12"/>
  <c r="X125" i="14" s="1"/>
  <c r="CS135" i="12"/>
  <c r="X136" i="14" s="1"/>
  <c r="CS123" i="12"/>
  <c r="X124" i="14" s="1"/>
  <c r="CS76" i="12"/>
  <c r="X77" i="14" s="1"/>
  <c r="CS87" i="12"/>
  <c r="X88" i="14" s="1"/>
  <c r="CS179" i="12"/>
  <c r="X180" i="14" s="1"/>
  <c r="CS65" i="12"/>
  <c r="X66" i="14" s="1"/>
  <c r="CS34" i="12"/>
  <c r="X35" i="14" s="1"/>
  <c r="CS57" i="12"/>
  <c r="X58" i="14" s="1"/>
  <c r="CS131" i="12"/>
  <c r="X132" i="14" s="1"/>
  <c r="CS190" i="12"/>
  <c r="X191" i="14" s="1"/>
  <c r="CS80" i="12"/>
  <c r="X81" i="14" s="1"/>
  <c r="CS178" i="12"/>
  <c r="X179" i="14" s="1"/>
  <c r="CS50" i="12"/>
  <c r="X51" i="14" s="1"/>
  <c r="CS32" i="12"/>
  <c r="X33" i="14" s="1"/>
  <c r="CS155" i="12"/>
  <c r="X156" i="14" s="1"/>
  <c r="CS152" i="12"/>
  <c r="X153" i="14" s="1"/>
  <c r="CS83" i="12"/>
  <c r="X84" i="14" s="1"/>
  <c r="CS157" i="12"/>
  <c r="X158" i="14" s="1"/>
  <c r="CS69" i="12"/>
  <c r="X70" i="14" s="1"/>
  <c r="CS95" i="12"/>
  <c r="X96" i="14" s="1"/>
  <c r="CS121" i="12"/>
  <c r="X122" i="14" s="1"/>
  <c r="CS93" i="12"/>
  <c r="X94" i="14" s="1"/>
  <c r="CS119" i="12"/>
  <c r="X120" i="14" s="1"/>
  <c r="CS103" i="12"/>
  <c r="X104" i="14" s="1"/>
  <c r="CS164" i="12"/>
  <c r="X165" i="14" s="1"/>
  <c r="CS62" i="12"/>
  <c r="X63" i="14" s="1"/>
  <c r="CS160" i="12"/>
  <c r="X161" i="14" s="1"/>
  <c r="CS145" i="12"/>
  <c r="X146" i="14" s="1"/>
  <c r="CS56" i="12"/>
  <c r="X57" i="14" s="1"/>
  <c r="CS117" i="12"/>
  <c r="X118" i="14" s="1"/>
  <c r="CS71" i="12"/>
  <c r="X72" i="14" s="1"/>
  <c r="CS68" i="12"/>
  <c r="X69" i="14" s="1"/>
  <c r="CS38" i="12"/>
  <c r="X39" i="14" s="1"/>
  <c r="CS175" i="12"/>
  <c r="X176" i="14" s="1"/>
  <c r="CS17" i="12"/>
  <c r="X18" i="14" s="1"/>
  <c r="CS89" i="12"/>
  <c r="X90" i="14" s="1"/>
  <c r="CS36" i="12"/>
  <c r="X37" i="14" s="1"/>
  <c r="CS91" i="12"/>
  <c r="X92" i="14" s="1"/>
  <c r="CS148" i="12"/>
  <c r="X149" i="14" s="1"/>
  <c r="CS92" i="12"/>
  <c r="X93" i="14" s="1"/>
  <c r="CS19" i="12"/>
  <c r="X20" i="14" s="1"/>
  <c r="CS173" i="12"/>
  <c r="X174" i="14" s="1"/>
  <c r="CS188" i="12"/>
  <c r="X189" i="14" s="1"/>
  <c r="CS132" i="12"/>
  <c r="X133" i="14" s="1"/>
  <c r="CS25" i="12"/>
  <c r="X26" i="14" s="1"/>
  <c r="CS27" i="12"/>
  <c r="X28" i="14" s="1"/>
  <c r="CS134" i="12"/>
  <c r="X135" i="14" s="1"/>
  <c r="CS101" i="12"/>
  <c r="X102" i="14" s="1"/>
  <c r="CS26" i="12"/>
  <c r="X27" i="14" s="1"/>
  <c r="CS149" i="12"/>
  <c r="X150" i="14" s="1"/>
  <c r="CS30" i="12"/>
  <c r="X31" i="14" s="1"/>
  <c r="CS58" i="12"/>
  <c r="X59" i="14" s="1"/>
  <c r="CS171" i="12"/>
  <c r="X172" i="14" s="1"/>
  <c r="CS142" i="12"/>
  <c r="X143" i="14" s="1"/>
  <c r="CS110" i="12"/>
  <c r="X111" i="14" s="1"/>
  <c r="CS182" i="12"/>
  <c r="X183" i="14" s="1"/>
  <c r="CS129" i="12"/>
  <c r="X130" i="14" s="1"/>
  <c r="CS14" i="12"/>
  <c r="X15" i="14" s="1"/>
  <c r="CS74" i="12"/>
  <c r="X75" i="14" s="1"/>
  <c r="CS67" i="12"/>
  <c r="X68" i="14" s="1"/>
  <c r="CS73" i="12"/>
  <c r="X74" i="14" s="1"/>
  <c r="CS11" i="12"/>
  <c r="X12" i="14" s="1"/>
  <c r="CS104" i="12"/>
  <c r="X105" i="14" s="1"/>
  <c r="CS22" i="12"/>
  <c r="X23" i="14" s="1"/>
  <c r="CS187" i="12"/>
  <c r="X188" i="14" s="1"/>
  <c r="CS147" i="12"/>
  <c r="X148" i="14" s="1"/>
  <c r="CS116" i="12"/>
  <c r="X117" i="14" s="1"/>
  <c r="CS61" i="12"/>
  <c r="X62" i="14" s="1"/>
  <c r="CS98" i="12"/>
  <c r="X99" i="14" s="1"/>
  <c r="CS127" i="12"/>
  <c r="X128" i="14" s="1"/>
  <c r="CS153" i="12"/>
  <c r="X154" i="14" s="1"/>
  <c r="CS170" i="12"/>
  <c r="X171" i="14" s="1"/>
  <c r="CS154" i="12"/>
  <c r="X155" i="14" s="1"/>
  <c r="CS39" i="12"/>
  <c r="X40" i="14" s="1"/>
  <c r="CS55" i="12"/>
  <c r="X56" i="14" s="1"/>
  <c r="CS161" i="12"/>
  <c r="X162" i="14" s="1"/>
  <c r="CS146" i="12"/>
  <c r="X147" i="14" s="1"/>
  <c r="CS35" i="12"/>
  <c r="X36" i="14" s="1"/>
  <c r="CS143" i="12"/>
  <c r="X144" i="14" s="1"/>
  <c r="CS28" i="12"/>
  <c r="X29" i="14" s="1"/>
  <c r="CS79" i="12"/>
  <c r="X80" i="14" s="1"/>
  <c r="CS53" i="12"/>
  <c r="X54" i="14" s="1"/>
  <c r="CS163" i="12"/>
  <c r="X164" i="14" s="1"/>
  <c r="CS13" i="12"/>
  <c r="X14" i="14" s="1"/>
  <c r="CS174" i="12"/>
  <c r="X175" i="14" s="1"/>
  <c r="CS24" i="12"/>
  <c r="X25" i="14" s="1"/>
  <c r="CS159" i="12"/>
  <c r="X160" i="14" s="1"/>
  <c r="CS48" i="12"/>
  <c r="X49" i="14" s="1"/>
  <c r="CS82" i="12"/>
  <c r="X83" i="14" s="1"/>
  <c r="CS9" i="12"/>
  <c r="X10" i="14" s="1"/>
  <c r="CS75" i="12"/>
  <c r="X76" i="14" s="1"/>
  <c r="CS111" i="12"/>
  <c r="X112" i="14" s="1"/>
  <c r="CS114" i="12"/>
  <c r="X115" i="14" s="1"/>
  <c r="CS23" i="12"/>
  <c r="X24" i="14" s="1"/>
  <c r="CS181" i="12"/>
  <c r="X182" i="14" s="1"/>
  <c r="CS156" i="12"/>
  <c r="X157" i="14" s="1"/>
  <c r="CS12" i="12"/>
  <c r="X13" i="14" s="1"/>
  <c r="CS192" i="12"/>
  <c r="X193" i="14" s="1"/>
  <c r="CS43" i="12"/>
  <c r="X44" i="14" s="1"/>
  <c r="CS166" i="12"/>
  <c r="X167" i="14" s="1"/>
  <c r="CS125" i="12"/>
  <c r="X126" i="14" s="1"/>
  <c r="CS44" i="12"/>
  <c r="X45" i="14" s="1"/>
  <c r="CS108" i="12"/>
  <c r="X109" i="14" s="1"/>
  <c r="CS31" i="12"/>
  <c r="X32" i="14" s="1"/>
  <c r="CS85" i="12"/>
  <c r="X86" i="14" s="1"/>
  <c r="CS176" i="12"/>
  <c r="X177" i="14" s="1"/>
  <c r="CS151" i="12"/>
  <c r="X152" i="14" s="1"/>
  <c r="CS59" i="12"/>
  <c r="X60" i="14" s="1"/>
  <c r="CS97" i="12"/>
  <c r="X98" i="14" s="1"/>
  <c r="CS37" i="12"/>
  <c r="X38" i="14" s="1"/>
  <c r="CS183" i="12"/>
  <c r="X184" i="14" s="1"/>
  <c r="CS126" i="12"/>
  <c r="X127" i="14" s="1"/>
  <c r="CS113" i="12"/>
  <c r="X114" i="14" s="1"/>
  <c r="CS168" i="12"/>
  <c r="X169" i="14" s="1"/>
  <c r="CS20" i="12"/>
  <c r="X21" i="14" s="1"/>
  <c r="CS184" i="12"/>
  <c r="X185" i="14" s="1"/>
  <c r="CS42" i="12"/>
  <c r="X43" i="14" s="1"/>
  <c r="CS90" i="12"/>
  <c r="X91" i="14" s="1"/>
  <c r="CS112" i="12"/>
  <c r="X113" i="14" s="1"/>
  <c r="CS99" i="12"/>
  <c r="X100" i="14" s="1"/>
  <c r="CS21" i="12"/>
  <c r="X22" i="14" s="1"/>
  <c r="CS96" i="12"/>
  <c r="X97" i="14" s="1"/>
  <c r="CS107" i="12"/>
  <c r="X108" i="14" s="1"/>
  <c r="CS158" i="12"/>
  <c r="X159" i="14" s="1"/>
  <c r="CS64" i="12"/>
  <c r="X65" i="14" s="1"/>
  <c r="CS88" i="12"/>
  <c r="X89" i="14" s="1"/>
  <c r="CS128" i="12"/>
  <c r="X129" i="14" s="1"/>
  <c r="CS165" i="12"/>
  <c r="X166" i="14" s="1"/>
  <c r="CS185" i="12"/>
  <c r="X186" i="14" s="1"/>
  <c r="CS33" i="12"/>
  <c r="X34" i="14" s="1"/>
  <c r="CS118" i="12"/>
  <c r="X119" i="14" s="1"/>
  <c r="CS15" i="12"/>
  <c r="X16" i="14" s="1"/>
  <c r="CS162" i="12"/>
  <c r="X163" i="14" s="1"/>
  <c r="CS18" i="12"/>
  <c r="X19" i="14" s="1"/>
  <c r="CS72" i="12"/>
  <c r="X73" i="14" s="1"/>
  <c r="CS94" i="12"/>
  <c r="X95" i="14" s="1"/>
  <c r="CS136" i="12"/>
  <c r="X137" i="14" s="1"/>
  <c r="CR77" i="12"/>
  <c r="W78" i="14" s="1"/>
  <c r="CR110" i="12"/>
  <c r="W111" i="14" s="1"/>
  <c r="CR22" i="12"/>
  <c r="W23" i="14" s="1"/>
  <c r="CR168" i="12"/>
  <c r="W169" i="14" s="1"/>
  <c r="CR119" i="12"/>
  <c r="W120" i="14" s="1"/>
  <c r="CR43" i="12"/>
  <c r="W44" i="14" s="1"/>
  <c r="CR107" i="12"/>
  <c r="W108" i="14" s="1"/>
  <c r="CR92" i="12"/>
  <c r="W93" i="14" s="1"/>
  <c r="CR25" i="12"/>
  <c r="W26" i="14" s="1"/>
  <c r="CR131" i="12"/>
  <c r="W132" i="14" s="1"/>
  <c r="CR138" i="12"/>
  <c r="W139" i="14" s="1"/>
  <c r="CR70" i="12"/>
  <c r="W71" i="14" s="1"/>
  <c r="CR83" i="12"/>
  <c r="W84" i="14" s="1"/>
  <c r="CR104" i="12"/>
  <c r="W105" i="14" s="1"/>
  <c r="CR20" i="12"/>
  <c r="W21" i="14" s="1"/>
  <c r="CR159" i="12"/>
  <c r="W160" i="14" s="1"/>
  <c r="CR157" i="12"/>
  <c r="W158" i="14" s="1"/>
  <c r="CR68" i="12"/>
  <c r="W69" i="14" s="1"/>
  <c r="CR121" i="12"/>
  <c r="W122" i="14" s="1"/>
  <c r="CR191" i="12"/>
  <c r="W192" i="14" s="1"/>
  <c r="CR59" i="12"/>
  <c r="W60" i="14" s="1"/>
  <c r="CR166" i="12"/>
  <c r="W167" i="14" s="1"/>
  <c r="CR101" i="12"/>
  <c r="W102" i="14" s="1"/>
  <c r="CR151" i="12"/>
  <c r="W152" i="14" s="1"/>
  <c r="CR130" i="12"/>
  <c r="W131" i="14" s="1"/>
  <c r="CR29" i="12"/>
  <c r="W30" i="14" s="1"/>
  <c r="CR120" i="12"/>
  <c r="W121" i="14" s="1"/>
  <c r="CR178" i="12"/>
  <c r="W179" i="14" s="1"/>
  <c r="CR49" i="12"/>
  <c r="W50" i="14" s="1"/>
  <c r="CR98" i="12"/>
  <c r="W99" i="14" s="1"/>
  <c r="CR94" i="12"/>
  <c r="W95" i="14" s="1"/>
  <c r="CR46" i="12"/>
  <c r="W47" i="14" s="1"/>
  <c r="CR149" i="12"/>
  <c r="W150" i="14" s="1"/>
  <c r="CR172" i="12"/>
  <c r="W173" i="14" s="1"/>
  <c r="CR67" i="12"/>
  <c r="W68" i="14" s="1"/>
  <c r="CR160" i="12"/>
  <c r="W161" i="14" s="1"/>
  <c r="CR84" i="12"/>
  <c r="W85" i="14" s="1"/>
  <c r="CR45" i="12"/>
  <c r="W46" i="14" s="1"/>
  <c r="CR173" i="12"/>
  <c r="W174" i="14" s="1"/>
  <c r="CR169" i="12"/>
  <c r="W170" i="14" s="1"/>
  <c r="CR40" i="12"/>
  <c r="W41" i="14" s="1"/>
  <c r="CR156" i="12"/>
  <c r="W157" i="14" s="1"/>
  <c r="CR24" i="12"/>
  <c r="W25" i="14" s="1"/>
  <c r="CR66" i="12"/>
  <c r="W67" i="14" s="1"/>
  <c r="CR109" i="12"/>
  <c r="W110" i="14" s="1"/>
  <c r="CR180" i="12"/>
  <c r="W181" i="14" s="1"/>
  <c r="CR153" i="12"/>
  <c r="W154" i="14" s="1"/>
  <c r="CR181" i="12"/>
  <c r="W182" i="14" s="1"/>
  <c r="CR32" i="12"/>
  <c r="W33" i="14" s="1"/>
  <c r="CR99" i="12"/>
  <c r="W100" i="14" s="1"/>
  <c r="CR27" i="12"/>
  <c r="W28" i="14" s="1"/>
  <c r="CR55" i="12"/>
  <c r="W56" i="14" s="1"/>
  <c r="CR186" i="12"/>
  <c r="W187" i="14" s="1"/>
  <c r="CR136" i="12"/>
  <c r="W137" i="14" s="1"/>
  <c r="CR30" i="12"/>
  <c r="W31" i="14" s="1"/>
  <c r="CR185" i="12"/>
  <c r="W186" i="14" s="1"/>
  <c r="CR81" i="12"/>
  <c r="W82" i="14" s="1"/>
  <c r="CR75" i="12"/>
  <c r="W76" i="14" s="1"/>
  <c r="CR125" i="12"/>
  <c r="W126" i="14" s="1"/>
  <c r="CR162" i="12"/>
  <c r="W163" i="14" s="1"/>
  <c r="CR54" i="12"/>
  <c r="W55" i="14" s="1"/>
  <c r="CR176" i="12"/>
  <c r="W177" i="14" s="1"/>
  <c r="CR182" i="12"/>
  <c r="W183" i="14" s="1"/>
  <c r="CR65" i="12"/>
  <c r="W66" i="14" s="1"/>
  <c r="CR96" i="12"/>
  <c r="W97" i="14" s="1"/>
  <c r="CR11" i="12"/>
  <c r="W12" i="14" s="1"/>
  <c r="CR82" i="12"/>
  <c r="W83" i="14" s="1"/>
  <c r="CR163" i="12"/>
  <c r="W164" i="14" s="1"/>
  <c r="CR158" i="12"/>
  <c r="W159" i="14" s="1"/>
  <c r="CR37" i="12"/>
  <c r="W38" i="14" s="1"/>
  <c r="CR165" i="12"/>
  <c r="W166" i="14" s="1"/>
  <c r="CR188" i="12"/>
  <c r="W189" i="14" s="1"/>
  <c r="CR18" i="12"/>
  <c r="W19" i="14" s="1"/>
  <c r="CR100" i="12"/>
  <c r="W101" i="14" s="1"/>
  <c r="CR34" i="12"/>
  <c r="W35" i="14" s="1"/>
  <c r="CR56" i="12"/>
  <c r="W57" i="14" s="1"/>
  <c r="CR175" i="12"/>
  <c r="W176" i="14" s="1"/>
  <c r="CR116" i="12"/>
  <c r="W117" i="14" s="1"/>
  <c r="CR31" i="12"/>
  <c r="W32" i="14" s="1"/>
  <c r="CR122" i="12"/>
  <c r="W123" i="14" s="1"/>
  <c r="CR193" i="12"/>
  <c r="W194" i="14" s="1"/>
  <c r="CR80" i="12"/>
  <c r="W81" i="14" s="1"/>
  <c r="CR148" i="12"/>
  <c r="W149" i="14" s="1"/>
  <c r="CR140" i="12"/>
  <c r="W141" i="14" s="1"/>
  <c r="CR89" i="12"/>
  <c r="W90" i="14" s="1"/>
  <c r="CR118" i="12"/>
  <c r="W119" i="14" s="1"/>
  <c r="CR187" i="12"/>
  <c r="W188" i="14" s="1"/>
  <c r="CR88" i="12"/>
  <c r="W89" i="14" s="1"/>
  <c r="CR144" i="12"/>
  <c r="W145" i="14" s="1"/>
  <c r="CR23" i="12"/>
  <c r="W24" i="14" s="1"/>
  <c r="CR90" i="12"/>
  <c r="W91" i="14" s="1"/>
  <c r="CR111" i="12"/>
  <c r="W112" i="14" s="1"/>
  <c r="CR127" i="12"/>
  <c r="W128" i="14" s="1"/>
  <c r="CR48" i="12"/>
  <c r="W49" i="14" s="1"/>
  <c r="CR102" i="12"/>
  <c r="W103" i="14" s="1"/>
  <c r="CR184" i="12"/>
  <c r="W185" i="14" s="1"/>
  <c r="CR16" i="12"/>
  <c r="W17" i="14" s="1"/>
  <c r="CR139" i="12"/>
  <c r="W140" i="14" s="1"/>
  <c r="CR38" i="12"/>
  <c r="W39" i="14" s="1"/>
  <c r="CR150" i="12"/>
  <c r="W151" i="14" s="1"/>
  <c r="CR9" i="12"/>
  <c r="W10" i="14" s="1"/>
  <c r="CR79" i="12"/>
  <c r="W80" i="14" s="1"/>
  <c r="CR164" i="12"/>
  <c r="W165" i="14" s="1"/>
  <c r="CR41" i="12"/>
  <c r="W42" i="14" s="1"/>
  <c r="CR42" i="12"/>
  <c r="W43" i="14" s="1"/>
  <c r="CR135" i="12"/>
  <c r="W136" i="14" s="1"/>
  <c r="CR126" i="12"/>
  <c r="W127" i="14" s="1"/>
  <c r="CR57" i="12"/>
  <c r="W58" i="14" s="1"/>
  <c r="CR189" i="12"/>
  <c r="W190" i="14" s="1"/>
  <c r="CR26" i="12"/>
  <c r="W27" i="14" s="1"/>
  <c r="CR15" i="12"/>
  <c r="W16" i="14" s="1"/>
  <c r="CR74" i="12"/>
  <c r="W75" i="14" s="1"/>
  <c r="CR105" i="12"/>
  <c r="W106" i="14" s="1"/>
  <c r="CR167" i="12"/>
  <c r="W168" i="14" s="1"/>
  <c r="CR183" i="12"/>
  <c r="W184" i="14" s="1"/>
  <c r="CR115" i="12"/>
  <c r="W116" i="14" s="1"/>
  <c r="CR192" i="12"/>
  <c r="W193" i="14" s="1"/>
  <c r="CR69" i="12"/>
  <c r="W70" i="14" s="1"/>
  <c r="CR86" i="12"/>
  <c r="W87" i="14" s="1"/>
  <c r="CR112" i="12"/>
  <c r="W113" i="14" s="1"/>
  <c r="CR60" i="12"/>
  <c r="W61" i="14" s="1"/>
  <c r="CR103" i="12"/>
  <c r="W104" i="14" s="1"/>
  <c r="CR174" i="12"/>
  <c r="W175" i="14" s="1"/>
  <c r="CR33" i="12"/>
  <c r="W34" i="14" s="1"/>
  <c r="CR141" i="12"/>
  <c r="W142" i="14" s="1"/>
  <c r="CR10" i="12"/>
  <c r="W11" i="14" s="1"/>
  <c r="CR39" i="12"/>
  <c r="W40" i="14" s="1"/>
  <c r="CR128" i="12"/>
  <c r="W129" i="14" s="1"/>
  <c r="CR64" i="12"/>
  <c r="W65" i="14" s="1"/>
  <c r="CR72" i="12"/>
  <c r="W73" i="14" s="1"/>
  <c r="CR154" i="12"/>
  <c r="W155" i="14" s="1"/>
  <c r="CR13" i="12"/>
  <c r="W14" i="14" s="1"/>
  <c r="CR117" i="12"/>
  <c r="W118" i="14" s="1"/>
  <c r="CR114" i="12"/>
  <c r="W115" i="14" s="1"/>
  <c r="CR78" i="12"/>
  <c r="W79" i="14" s="1"/>
  <c r="CR87" i="12"/>
  <c r="W88" i="14" s="1"/>
  <c r="CR97" i="12"/>
  <c r="W98" i="14" s="1"/>
  <c r="CR14" i="12"/>
  <c r="W15" i="14" s="1"/>
  <c r="CR147" i="12"/>
  <c r="W148" i="14" s="1"/>
  <c r="CR155" i="12"/>
  <c r="W156" i="14" s="1"/>
  <c r="CR61" i="12"/>
  <c r="W62" i="14" s="1"/>
  <c r="CR108" i="12"/>
  <c r="W109" i="14" s="1"/>
  <c r="CR177" i="12"/>
  <c r="W178" i="14" s="1"/>
  <c r="CR53" i="12"/>
  <c r="W54" i="14" s="1"/>
  <c r="CR145" i="12"/>
  <c r="W146" i="14" s="1"/>
  <c r="CR52" i="12"/>
  <c r="W53" i="14" s="1"/>
  <c r="CR47" i="12"/>
  <c r="W48" i="14" s="1"/>
  <c r="CR73" i="12"/>
  <c r="W74" i="14" s="1"/>
  <c r="CR132" i="12"/>
  <c r="W133" i="14" s="1"/>
  <c r="CR36" i="12"/>
  <c r="W37" i="14" s="1"/>
  <c r="CR76" i="12"/>
  <c r="W77" i="14" s="1"/>
  <c r="CR63" i="12"/>
  <c r="W64" i="14" s="1"/>
  <c r="CR133" i="12"/>
  <c r="W134" i="14" s="1"/>
  <c r="CR129" i="12"/>
  <c r="W130" i="14" s="1"/>
  <c r="CR137" i="12"/>
  <c r="W138" i="14" s="1"/>
  <c r="CR124" i="12"/>
  <c r="W125" i="14" s="1"/>
  <c r="CR51" i="12"/>
  <c r="W52" i="14" s="1"/>
  <c r="CR113" i="12"/>
  <c r="W114" i="14" s="1"/>
  <c r="CR17" i="12"/>
  <c r="W18" i="14" s="1"/>
  <c r="CR62" i="12"/>
  <c r="W63" i="14" s="1"/>
  <c r="CR123" i="12"/>
  <c r="W124" i="14" s="1"/>
  <c r="CR134" i="12"/>
  <c r="W135" i="14" s="1"/>
  <c r="CR12" i="12"/>
  <c r="W13" i="14" s="1"/>
  <c r="CR85" i="12"/>
  <c r="W86" i="14" s="1"/>
  <c r="CR146" i="12"/>
  <c r="W147" i="14" s="1"/>
  <c r="CR143" i="12"/>
  <c r="W144" i="14" s="1"/>
  <c r="CR161" i="12"/>
  <c r="W162" i="14" s="1"/>
  <c r="CR28" i="12"/>
  <c r="W29" i="14" s="1"/>
  <c r="CR171" i="12"/>
  <c r="W172" i="14" s="1"/>
  <c r="CR170" i="12"/>
  <c r="W171" i="14" s="1"/>
  <c r="CR93" i="12"/>
  <c r="W94" i="14" s="1"/>
  <c r="CR190" i="12"/>
  <c r="W191" i="14" s="1"/>
  <c r="CR91" i="12"/>
  <c r="W92" i="14" s="1"/>
  <c r="CR142" i="12"/>
  <c r="W143" i="14" s="1"/>
  <c r="CR44" i="12"/>
  <c r="W45" i="14" s="1"/>
  <c r="CR152" i="12"/>
  <c r="W153" i="14" s="1"/>
  <c r="CR19" i="12"/>
  <c r="W20" i="14" s="1"/>
  <c r="CR50" i="12"/>
  <c r="W51" i="14" s="1"/>
  <c r="CR106" i="12"/>
  <c r="W107" i="14" s="1"/>
  <c r="CR21" i="12"/>
  <c r="W22" i="14" s="1"/>
  <c r="CR179" i="12"/>
  <c r="W180" i="14" s="1"/>
  <c r="CR95" i="12"/>
  <c r="W96" i="14" s="1"/>
  <c r="CR35" i="12"/>
  <c r="W36" i="14" s="1"/>
  <c r="CR71" i="12"/>
  <c r="W72" i="14" s="1"/>
  <c r="CR58" i="12"/>
  <c r="W59" i="14" s="1"/>
  <c r="CN11" i="12"/>
  <c r="S12" i="14" s="1"/>
  <c r="CN58" i="12"/>
  <c r="S59" i="14" s="1"/>
  <c r="CN162" i="12"/>
  <c r="S163" i="14" s="1"/>
  <c r="CN47" i="12"/>
  <c r="S48" i="14" s="1"/>
  <c r="CN113" i="12"/>
  <c r="S114" i="14" s="1"/>
  <c r="CN187" i="12"/>
  <c r="S188" i="14" s="1"/>
  <c r="CN59" i="12"/>
  <c r="S60" i="14" s="1"/>
  <c r="CN148" i="12"/>
  <c r="S149" i="14" s="1"/>
  <c r="CN183" i="12"/>
  <c r="S184" i="14" s="1"/>
  <c r="CN147" i="12"/>
  <c r="S148" i="14" s="1"/>
  <c r="CN155" i="12"/>
  <c r="S156" i="14" s="1"/>
  <c r="CN165" i="12"/>
  <c r="S166" i="14" s="1"/>
  <c r="CN46" i="12"/>
  <c r="S47" i="14" s="1"/>
  <c r="CN190" i="12"/>
  <c r="S191" i="14" s="1"/>
  <c r="CN55" i="12"/>
  <c r="S56" i="14" s="1"/>
  <c r="CN142" i="12"/>
  <c r="S143" i="14" s="1"/>
  <c r="CN15" i="12"/>
  <c r="S16" i="14" s="1"/>
  <c r="CN48" i="12"/>
  <c r="S49" i="14" s="1"/>
  <c r="CN130" i="12"/>
  <c r="S131" i="14" s="1"/>
  <c r="CN17" i="12"/>
  <c r="S18" i="14" s="1"/>
  <c r="CN154" i="12"/>
  <c r="S155" i="14" s="1"/>
  <c r="CN107" i="12"/>
  <c r="S108" i="14" s="1"/>
  <c r="CN83" i="12"/>
  <c r="S84" i="14" s="1"/>
  <c r="CN174" i="12"/>
  <c r="S175" i="14" s="1"/>
  <c r="CN89" i="12"/>
  <c r="S90" i="14" s="1"/>
  <c r="CN116" i="12"/>
  <c r="S117" i="14" s="1"/>
  <c r="CN158" i="12"/>
  <c r="S159" i="14" s="1"/>
  <c r="CN131" i="12"/>
  <c r="S132" i="14" s="1"/>
  <c r="CN114" i="12"/>
  <c r="S115" i="14" s="1"/>
  <c r="CN20" i="12"/>
  <c r="S21" i="14" s="1"/>
  <c r="CN90" i="12"/>
  <c r="S91" i="14" s="1"/>
  <c r="CN120" i="12"/>
  <c r="S121" i="14" s="1"/>
  <c r="CN45" i="12"/>
  <c r="S46" i="14" s="1"/>
  <c r="CN159" i="12"/>
  <c r="S160" i="14" s="1"/>
  <c r="CN157" i="12"/>
  <c r="S158" i="14" s="1"/>
  <c r="CN9" i="12"/>
  <c r="S10" i="14" s="1"/>
  <c r="CN70" i="12"/>
  <c r="S71" i="14" s="1"/>
  <c r="CN42" i="12"/>
  <c r="S43" i="14" s="1"/>
  <c r="CN63" i="12"/>
  <c r="S64" i="14" s="1"/>
  <c r="CN167" i="12"/>
  <c r="S168" i="14" s="1"/>
  <c r="CN10" i="12"/>
  <c r="S11" i="14" s="1"/>
  <c r="CN65" i="12"/>
  <c r="S66" i="14" s="1"/>
  <c r="CN109" i="12"/>
  <c r="S110" i="14" s="1"/>
  <c r="CN75" i="12"/>
  <c r="S76" i="14" s="1"/>
  <c r="CN184" i="12"/>
  <c r="S185" i="14" s="1"/>
  <c r="CN168" i="12"/>
  <c r="S169" i="14" s="1"/>
  <c r="CN108" i="12"/>
  <c r="S109" i="14" s="1"/>
  <c r="CN175" i="12"/>
  <c r="S176" i="14" s="1"/>
  <c r="CN52" i="12"/>
  <c r="S53" i="14" s="1"/>
  <c r="CN126" i="12"/>
  <c r="S127" i="14" s="1"/>
  <c r="CN151" i="12"/>
  <c r="S152" i="14" s="1"/>
  <c r="CN149" i="12"/>
  <c r="S150" i="14" s="1"/>
  <c r="CN115" i="12"/>
  <c r="S116" i="14" s="1"/>
  <c r="CN191" i="12"/>
  <c r="S192" i="14" s="1"/>
  <c r="CN95" i="12"/>
  <c r="S96" i="14" s="1"/>
  <c r="CN136" i="12"/>
  <c r="S137" i="14" s="1"/>
  <c r="CN60" i="12"/>
  <c r="S61" i="14" s="1"/>
  <c r="CN173" i="12"/>
  <c r="S174" i="14" s="1"/>
  <c r="CN169" i="12"/>
  <c r="S170" i="14" s="1"/>
  <c r="CN24" i="12"/>
  <c r="S25" i="14" s="1"/>
  <c r="CN82" i="12"/>
  <c r="S83" i="14" s="1"/>
  <c r="CN127" i="12"/>
  <c r="S128" i="14" s="1"/>
  <c r="CN51" i="12"/>
  <c r="S52" i="14" s="1"/>
  <c r="CN66" i="12"/>
  <c r="S67" i="14" s="1"/>
  <c r="CN39" i="12"/>
  <c r="S40" i="14" s="1"/>
  <c r="CN73" i="12"/>
  <c r="S74" i="14" s="1"/>
  <c r="CN141" i="12"/>
  <c r="S142" i="14" s="1"/>
  <c r="CN80" i="12"/>
  <c r="S81" i="14" s="1"/>
  <c r="CN94" i="12"/>
  <c r="S95" i="14" s="1"/>
  <c r="CN121" i="12"/>
  <c r="S122" i="14" s="1"/>
  <c r="CN180" i="12"/>
  <c r="S181" i="14" s="1"/>
  <c r="CN27" i="12"/>
  <c r="S28" i="14" s="1"/>
  <c r="CN85" i="12"/>
  <c r="S86" i="14" s="1"/>
  <c r="CN105" i="12"/>
  <c r="S106" i="14" s="1"/>
  <c r="CN153" i="12"/>
  <c r="S154" i="14" s="1"/>
  <c r="CN122" i="12"/>
  <c r="S123" i="14" s="1"/>
  <c r="CN138" i="12"/>
  <c r="S139" i="14" s="1"/>
  <c r="CN176" i="12"/>
  <c r="S177" i="14" s="1"/>
  <c r="CN86" i="12"/>
  <c r="S87" i="14" s="1"/>
  <c r="CN97" i="12"/>
  <c r="S98" i="14" s="1"/>
  <c r="CN77" i="12"/>
  <c r="S78" i="14" s="1"/>
  <c r="CN134" i="12"/>
  <c r="S135" i="14" s="1"/>
  <c r="CN150" i="12"/>
  <c r="S151" i="14" s="1"/>
  <c r="CN31" i="12"/>
  <c r="S32" i="14" s="1"/>
  <c r="CN102" i="12"/>
  <c r="S103" i="14" s="1"/>
  <c r="CN181" i="12"/>
  <c r="S182" i="14" s="1"/>
  <c r="CN72" i="12"/>
  <c r="S73" i="14" s="1"/>
  <c r="CN101" i="12"/>
  <c r="S102" i="14" s="1"/>
  <c r="CN29" i="12"/>
  <c r="S30" i="14" s="1"/>
  <c r="CN30" i="12"/>
  <c r="S31" i="14" s="1"/>
  <c r="CN177" i="12"/>
  <c r="S178" i="14" s="1"/>
  <c r="CN91" i="12"/>
  <c r="S92" i="14" s="1"/>
  <c r="CN100" i="12"/>
  <c r="S101" i="14" s="1"/>
  <c r="CN139" i="12"/>
  <c r="S140" i="14" s="1"/>
  <c r="CN16" i="12"/>
  <c r="S17" i="14" s="1"/>
  <c r="CN81" i="12"/>
  <c r="S82" i="14" s="1"/>
  <c r="CN117" i="12"/>
  <c r="S118" i="14" s="1"/>
  <c r="CN170" i="12"/>
  <c r="S171" i="14" s="1"/>
  <c r="CN133" i="12"/>
  <c r="S134" i="14" s="1"/>
  <c r="CN68" i="12"/>
  <c r="S69" i="14" s="1"/>
  <c r="CN26" i="12"/>
  <c r="S27" i="14" s="1"/>
  <c r="CN76" i="12"/>
  <c r="S77" i="14" s="1"/>
  <c r="CN104" i="12"/>
  <c r="S105" i="14" s="1"/>
  <c r="CN74" i="12"/>
  <c r="S75" i="14" s="1"/>
  <c r="CN135" i="12"/>
  <c r="S136" i="14" s="1"/>
  <c r="CN36" i="12"/>
  <c r="S37" i="14" s="1"/>
  <c r="CN43" i="12"/>
  <c r="S44" i="14" s="1"/>
  <c r="CN132" i="12"/>
  <c r="S133" i="14" s="1"/>
  <c r="CN44" i="12"/>
  <c r="S45" i="14" s="1"/>
  <c r="CN98" i="12"/>
  <c r="S99" i="14" s="1"/>
  <c r="CN111" i="12"/>
  <c r="S112" i="14" s="1"/>
  <c r="CN38" i="12"/>
  <c r="S39" i="14" s="1"/>
  <c r="CN118" i="12"/>
  <c r="S119" i="14" s="1"/>
  <c r="CN13" i="12"/>
  <c r="S14" i="14" s="1"/>
  <c r="CN50" i="12"/>
  <c r="S51" i="14" s="1"/>
  <c r="CN129" i="12"/>
  <c r="S130" i="14" s="1"/>
  <c r="CN152" i="12"/>
  <c r="S153" i="14" s="1"/>
  <c r="CN35" i="12"/>
  <c r="S36" i="14" s="1"/>
  <c r="CN56" i="12"/>
  <c r="S57" i="14" s="1"/>
  <c r="CN163" i="12"/>
  <c r="S164" i="14" s="1"/>
  <c r="CN179" i="12"/>
  <c r="S180" i="14" s="1"/>
  <c r="CN64" i="12"/>
  <c r="S65" i="14" s="1"/>
  <c r="CN93" i="12"/>
  <c r="S94" i="14" s="1"/>
  <c r="CN22" i="12"/>
  <c r="S23" i="14" s="1"/>
  <c r="CN49" i="12"/>
  <c r="S50" i="14" s="1"/>
  <c r="CN84" i="12"/>
  <c r="S85" i="14" s="1"/>
  <c r="CN21" i="12"/>
  <c r="S22" i="14" s="1"/>
  <c r="CN161" i="12"/>
  <c r="S162" i="14" s="1"/>
  <c r="CN33" i="12"/>
  <c r="S34" i="14" s="1"/>
  <c r="CN23" i="12"/>
  <c r="S24" i="14" s="1"/>
  <c r="CN146" i="12"/>
  <c r="S147" i="14" s="1"/>
  <c r="CN25" i="12"/>
  <c r="S26" i="14" s="1"/>
  <c r="CN124" i="12"/>
  <c r="S125" i="14" s="1"/>
  <c r="CN123" i="12"/>
  <c r="S124" i="14" s="1"/>
  <c r="CN40" i="12"/>
  <c r="S41" i="14" s="1"/>
  <c r="CN96" i="12"/>
  <c r="S97" i="14" s="1"/>
  <c r="CN19" i="12"/>
  <c r="S20" i="14" s="1"/>
  <c r="CN156" i="12"/>
  <c r="S157" i="14" s="1"/>
  <c r="CN69" i="12"/>
  <c r="S70" i="14" s="1"/>
  <c r="CN87" i="12"/>
  <c r="S88" i="14" s="1"/>
  <c r="CN54" i="12"/>
  <c r="S55" i="14" s="1"/>
  <c r="CN67" i="12"/>
  <c r="S68" i="14" s="1"/>
  <c r="CN192" i="12"/>
  <c r="S193" i="14" s="1"/>
  <c r="CN12" i="12"/>
  <c r="S13" i="14" s="1"/>
  <c r="CN92" i="12"/>
  <c r="S93" i="14" s="1"/>
  <c r="CN160" i="12"/>
  <c r="S161" i="14" s="1"/>
  <c r="CN18" i="12"/>
  <c r="S19" i="14" s="1"/>
  <c r="CN62" i="12"/>
  <c r="S63" i="14" s="1"/>
  <c r="CN128" i="12"/>
  <c r="S129" i="14" s="1"/>
  <c r="CN171" i="12"/>
  <c r="S172" i="14" s="1"/>
  <c r="CN178" i="12"/>
  <c r="S179" i="14" s="1"/>
  <c r="CN140" i="12"/>
  <c r="S141" i="14" s="1"/>
  <c r="CN37" i="12"/>
  <c r="S38" i="14" s="1"/>
  <c r="CN88" i="12"/>
  <c r="S89" i="14" s="1"/>
  <c r="CN34" i="12"/>
  <c r="S35" i="14" s="1"/>
  <c r="CN143" i="12"/>
  <c r="S144" i="14" s="1"/>
  <c r="CN189" i="12"/>
  <c r="S190" i="14" s="1"/>
  <c r="CN57" i="12"/>
  <c r="S58" i="14" s="1"/>
  <c r="CN144" i="12"/>
  <c r="S145" i="14" s="1"/>
  <c r="CN32" i="12"/>
  <c r="S33" i="14" s="1"/>
  <c r="CN103" i="12"/>
  <c r="S104" i="14" s="1"/>
  <c r="CN99" i="12"/>
  <c r="S100" i="14" s="1"/>
  <c r="CN61" i="12"/>
  <c r="S62" i="14" s="1"/>
  <c r="CN193" i="12"/>
  <c r="S194" i="14" s="1"/>
  <c r="CN188" i="12"/>
  <c r="S189" i="14" s="1"/>
  <c r="CN78" i="12"/>
  <c r="S79" i="14" s="1"/>
  <c r="CN186" i="12"/>
  <c r="S187" i="14" s="1"/>
  <c r="CN166" i="12"/>
  <c r="S167" i="14" s="1"/>
  <c r="CN53" i="12"/>
  <c r="S54" i="14" s="1"/>
  <c r="CN125" i="12"/>
  <c r="S126" i="14" s="1"/>
  <c r="CN119" i="12"/>
  <c r="S120" i="14" s="1"/>
  <c r="CN79" i="12"/>
  <c r="S80" i="14" s="1"/>
  <c r="CN106" i="12"/>
  <c r="S107" i="14" s="1"/>
  <c r="CN137" i="12"/>
  <c r="S138" i="14" s="1"/>
  <c r="CN28" i="12"/>
  <c r="S29" i="14" s="1"/>
  <c r="CN172" i="12"/>
  <c r="S173" i="14" s="1"/>
  <c r="CN41" i="12"/>
  <c r="S42" i="14" s="1"/>
  <c r="CN185" i="12"/>
  <c r="S186" i="14" s="1"/>
  <c r="CN145" i="12"/>
  <c r="S146" i="14" s="1"/>
  <c r="CN71" i="12"/>
  <c r="S72" i="14" s="1"/>
  <c r="CN110" i="12"/>
  <c r="S111" i="14" s="1"/>
  <c r="CN14" i="12"/>
  <c r="S15" i="14" s="1"/>
  <c r="CN112" i="12"/>
  <c r="S113" i="14" s="1"/>
  <c r="CN182" i="12"/>
  <c r="S183" i="14" s="1"/>
  <c r="CN164" i="12"/>
  <c r="S165" i="14" s="1"/>
  <c r="CP128" i="12"/>
  <c r="U129" i="14" s="1"/>
  <c r="CP145" i="12"/>
  <c r="U146" i="14" s="1"/>
  <c r="CP157" i="12"/>
  <c r="U158" i="14" s="1"/>
  <c r="CP64" i="12"/>
  <c r="U65" i="14" s="1"/>
  <c r="CP26" i="12"/>
  <c r="U27" i="14" s="1"/>
  <c r="CP109" i="12"/>
  <c r="U110" i="14" s="1"/>
  <c r="CP43" i="12"/>
  <c r="U44" i="14" s="1"/>
  <c r="CP164" i="12"/>
  <c r="U165" i="14" s="1"/>
  <c r="CP171" i="12"/>
  <c r="U172" i="14" s="1"/>
  <c r="CP160" i="12"/>
  <c r="U161" i="14" s="1"/>
  <c r="CP48" i="12"/>
  <c r="U49" i="14" s="1"/>
  <c r="CP126" i="12"/>
  <c r="U127" i="14" s="1"/>
  <c r="CP190" i="12"/>
  <c r="U191" i="14" s="1"/>
  <c r="CP82" i="12"/>
  <c r="U83" i="14" s="1"/>
  <c r="CP88" i="12"/>
  <c r="U89" i="14" s="1"/>
  <c r="CP100" i="12"/>
  <c r="U101" i="14" s="1"/>
  <c r="CP156" i="12"/>
  <c r="U157" i="14" s="1"/>
  <c r="CP85" i="12"/>
  <c r="U86" i="14" s="1"/>
  <c r="CP112" i="12"/>
  <c r="U113" i="14" s="1"/>
  <c r="CP168" i="12"/>
  <c r="U169" i="14" s="1"/>
  <c r="CP14" i="12"/>
  <c r="U15" i="14" s="1"/>
  <c r="CP95" i="12"/>
  <c r="U96" i="14" s="1"/>
  <c r="CP119" i="12"/>
  <c r="U120" i="14" s="1"/>
  <c r="CP165" i="12"/>
  <c r="U166" i="14" s="1"/>
  <c r="CP161" i="12"/>
  <c r="U162" i="14" s="1"/>
  <c r="CP58" i="12"/>
  <c r="U59" i="14" s="1"/>
  <c r="CP144" i="12"/>
  <c r="U145" i="14" s="1"/>
  <c r="CP24" i="12"/>
  <c r="U25" i="14" s="1"/>
  <c r="CP121" i="12"/>
  <c r="U122" i="14" s="1"/>
  <c r="CP61" i="12"/>
  <c r="U62" i="14" s="1"/>
  <c r="CP44" i="12"/>
  <c r="U45" i="14" s="1"/>
  <c r="CP187" i="12"/>
  <c r="U188" i="14" s="1"/>
  <c r="CP189" i="12"/>
  <c r="U190" i="14" s="1"/>
  <c r="CP49" i="12"/>
  <c r="U50" i="14" s="1"/>
  <c r="CP192" i="12"/>
  <c r="U193" i="14" s="1"/>
  <c r="CP186" i="12"/>
  <c r="U187" i="14" s="1"/>
  <c r="CP75" i="12"/>
  <c r="U76" i="14" s="1"/>
  <c r="CP39" i="12"/>
  <c r="U40" i="14" s="1"/>
  <c r="CP117" i="12"/>
  <c r="U118" i="14" s="1"/>
  <c r="CP177" i="12"/>
  <c r="U178" i="14" s="1"/>
  <c r="CP56" i="12"/>
  <c r="U57" i="14" s="1"/>
  <c r="CP111" i="12"/>
  <c r="U112" i="14" s="1"/>
  <c r="CP105" i="12"/>
  <c r="U106" i="14" s="1"/>
  <c r="CP29" i="12"/>
  <c r="U30" i="14" s="1"/>
  <c r="CP118" i="12"/>
  <c r="U119" i="14" s="1"/>
  <c r="CP79" i="12"/>
  <c r="U80" i="14" s="1"/>
  <c r="CP42" i="12"/>
  <c r="U43" i="14" s="1"/>
  <c r="CP179" i="12"/>
  <c r="U180" i="14" s="1"/>
  <c r="CP175" i="12"/>
  <c r="U176" i="14" s="1"/>
  <c r="CP57" i="12"/>
  <c r="U58" i="14" s="1"/>
  <c r="CP86" i="12"/>
  <c r="U87" i="14" s="1"/>
  <c r="CP68" i="12"/>
  <c r="U69" i="14" s="1"/>
  <c r="CP173" i="12"/>
  <c r="U174" i="14" s="1"/>
  <c r="CP108" i="12"/>
  <c r="U109" i="14" s="1"/>
  <c r="CP140" i="12"/>
  <c r="U141" i="14" s="1"/>
  <c r="CP182" i="12"/>
  <c r="U183" i="14" s="1"/>
  <c r="CP19" i="12"/>
  <c r="U20" i="14" s="1"/>
  <c r="CP45" i="12"/>
  <c r="U46" i="14" s="1"/>
  <c r="CP170" i="12"/>
  <c r="U171" i="14" s="1"/>
  <c r="CP101" i="12"/>
  <c r="U102" i="14" s="1"/>
  <c r="CP63" i="12"/>
  <c r="U64" i="14" s="1"/>
  <c r="CP73" i="12"/>
  <c r="U74" i="14" s="1"/>
  <c r="CP87" i="12"/>
  <c r="U88" i="14" s="1"/>
  <c r="CP16" i="12"/>
  <c r="U17" i="14" s="1"/>
  <c r="CP20" i="12"/>
  <c r="U21" i="14" s="1"/>
  <c r="CP139" i="12"/>
  <c r="U140" i="14" s="1"/>
  <c r="CP137" i="12"/>
  <c r="U138" i="14" s="1"/>
  <c r="CP83" i="12"/>
  <c r="U84" i="14" s="1"/>
  <c r="CP184" i="12"/>
  <c r="U185" i="14" s="1"/>
  <c r="CP102" i="12"/>
  <c r="U103" i="14" s="1"/>
  <c r="CP32" i="12"/>
  <c r="U33" i="14" s="1"/>
  <c r="CP153" i="12"/>
  <c r="U154" i="14" s="1"/>
  <c r="CP183" i="12"/>
  <c r="U184" i="14" s="1"/>
  <c r="CP67" i="12"/>
  <c r="U68" i="14" s="1"/>
  <c r="CP146" i="12"/>
  <c r="U147" i="14" s="1"/>
  <c r="CP77" i="12"/>
  <c r="U78" i="14" s="1"/>
  <c r="CP80" i="12"/>
  <c r="U81" i="14" s="1"/>
  <c r="CP159" i="12"/>
  <c r="U160" i="14" s="1"/>
  <c r="CP147" i="12"/>
  <c r="U148" i="14" s="1"/>
  <c r="CP141" i="12"/>
  <c r="U142" i="14" s="1"/>
  <c r="CP31" i="12"/>
  <c r="U32" i="14" s="1"/>
  <c r="CP98" i="12"/>
  <c r="U99" i="14" s="1"/>
  <c r="CP130" i="12"/>
  <c r="U131" i="14" s="1"/>
  <c r="CP152" i="12"/>
  <c r="U153" i="14" s="1"/>
  <c r="CP55" i="12"/>
  <c r="U56" i="14" s="1"/>
  <c r="CP84" i="12"/>
  <c r="U85" i="14" s="1"/>
  <c r="CP169" i="12"/>
  <c r="U170" i="14" s="1"/>
  <c r="CP30" i="12"/>
  <c r="U31" i="14" s="1"/>
  <c r="CP47" i="12"/>
  <c r="U48" i="14" s="1"/>
  <c r="CP104" i="12"/>
  <c r="U105" i="14" s="1"/>
  <c r="CP124" i="12"/>
  <c r="U125" i="14" s="1"/>
  <c r="CP38" i="12"/>
  <c r="U39" i="14" s="1"/>
  <c r="CP136" i="12"/>
  <c r="U137" i="14" s="1"/>
  <c r="CP154" i="12"/>
  <c r="U155" i="14" s="1"/>
  <c r="CP40" i="12"/>
  <c r="U41" i="14" s="1"/>
  <c r="CP155" i="12"/>
  <c r="U156" i="14" s="1"/>
  <c r="CP93" i="12"/>
  <c r="U94" i="14" s="1"/>
  <c r="CP116" i="12"/>
  <c r="U117" i="14" s="1"/>
  <c r="CP76" i="12"/>
  <c r="U77" i="14" s="1"/>
  <c r="CP59" i="12"/>
  <c r="U60" i="14" s="1"/>
  <c r="CP96" i="12"/>
  <c r="U97" i="14" s="1"/>
  <c r="CP129" i="12"/>
  <c r="U130" i="14" s="1"/>
  <c r="CP178" i="12"/>
  <c r="U179" i="14" s="1"/>
  <c r="CP138" i="12"/>
  <c r="U139" i="14" s="1"/>
  <c r="CP53" i="12"/>
  <c r="U54" i="14" s="1"/>
  <c r="CP151" i="12"/>
  <c r="U152" i="14" s="1"/>
  <c r="CP123" i="12"/>
  <c r="U124" i="14" s="1"/>
  <c r="CP9" i="12"/>
  <c r="U10" i="14" s="1"/>
  <c r="CP92" i="12"/>
  <c r="U93" i="14" s="1"/>
  <c r="CP62" i="12"/>
  <c r="U63" i="14" s="1"/>
  <c r="CP172" i="12"/>
  <c r="U173" i="14" s="1"/>
  <c r="CP21" i="12"/>
  <c r="U22" i="14" s="1"/>
  <c r="CP52" i="12"/>
  <c r="U53" i="14" s="1"/>
  <c r="CP134" i="12"/>
  <c r="U135" i="14" s="1"/>
  <c r="CP35" i="12"/>
  <c r="U36" i="14" s="1"/>
  <c r="CP23" i="12"/>
  <c r="U24" i="14" s="1"/>
  <c r="CP180" i="12"/>
  <c r="U181" i="14" s="1"/>
  <c r="CP69" i="12"/>
  <c r="U70" i="14" s="1"/>
  <c r="CP167" i="12"/>
  <c r="U168" i="14" s="1"/>
  <c r="CP149" i="12"/>
  <c r="U150" i="14" s="1"/>
  <c r="CP143" i="12"/>
  <c r="U144" i="14" s="1"/>
  <c r="CP15" i="12"/>
  <c r="U16" i="14" s="1"/>
  <c r="CP188" i="12"/>
  <c r="U189" i="14" s="1"/>
  <c r="CP181" i="12"/>
  <c r="U182" i="14" s="1"/>
  <c r="CP148" i="12"/>
  <c r="U149" i="14" s="1"/>
  <c r="CP78" i="12"/>
  <c r="U79" i="14" s="1"/>
  <c r="CP18" i="12"/>
  <c r="U19" i="14" s="1"/>
  <c r="CP66" i="12"/>
  <c r="U67" i="14" s="1"/>
  <c r="CP106" i="12"/>
  <c r="U107" i="14" s="1"/>
  <c r="CP113" i="12"/>
  <c r="U114" i="14" s="1"/>
  <c r="CP193" i="12"/>
  <c r="U194" i="14" s="1"/>
  <c r="CP97" i="12"/>
  <c r="U98" i="14" s="1"/>
  <c r="CP114" i="12"/>
  <c r="U115" i="14" s="1"/>
  <c r="CP54" i="12"/>
  <c r="U55" i="14" s="1"/>
  <c r="CP34" i="12"/>
  <c r="U35" i="14" s="1"/>
  <c r="CP81" i="12"/>
  <c r="U82" i="14" s="1"/>
  <c r="CP107" i="12"/>
  <c r="U108" i="14" s="1"/>
  <c r="CP22" i="12"/>
  <c r="U23" i="14" s="1"/>
  <c r="CP70" i="12"/>
  <c r="U71" i="14" s="1"/>
  <c r="CP115" i="12"/>
  <c r="U116" i="14" s="1"/>
  <c r="CP71" i="12"/>
  <c r="U72" i="14" s="1"/>
  <c r="CP191" i="12"/>
  <c r="U192" i="14" s="1"/>
  <c r="CP163" i="12"/>
  <c r="U164" i="14" s="1"/>
  <c r="CP127" i="12"/>
  <c r="U128" i="14" s="1"/>
  <c r="CP10" i="12"/>
  <c r="U11" i="14" s="1"/>
  <c r="CP99" i="12"/>
  <c r="U100" i="14" s="1"/>
  <c r="CP25" i="12"/>
  <c r="U26" i="14" s="1"/>
  <c r="CP72" i="12"/>
  <c r="U73" i="14" s="1"/>
  <c r="CP131" i="12"/>
  <c r="U132" i="14" s="1"/>
  <c r="CP17" i="12"/>
  <c r="U18" i="14" s="1"/>
  <c r="CP74" i="12"/>
  <c r="U75" i="14" s="1"/>
  <c r="CP174" i="12"/>
  <c r="U175" i="14" s="1"/>
  <c r="CP158" i="12"/>
  <c r="U159" i="14" s="1"/>
  <c r="CP12" i="12"/>
  <c r="U13" i="14" s="1"/>
  <c r="CP36" i="12"/>
  <c r="U37" i="14" s="1"/>
  <c r="CP27" i="12"/>
  <c r="U28" i="14" s="1"/>
  <c r="CP94" i="12"/>
  <c r="U95" i="14" s="1"/>
  <c r="CP89" i="12"/>
  <c r="U90" i="14" s="1"/>
  <c r="CP90" i="12"/>
  <c r="U91" i="14" s="1"/>
  <c r="CP135" i="12"/>
  <c r="U136" i="14" s="1"/>
  <c r="CP13" i="12"/>
  <c r="U14" i="14" s="1"/>
  <c r="CP122" i="12"/>
  <c r="U123" i="14" s="1"/>
  <c r="CP37" i="12"/>
  <c r="U38" i="14" s="1"/>
  <c r="CP33" i="12"/>
  <c r="U34" i="14" s="1"/>
  <c r="CP46" i="12"/>
  <c r="U47" i="14" s="1"/>
  <c r="CP142" i="12"/>
  <c r="U143" i="14" s="1"/>
  <c r="CP103" i="12"/>
  <c r="U104" i="14" s="1"/>
  <c r="CP51" i="12"/>
  <c r="U52" i="14" s="1"/>
  <c r="CP110" i="12"/>
  <c r="U111" i="14" s="1"/>
  <c r="CP176" i="12"/>
  <c r="U177" i="14" s="1"/>
  <c r="CP132" i="12"/>
  <c r="U133" i="14" s="1"/>
  <c r="CP185" i="12"/>
  <c r="U186" i="14" s="1"/>
  <c r="CP60" i="12"/>
  <c r="U61" i="14" s="1"/>
  <c r="CP125" i="12"/>
  <c r="U126" i="14" s="1"/>
  <c r="CP50" i="12"/>
  <c r="U51" i="14" s="1"/>
  <c r="CP65" i="12"/>
  <c r="U66" i="14" s="1"/>
  <c r="CP150" i="12"/>
  <c r="U151" i="14" s="1"/>
  <c r="CP162" i="12"/>
  <c r="U163" i="14" s="1"/>
  <c r="CP133" i="12"/>
  <c r="U134" i="14" s="1"/>
  <c r="CP11" i="12"/>
  <c r="U12" i="14" s="1"/>
  <c r="CP120" i="12"/>
  <c r="U121" i="14" s="1"/>
  <c r="CP41" i="12"/>
  <c r="U42" i="14" s="1"/>
  <c r="CP91" i="12"/>
  <c r="U92" i="14" s="1"/>
  <c r="CP28" i="12"/>
  <c r="U29" i="14" s="1"/>
  <c r="CP166" i="12"/>
  <c r="U167" i="14" s="1"/>
  <c r="CQ188" i="12"/>
  <c r="V189" i="14" s="1"/>
  <c r="CQ126" i="12"/>
  <c r="V127" i="14" s="1"/>
  <c r="CQ73" i="12"/>
  <c r="V74" i="14" s="1"/>
  <c r="CQ30" i="12"/>
  <c r="V31" i="14" s="1"/>
  <c r="CQ102" i="12"/>
  <c r="V103" i="14" s="1"/>
  <c r="CQ156" i="12"/>
  <c r="V157" i="14" s="1"/>
  <c r="CQ54" i="12"/>
  <c r="V55" i="14" s="1"/>
  <c r="CQ99" i="12"/>
  <c r="V100" i="14" s="1"/>
  <c r="CQ29" i="12"/>
  <c r="V30" i="14" s="1"/>
  <c r="CQ128" i="12"/>
  <c r="V129" i="14" s="1"/>
  <c r="CQ45" i="12"/>
  <c r="V46" i="14" s="1"/>
  <c r="CQ94" i="12"/>
  <c r="V95" i="14" s="1"/>
  <c r="CQ148" i="12"/>
  <c r="V149" i="14" s="1"/>
  <c r="CQ146" i="12"/>
  <c r="V147" i="14" s="1"/>
  <c r="CQ13" i="12"/>
  <c r="V14" i="14" s="1"/>
  <c r="CQ37" i="12"/>
  <c r="V38" i="14" s="1"/>
  <c r="CQ159" i="12"/>
  <c r="V160" i="14" s="1"/>
  <c r="CQ66" i="12"/>
  <c r="V67" i="14" s="1"/>
  <c r="CQ83" i="12"/>
  <c r="V84" i="14" s="1"/>
  <c r="CQ187" i="12"/>
  <c r="V188" i="14" s="1"/>
  <c r="CQ189" i="12"/>
  <c r="V190" i="14" s="1"/>
  <c r="CQ86" i="12"/>
  <c r="V87" i="14" s="1"/>
  <c r="CQ81" i="12"/>
  <c r="V82" i="14" s="1"/>
  <c r="CQ130" i="12"/>
  <c r="V131" i="14" s="1"/>
  <c r="CQ10" i="12"/>
  <c r="V11" i="14" s="1"/>
  <c r="CQ149" i="12"/>
  <c r="V150" i="14" s="1"/>
  <c r="CQ175" i="12"/>
  <c r="V176" i="14" s="1"/>
  <c r="CQ70" i="12"/>
  <c r="V71" i="14" s="1"/>
  <c r="CQ124" i="12"/>
  <c r="V125" i="14" s="1"/>
  <c r="CQ158" i="12"/>
  <c r="V159" i="14" s="1"/>
  <c r="CQ78" i="12"/>
  <c r="V79" i="14" s="1"/>
  <c r="CQ97" i="12"/>
  <c r="V98" i="14" s="1"/>
  <c r="CQ53" i="12"/>
  <c r="V54" i="14" s="1"/>
  <c r="CQ121" i="12"/>
  <c r="V122" i="14" s="1"/>
  <c r="CQ63" i="12"/>
  <c r="V64" i="14" s="1"/>
  <c r="CQ164" i="12"/>
  <c r="V165" i="14" s="1"/>
  <c r="CQ162" i="12"/>
  <c r="V163" i="14" s="1"/>
  <c r="CQ163" i="12"/>
  <c r="V164" i="14" s="1"/>
  <c r="CQ31" i="12"/>
  <c r="V32" i="14" s="1"/>
  <c r="CQ85" i="12"/>
  <c r="V86" i="14" s="1"/>
  <c r="CQ19" i="12"/>
  <c r="V20" i="14" s="1"/>
  <c r="CQ47" i="12"/>
  <c r="V48" i="14" s="1"/>
  <c r="CQ41" i="12"/>
  <c r="V42" i="14" s="1"/>
  <c r="CQ150" i="12"/>
  <c r="V151" i="14" s="1"/>
  <c r="CQ185" i="12"/>
  <c r="V186" i="14" s="1"/>
  <c r="CQ132" i="12"/>
  <c r="V133" i="14" s="1"/>
  <c r="CQ155" i="12"/>
  <c r="V156" i="14" s="1"/>
  <c r="CQ58" i="12"/>
  <c r="V59" i="14" s="1"/>
  <c r="CQ179" i="12"/>
  <c r="V180" i="14" s="1"/>
  <c r="CQ12" i="12"/>
  <c r="V13" i="14" s="1"/>
  <c r="CQ92" i="12"/>
  <c r="V93" i="14" s="1"/>
  <c r="CQ172" i="12"/>
  <c r="V173" i="14" s="1"/>
  <c r="CQ170" i="12"/>
  <c r="V171" i="14" s="1"/>
  <c r="CQ84" i="12"/>
  <c r="V85" i="14" s="1"/>
  <c r="CQ104" i="12"/>
  <c r="V105" i="14" s="1"/>
  <c r="CQ62" i="12"/>
  <c r="V63" i="14" s="1"/>
  <c r="CQ93" i="12"/>
  <c r="V94" i="14" s="1"/>
  <c r="CQ55" i="12"/>
  <c r="V56" i="14" s="1"/>
  <c r="CQ152" i="12"/>
  <c r="V153" i="14" s="1"/>
  <c r="CQ82" i="12"/>
  <c r="V83" i="14" s="1"/>
  <c r="CQ167" i="12"/>
  <c r="V168" i="14" s="1"/>
  <c r="CQ48" i="12"/>
  <c r="V49" i="14" s="1"/>
  <c r="CQ114" i="12"/>
  <c r="V115" i="14" s="1"/>
  <c r="CQ21" i="12"/>
  <c r="V22" i="14" s="1"/>
  <c r="CQ71" i="12"/>
  <c r="V72" i="14" s="1"/>
  <c r="CQ105" i="12"/>
  <c r="V106" i="14" s="1"/>
  <c r="CQ160" i="12"/>
  <c r="V161" i="14" s="1"/>
  <c r="CQ89" i="12"/>
  <c r="V90" i="14" s="1"/>
  <c r="CQ143" i="12"/>
  <c r="V144" i="14" s="1"/>
  <c r="CQ153" i="12"/>
  <c r="V154" i="14" s="1"/>
  <c r="CQ80" i="12"/>
  <c r="V81" i="14" s="1"/>
  <c r="CQ176" i="12"/>
  <c r="V177" i="14" s="1"/>
  <c r="CQ180" i="12"/>
  <c r="V181" i="14" s="1"/>
  <c r="CQ46" i="12"/>
  <c r="V47" i="14" s="1"/>
  <c r="CQ139" i="12"/>
  <c r="V140" i="14" s="1"/>
  <c r="CQ14" i="12"/>
  <c r="V15" i="14" s="1"/>
  <c r="CQ110" i="12"/>
  <c r="V111" i="14" s="1"/>
  <c r="CQ145" i="12"/>
  <c r="V146" i="14" s="1"/>
  <c r="CQ76" i="12"/>
  <c r="V77" i="14" s="1"/>
  <c r="CQ140" i="12"/>
  <c r="V141" i="14" s="1"/>
  <c r="CQ65" i="12"/>
  <c r="V66" i="14" s="1"/>
  <c r="CQ154" i="12"/>
  <c r="V155" i="14" s="1"/>
  <c r="CQ182" i="12"/>
  <c r="V183" i="14" s="1"/>
  <c r="CQ32" i="12"/>
  <c r="V33" i="14" s="1"/>
  <c r="CQ61" i="12"/>
  <c r="V62" i="14" s="1"/>
  <c r="CQ151" i="12"/>
  <c r="V152" i="14" s="1"/>
  <c r="CQ36" i="12"/>
  <c r="V37" i="14" s="1"/>
  <c r="CQ33" i="12"/>
  <c r="V34" i="14" s="1"/>
  <c r="CQ129" i="12"/>
  <c r="V130" i="14" s="1"/>
  <c r="CQ174" i="12"/>
  <c r="V175" i="14" s="1"/>
  <c r="CQ127" i="12"/>
  <c r="V128" i="14" s="1"/>
  <c r="CQ116" i="12"/>
  <c r="V117" i="14" s="1"/>
  <c r="CQ186" i="12"/>
  <c r="V187" i="14" s="1"/>
  <c r="CQ35" i="12"/>
  <c r="V36" i="14" s="1"/>
  <c r="CQ122" i="12"/>
  <c r="V123" i="14" s="1"/>
  <c r="CQ15" i="12"/>
  <c r="V16" i="14" s="1"/>
  <c r="CQ60" i="12"/>
  <c r="V61" i="14" s="1"/>
  <c r="CQ190" i="12"/>
  <c r="V191" i="14" s="1"/>
  <c r="CQ192" i="12"/>
  <c r="V193" i="14" s="1"/>
  <c r="CQ138" i="12"/>
  <c r="V139" i="14" s="1"/>
  <c r="CQ147" i="12"/>
  <c r="V148" i="14" s="1"/>
  <c r="CQ68" i="12"/>
  <c r="V69" i="14" s="1"/>
  <c r="CQ113" i="12"/>
  <c r="V114" i="14" s="1"/>
  <c r="CQ51" i="12"/>
  <c r="V52" i="14" s="1"/>
  <c r="CQ166" i="12"/>
  <c r="V167" i="14" s="1"/>
  <c r="CQ23" i="12"/>
  <c r="V24" i="14" s="1"/>
  <c r="CQ49" i="12"/>
  <c r="V50" i="14" s="1"/>
  <c r="CQ100" i="12"/>
  <c r="V101" i="14" s="1"/>
  <c r="CQ34" i="12"/>
  <c r="V35" i="14" s="1"/>
  <c r="CQ91" i="12"/>
  <c r="V92" i="14" s="1"/>
  <c r="CQ142" i="12"/>
  <c r="V143" i="14" s="1"/>
  <c r="CQ191" i="12"/>
  <c r="V192" i="14" s="1"/>
  <c r="CQ177" i="12"/>
  <c r="V178" i="14" s="1"/>
  <c r="CQ111" i="12"/>
  <c r="V112" i="14" s="1"/>
  <c r="CQ90" i="12"/>
  <c r="V91" i="14" s="1"/>
  <c r="CQ79" i="12"/>
  <c r="V80" i="14" s="1"/>
  <c r="CQ157" i="12"/>
  <c r="V158" i="14" s="1"/>
  <c r="CQ184" i="12"/>
  <c r="V185" i="14" s="1"/>
  <c r="CQ59" i="12"/>
  <c r="V60" i="14" s="1"/>
  <c r="CQ171" i="12"/>
  <c r="V172" i="14" s="1"/>
  <c r="CQ24" i="12"/>
  <c r="V25" i="14" s="1"/>
  <c r="CQ52" i="12"/>
  <c r="V53" i="14" s="1"/>
  <c r="CQ28" i="12"/>
  <c r="V29" i="14" s="1"/>
  <c r="CQ88" i="12"/>
  <c r="V89" i="14" s="1"/>
  <c r="CQ183" i="12"/>
  <c r="V184" i="14" s="1"/>
  <c r="CQ17" i="12"/>
  <c r="V18" i="14" s="1"/>
  <c r="CQ106" i="12"/>
  <c r="V107" i="14" s="1"/>
  <c r="CQ193" i="12"/>
  <c r="V194" i="14" s="1"/>
  <c r="CQ16" i="12"/>
  <c r="V17" i="14" s="1"/>
  <c r="CQ115" i="12"/>
  <c r="V116" i="14" s="1"/>
  <c r="CQ118" i="12"/>
  <c r="V119" i="14" s="1"/>
  <c r="CQ27" i="12"/>
  <c r="V28" i="14" s="1"/>
  <c r="CQ96" i="12"/>
  <c r="V97" i="14" s="1"/>
  <c r="CQ108" i="12"/>
  <c r="V109" i="14" s="1"/>
  <c r="CQ72" i="12"/>
  <c r="V73" i="14" s="1"/>
  <c r="CQ11" i="12"/>
  <c r="V12" i="14" s="1"/>
  <c r="CQ98" i="12"/>
  <c r="V99" i="14" s="1"/>
  <c r="CQ50" i="12"/>
  <c r="V51" i="14" s="1"/>
  <c r="CQ173" i="12"/>
  <c r="V174" i="14" s="1"/>
  <c r="CQ109" i="12"/>
  <c r="V110" i="14" s="1"/>
  <c r="CQ38" i="12"/>
  <c r="V39" i="14" s="1"/>
  <c r="CQ64" i="12"/>
  <c r="V65" i="14" s="1"/>
  <c r="CQ168" i="12"/>
  <c r="V169" i="14" s="1"/>
  <c r="CQ57" i="12"/>
  <c r="V58" i="14" s="1"/>
  <c r="CQ169" i="12"/>
  <c r="V170" i="14" s="1"/>
  <c r="CQ26" i="12"/>
  <c r="V27" i="14" s="1"/>
  <c r="CQ135" i="12"/>
  <c r="V136" i="14" s="1"/>
  <c r="CQ18" i="12"/>
  <c r="V19" i="14" s="1"/>
  <c r="CQ25" i="12"/>
  <c r="V26" i="14" s="1"/>
  <c r="CQ134" i="12"/>
  <c r="V135" i="14" s="1"/>
  <c r="CQ101" i="12"/>
  <c r="V102" i="14" s="1"/>
  <c r="CQ40" i="12"/>
  <c r="V41" i="14" s="1"/>
  <c r="CQ103" i="12"/>
  <c r="V104" i="14" s="1"/>
  <c r="CQ165" i="12"/>
  <c r="V166" i="14" s="1"/>
  <c r="CQ42" i="12"/>
  <c r="V43" i="14" s="1"/>
  <c r="CQ87" i="12"/>
  <c r="V88" i="14" s="1"/>
  <c r="CQ95" i="12"/>
  <c r="V96" i="14" s="1"/>
  <c r="CQ112" i="12"/>
  <c r="V113" i="14" s="1"/>
  <c r="CQ44" i="12"/>
  <c r="V45" i="14" s="1"/>
  <c r="CQ144" i="12"/>
  <c r="V145" i="14" s="1"/>
  <c r="CQ131" i="12"/>
  <c r="V132" i="14" s="1"/>
  <c r="CQ9" i="12"/>
  <c r="V10" i="14" s="1"/>
  <c r="CQ161" i="12"/>
  <c r="V162" i="14" s="1"/>
  <c r="CQ133" i="12"/>
  <c r="V134" i="14" s="1"/>
  <c r="CQ39" i="12"/>
  <c r="V40" i="14" s="1"/>
  <c r="CQ75" i="12"/>
  <c r="V76" i="14" s="1"/>
  <c r="CQ107" i="12"/>
  <c r="V108" i="14" s="1"/>
  <c r="CQ67" i="12"/>
  <c r="V68" i="14" s="1"/>
  <c r="CQ123" i="12"/>
  <c r="V124" i="14" s="1"/>
  <c r="CQ22" i="12"/>
  <c r="V23" i="14" s="1"/>
  <c r="CQ125" i="12"/>
  <c r="V126" i="14" s="1"/>
  <c r="CQ20" i="12"/>
  <c r="V21" i="14" s="1"/>
  <c r="CQ56" i="12"/>
  <c r="V57" i="14" s="1"/>
  <c r="CQ136" i="12"/>
  <c r="V137" i="14" s="1"/>
  <c r="CQ117" i="12"/>
  <c r="V118" i="14" s="1"/>
  <c r="CQ69" i="12"/>
  <c r="V70" i="14" s="1"/>
  <c r="CQ178" i="12"/>
  <c r="V179" i="14" s="1"/>
  <c r="CQ181" i="12"/>
  <c r="V182" i="14" s="1"/>
  <c r="CQ74" i="12"/>
  <c r="V75" i="14" s="1"/>
  <c r="CQ77" i="12"/>
  <c r="V78" i="14" s="1"/>
  <c r="CQ120" i="12"/>
  <c r="V121" i="14" s="1"/>
  <c r="CQ137" i="12"/>
  <c r="V138" i="14" s="1"/>
  <c r="CQ43" i="12"/>
  <c r="V44" i="14" s="1"/>
  <c r="CQ141" i="12"/>
  <c r="V142" i="14" s="1"/>
  <c r="CQ119" i="12"/>
  <c r="V120" i="14" s="1"/>
  <c r="CK24" i="12"/>
  <c r="P25" i="14" s="1"/>
  <c r="CK189" i="12"/>
  <c r="P190" i="14" s="1"/>
  <c r="CK133" i="12"/>
  <c r="P134" i="14" s="1"/>
  <c r="CK54" i="12"/>
  <c r="P55" i="14" s="1"/>
  <c r="CK103" i="12"/>
  <c r="P104" i="14" s="1"/>
  <c r="CK93" i="12"/>
  <c r="P94" i="14" s="1"/>
  <c r="CK37" i="12"/>
  <c r="P38" i="14" s="1"/>
  <c r="CK98" i="12"/>
  <c r="P99" i="14" s="1"/>
  <c r="CK63" i="12"/>
  <c r="P64" i="14" s="1"/>
  <c r="CK169" i="12"/>
  <c r="P170" i="14" s="1"/>
  <c r="CK149" i="12"/>
  <c r="P150" i="14" s="1"/>
  <c r="CK67" i="12"/>
  <c r="P68" i="14" s="1"/>
  <c r="CK134" i="12"/>
  <c r="P135" i="14" s="1"/>
  <c r="CK107" i="12"/>
  <c r="P108" i="14" s="1"/>
  <c r="CK10" i="12"/>
  <c r="P11" i="14" s="1"/>
  <c r="CK89" i="12"/>
  <c r="P90" i="14" s="1"/>
  <c r="CK64" i="12"/>
  <c r="P65" i="14" s="1"/>
  <c r="CK113" i="12"/>
  <c r="P114" i="14" s="1"/>
  <c r="CK23" i="12"/>
  <c r="P24" i="14" s="1"/>
  <c r="CK71" i="12"/>
  <c r="P72" i="14" s="1"/>
  <c r="CK110" i="12"/>
  <c r="P111" i="14" s="1"/>
  <c r="CK167" i="12"/>
  <c r="P168" i="14" s="1"/>
  <c r="CK65" i="12"/>
  <c r="P66" i="14" s="1"/>
  <c r="CK166" i="12"/>
  <c r="P167" i="14" s="1"/>
  <c r="CK34" i="12"/>
  <c r="P35" i="14" s="1"/>
  <c r="CK112" i="12"/>
  <c r="P113" i="14" s="1"/>
  <c r="CK182" i="12"/>
  <c r="P183" i="14" s="1"/>
  <c r="CK45" i="12"/>
  <c r="P46" i="14" s="1"/>
  <c r="CK146" i="12"/>
  <c r="P147" i="14" s="1"/>
  <c r="CK188" i="12"/>
  <c r="P189" i="14" s="1"/>
  <c r="CK19" i="12"/>
  <c r="P20" i="14" s="1"/>
  <c r="CK53" i="12"/>
  <c r="P54" i="14" s="1"/>
  <c r="CK117" i="12"/>
  <c r="P118" i="14" s="1"/>
  <c r="CK21" i="12"/>
  <c r="P22" i="14" s="1"/>
  <c r="CK120" i="12"/>
  <c r="P121" i="14" s="1"/>
  <c r="CK123" i="12"/>
  <c r="P124" i="14" s="1"/>
  <c r="CK18" i="12"/>
  <c r="P19" i="14" s="1"/>
  <c r="CK72" i="12"/>
  <c r="P73" i="14" s="1"/>
  <c r="CK168" i="12"/>
  <c r="P169" i="14" s="1"/>
  <c r="CK59" i="12"/>
  <c r="P60" i="14" s="1"/>
  <c r="CK102" i="12"/>
  <c r="P103" i="14" s="1"/>
  <c r="CK13" i="12"/>
  <c r="P14" i="14" s="1"/>
  <c r="CK129" i="12"/>
  <c r="P130" i="14" s="1"/>
  <c r="CK136" i="12"/>
  <c r="P137" i="14" s="1"/>
  <c r="CK33" i="12"/>
  <c r="P34" i="14" s="1"/>
  <c r="CK96" i="12"/>
  <c r="P97" i="14" s="1"/>
  <c r="CK88" i="12"/>
  <c r="P89" i="14" s="1"/>
  <c r="CK12" i="12"/>
  <c r="P13" i="14" s="1"/>
  <c r="CK50" i="12"/>
  <c r="P51" i="14" s="1"/>
  <c r="CK193" i="12"/>
  <c r="P194" i="14" s="1"/>
  <c r="CK20" i="12"/>
  <c r="P21" i="14" s="1"/>
  <c r="CK95" i="12"/>
  <c r="P96" i="14" s="1"/>
  <c r="CK15" i="12"/>
  <c r="P16" i="14" s="1"/>
  <c r="CK108" i="12"/>
  <c r="P109" i="14" s="1"/>
  <c r="CK186" i="12"/>
  <c r="P187" i="14" s="1"/>
  <c r="CK150" i="12"/>
  <c r="P151" i="14" s="1"/>
  <c r="CK86" i="12"/>
  <c r="P87" i="14" s="1"/>
  <c r="CK80" i="12"/>
  <c r="P81" i="14" s="1"/>
  <c r="CK100" i="12"/>
  <c r="P101" i="14" s="1"/>
  <c r="CK140" i="12"/>
  <c r="P141" i="14" s="1"/>
  <c r="CK55" i="12"/>
  <c r="P56" i="14" s="1"/>
  <c r="CK160" i="12"/>
  <c r="P161" i="14" s="1"/>
  <c r="CK141" i="12"/>
  <c r="P142" i="14" s="1"/>
  <c r="CK75" i="12"/>
  <c r="P76" i="14" s="1"/>
  <c r="CK91" i="12"/>
  <c r="P92" i="14" s="1"/>
  <c r="CK171" i="12"/>
  <c r="P172" i="14" s="1"/>
  <c r="CK9" i="12"/>
  <c r="P10" i="14" s="1"/>
  <c r="CK119" i="12"/>
  <c r="P120" i="14" s="1"/>
  <c r="CK144" i="12"/>
  <c r="P145" i="14" s="1"/>
  <c r="CK46" i="12"/>
  <c r="P47" i="14" s="1"/>
  <c r="CK66" i="12"/>
  <c r="P67" i="14" s="1"/>
  <c r="CK152" i="12"/>
  <c r="P153" i="14" s="1"/>
  <c r="CK29" i="12"/>
  <c r="P30" i="14" s="1"/>
  <c r="CK31" i="12"/>
  <c r="P32" i="14" s="1"/>
  <c r="CK122" i="12"/>
  <c r="P123" i="14" s="1"/>
  <c r="CK183" i="12"/>
  <c r="P184" i="14" s="1"/>
  <c r="CK70" i="12"/>
  <c r="P71" i="14" s="1"/>
  <c r="CK165" i="12"/>
  <c r="P166" i="14" s="1"/>
  <c r="CK148" i="12"/>
  <c r="P149" i="14" s="1"/>
  <c r="CK73" i="12"/>
  <c r="P74" i="14" s="1"/>
  <c r="CK163" i="12"/>
  <c r="P164" i="14" s="1"/>
  <c r="CK153" i="12"/>
  <c r="P154" i="14" s="1"/>
  <c r="CK11" i="12"/>
  <c r="P12" i="14" s="1"/>
  <c r="CK142" i="12"/>
  <c r="P143" i="14" s="1"/>
  <c r="CK176" i="12"/>
  <c r="P177" i="14" s="1"/>
  <c r="CK84" i="12"/>
  <c r="P85" i="14" s="1"/>
  <c r="CK56" i="12"/>
  <c r="P57" i="14" s="1"/>
  <c r="CK164" i="12"/>
  <c r="P165" i="14" s="1"/>
  <c r="CK60" i="12"/>
  <c r="P61" i="14" s="1"/>
  <c r="CK26" i="12"/>
  <c r="P27" i="14" s="1"/>
  <c r="CK131" i="12"/>
  <c r="P132" i="14" s="1"/>
  <c r="CK179" i="12"/>
  <c r="P180" i="14" s="1"/>
  <c r="CK57" i="12"/>
  <c r="P58" i="14" s="1"/>
  <c r="CK109" i="12"/>
  <c r="P110" i="14" s="1"/>
  <c r="CK185" i="12"/>
  <c r="P186" i="14" s="1"/>
  <c r="CK47" i="12"/>
  <c r="P48" i="14" s="1"/>
  <c r="CK192" i="12"/>
  <c r="P193" i="14" s="1"/>
  <c r="CK184" i="12"/>
  <c r="P185" i="14" s="1"/>
  <c r="CK14" i="12"/>
  <c r="P15" i="14" s="1"/>
  <c r="CK116" i="12"/>
  <c r="P117" i="14" s="1"/>
  <c r="CK191" i="12"/>
  <c r="P192" i="14" s="1"/>
  <c r="CK17" i="12"/>
  <c r="P18" i="14" s="1"/>
  <c r="CK43" i="12"/>
  <c r="P44" i="14" s="1"/>
  <c r="CK83" i="12"/>
  <c r="P84" i="14" s="1"/>
  <c r="CK97" i="12"/>
  <c r="P98" i="14" s="1"/>
  <c r="CK30" i="12"/>
  <c r="P31" i="14" s="1"/>
  <c r="CK104" i="12"/>
  <c r="P105" i="14" s="1"/>
  <c r="CK178" i="12"/>
  <c r="P179" i="14" s="1"/>
  <c r="CK61" i="12"/>
  <c r="P62" i="14" s="1"/>
  <c r="CK101" i="12"/>
  <c r="P102" i="14" s="1"/>
  <c r="CK132" i="12"/>
  <c r="P133" i="14" s="1"/>
  <c r="CK39" i="12"/>
  <c r="P40" i="14" s="1"/>
  <c r="CK52" i="12"/>
  <c r="P53" i="14" s="1"/>
  <c r="CK125" i="12"/>
  <c r="P126" i="14" s="1"/>
  <c r="CK32" i="12"/>
  <c r="P33" i="14" s="1"/>
  <c r="CK94" i="12"/>
  <c r="P95" i="14" s="1"/>
  <c r="CK138" i="12"/>
  <c r="P139" i="14" s="1"/>
  <c r="CK16" i="12"/>
  <c r="P17" i="14" s="1"/>
  <c r="CK155" i="12"/>
  <c r="P156" i="14" s="1"/>
  <c r="CK154" i="12"/>
  <c r="P155" i="14" s="1"/>
  <c r="CK190" i="12"/>
  <c r="P191" i="14" s="1"/>
  <c r="CK151" i="12"/>
  <c r="P152" i="14" s="1"/>
  <c r="CK51" i="12"/>
  <c r="P52" i="14" s="1"/>
  <c r="CK174" i="12"/>
  <c r="P175" i="14" s="1"/>
  <c r="CK22" i="12"/>
  <c r="P23" i="14" s="1"/>
  <c r="CK68" i="12"/>
  <c r="P69" i="14" s="1"/>
  <c r="CK143" i="12"/>
  <c r="P144" i="14" s="1"/>
  <c r="CK161" i="12"/>
  <c r="P162" i="14" s="1"/>
  <c r="CK49" i="12"/>
  <c r="P50" i="14" s="1"/>
  <c r="CK127" i="12"/>
  <c r="P128" i="14" s="1"/>
  <c r="CK159" i="12"/>
  <c r="P160" i="14" s="1"/>
  <c r="CK76" i="12"/>
  <c r="P77" i="14" s="1"/>
  <c r="CK35" i="12"/>
  <c r="P36" i="14" s="1"/>
  <c r="CK78" i="12"/>
  <c r="P79" i="14" s="1"/>
  <c r="CK36" i="12"/>
  <c r="P37" i="14" s="1"/>
  <c r="CK128" i="12"/>
  <c r="P129" i="14" s="1"/>
  <c r="CK156" i="12"/>
  <c r="P157" i="14" s="1"/>
  <c r="CK25" i="12"/>
  <c r="P26" i="14" s="1"/>
  <c r="CK147" i="12"/>
  <c r="P148" i="14" s="1"/>
  <c r="CK58" i="12"/>
  <c r="P59" i="14" s="1"/>
  <c r="CK82" i="12"/>
  <c r="P83" i="14" s="1"/>
  <c r="CK27" i="12"/>
  <c r="P28" i="14" s="1"/>
  <c r="CK48" i="12"/>
  <c r="P49" i="14" s="1"/>
  <c r="CK181" i="12"/>
  <c r="P182" i="14" s="1"/>
  <c r="CK172" i="12"/>
  <c r="P173" i="14" s="1"/>
  <c r="CK77" i="12"/>
  <c r="P78" i="14" s="1"/>
  <c r="CK118" i="12"/>
  <c r="P119" i="14" s="1"/>
  <c r="CK175" i="12"/>
  <c r="P176" i="14" s="1"/>
  <c r="CK44" i="12"/>
  <c r="P45" i="14" s="1"/>
  <c r="CK135" i="12"/>
  <c r="P136" i="14" s="1"/>
  <c r="CK115" i="12"/>
  <c r="P116" i="14" s="1"/>
  <c r="CK74" i="12"/>
  <c r="P75" i="14" s="1"/>
  <c r="CK126" i="12"/>
  <c r="P127" i="14" s="1"/>
  <c r="CK92" i="12"/>
  <c r="P93" i="14" s="1"/>
  <c r="CK41" i="12"/>
  <c r="P42" i="14" s="1"/>
  <c r="CK145" i="12"/>
  <c r="P146" i="14" s="1"/>
  <c r="CK81" i="12"/>
  <c r="P82" i="14" s="1"/>
  <c r="CK106" i="12"/>
  <c r="P107" i="14" s="1"/>
  <c r="CK38" i="12"/>
  <c r="P39" i="14" s="1"/>
  <c r="CK79" i="12"/>
  <c r="P80" i="14" s="1"/>
  <c r="CK130" i="12"/>
  <c r="P131" i="14" s="1"/>
  <c r="CK28" i="12"/>
  <c r="P29" i="14" s="1"/>
  <c r="CK99" i="12"/>
  <c r="P100" i="14" s="1"/>
  <c r="CK137" i="12"/>
  <c r="P138" i="14" s="1"/>
  <c r="CK124" i="12"/>
  <c r="P125" i="14" s="1"/>
  <c r="CK62" i="12"/>
  <c r="P63" i="14" s="1"/>
  <c r="CK170" i="12"/>
  <c r="P171" i="14" s="1"/>
  <c r="CK177" i="12"/>
  <c r="P178" i="14" s="1"/>
  <c r="CK105" i="12"/>
  <c r="P106" i="14" s="1"/>
  <c r="CK69" i="12"/>
  <c r="P70" i="14" s="1"/>
  <c r="CK42" i="12"/>
  <c r="P43" i="14" s="1"/>
  <c r="CK173" i="12"/>
  <c r="P174" i="14" s="1"/>
  <c r="CK87" i="12"/>
  <c r="P88" i="14" s="1"/>
  <c r="CK85" i="12"/>
  <c r="P86" i="14" s="1"/>
  <c r="CK158" i="12"/>
  <c r="P159" i="14" s="1"/>
  <c r="CK187" i="12"/>
  <c r="P188" i="14" s="1"/>
  <c r="CK139" i="12"/>
  <c r="P140" i="14" s="1"/>
  <c r="CK162" i="12"/>
  <c r="P163" i="14" s="1"/>
  <c r="CK40" i="12"/>
  <c r="P41" i="14" s="1"/>
  <c r="CK90" i="12"/>
  <c r="P91" i="14" s="1"/>
  <c r="CK180" i="12"/>
  <c r="P181" i="14" s="1"/>
  <c r="CK157" i="12"/>
  <c r="P158" i="14" s="1"/>
  <c r="CK114" i="12"/>
  <c r="P115" i="14" s="1"/>
  <c r="CK111" i="12"/>
  <c r="P112" i="14" s="1"/>
  <c r="CK121" i="12"/>
  <c r="P122" i="14" s="1"/>
  <c r="CK7" i="12"/>
  <c r="P8" i="14" s="1"/>
  <c r="CT9" i="12"/>
  <c r="Y10" i="14" s="1"/>
  <c r="CT75" i="12"/>
  <c r="Y76" i="14" s="1"/>
  <c r="CT131" i="12"/>
  <c r="Y132" i="14" s="1"/>
  <c r="CT179" i="12"/>
  <c r="Y180" i="14" s="1"/>
  <c r="CT47" i="12"/>
  <c r="Y48" i="14" s="1"/>
  <c r="CT87" i="12"/>
  <c r="Y88" i="14" s="1"/>
  <c r="CT142" i="12"/>
  <c r="Y143" i="14" s="1"/>
  <c r="CT149" i="12"/>
  <c r="Y150" i="14" s="1"/>
  <c r="CT88" i="12"/>
  <c r="Y89" i="14" s="1"/>
  <c r="CT154" i="12"/>
  <c r="Y155" i="14" s="1"/>
  <c r="CT160" i="12"/>
  <c r="Y161" i="14" s="1"/>
  <c r="CT101" i="12"/>
  <c r="Y102" i="14" s="1"/>
  <c r="CT132" i="12"/>
  <c r="Y133" i="14" s="1"/>
  <c r="CT44" i="12"/>
  <c r="Y45" i="14" s="1"/>
  <c r="CT85" i="12"/>
  <c r="Y86" i="14" s="1"/>
  <c r="CT161" i="12"/>
  <c r="Y162" i="14" s="1"/>
  <c r="CT11" i="12"/>
  <c r="Y12" i="14" s="1"/>
  <c r="CT92" i="12"/>
  <c r="Y93" i="14" s="1"/>
  <c r="CT170" i="12"/>
  <c r="Y171" i="14" s="1"/>
  <c r="CT164" i="12"/>
  <c r="Y165" i="14" s="1"/>
  <c r="CT36" i="12"/>
  <c r="Y37" i="14" s="1"/>
  <c r="CT93" i="12"/>
  <c r="Y94" i="14" s="1"/>
  <c r="CT140" i="12"/>
  <c r="Y141" i="14" s="1"/>
  <c r="CT20" i="12"/>
  <c r="Y21" i="14" s="1"/>
  <c r="CT81" i="12"/>
  <c r="Y82" i="14" s="1"/>
  <c r="CT136" i="12"/>
  <c r="Y137" i="14" s="1"/>
  <c r="CT42" i="12"/>
  <c r="Y43" i="14" s="1"/>
  <c r="CT53" i="12"/>
  <c r="Y54" i="14" s="1"/>
  <c r="CT89" i="12"/>
  <c r="Y90" i="14" s="1"/>
  <c r="CT151" i="12"/>
  <c r="Y152" i="14" s="1"/>
  <c r="CT109" i="12"/>
  <c r="Y110" i="14" s="1"/>
  <c r="CT184" i="12"/>
  <c r="Y185" i="14" s="1"/>
  <c r="CT27" i="12"/>
  <c r="Y28" i="14" s="1"/>
  <c r="CT51" i="12"/>
  <c r="Y52" i="14" s="1"/>
  <c r="CT99" i="12"/>
  <c r="Y100" i="14" s="1"/>
  <c r="CT157" i="12"/>
  <c r="Y158" i="14" s="1"/>
  <c r="CT26" i="12"/>
  <c r="Y27" i="14" s="1"/>
  <c r="CT107" i="12"/>
  <c r="Y108" i="14" s="1"/>
  <c r="CT187" i="12"/>
  <c r="Y188" i="14" s="1"/>
  <c r="CT35" i="12"/>
  <c r="Y36" i="14" s="1"/>
  <c r="CT102" i="12"/>
  <c r="Y103" i="14" s="1"/>
  <c r="CT134" i="12"/>
  <c r="Y135" i="14" s="1"/>
  <c r="CT145" i="12"/>
  <c r="Y146" i="14" s="1"/>
  <c r="CT61" i="12"/>
  <c r="Y62" i="14" s="1"/>
  <c r="CT97" i="12"/>
  <c r="Y98" i="14" s="1"/>
  <c r="CT163" i="12"/>
  <c r="Y164" i="14" s="1"/>
  <c r="CT24" i="12"/>
  <c r="Y25" i="14" s="1"/>
  <c r="CT100" i="12"/>
  <c r="Y101" i="14" s="1"/>
  <c r="CT183" i="12"/>
  <c r="Y184" i="14" s="1"/>
  <c r="CT48" i="12"/>
  <c r="Y49" i="14" s="1"/>
  <c r="CT86" i="12"/>
  <c r="Y87" i="14" s="1"/>
  <c r="CT143" i="12"/>
  <c r="Y144" i="14" s="1"/>
  <c r="CT62" i="12"/>
  <c r="Y63" i="14" s="1"/>
  <c r="CT91" i="12"/>
  <c r="Y92" i="14" s="1"/>
  <c r="CT158" i="12"/>
  <c r="Y159" i="14" s="1"/>
  <c r="CT185" i="12"/>
  <c r="Y186" i="14" s="1"/>
  <c r="CT57" i="12"/>
  <c r="Y58" i="14" s="1"/>
  <c r="CT116" i="12"/>
  <c r="Y117" i="14" s="1"/>
  <c r="CT178" i="12"/>
  <c r="Y179" i="14" s="1"/>
  <c r="CT46" i="12"/>
  <c r="Y47" i="14" s="1"/>
  <c r="CT118" i="12"/>
  <c r="Y119" i="14" s="1"/>
  <c r="CT190" i="12"/>
  <c r="Y191" i="14" s="1"/>
  <c r="CT28" i="12"/>
  <c r="Y29" i="14" s="1"/>
  <c r="CT77" i="12"/>
  <c r="Y78" i="14" s="1"/>
  <c r="CT113" i="12"/>
  <c r="Y114" i="14" s="1"/>
  <c r="CT175" i="12"/>
  <c r="Y176" i="14" s="1"/>
  <c r="CT64" i="12"/>
  <c r="Y65" i="14" s="1"/>
  <c r="CT126" i="12"/>
  <c r="Y127" i="14" s="1"/>
  <c r="CT174" i="12"/>
  <c r="Y175" i="14" s="1"/>
  <c r="CT22" i="12"/>
  <c r="Y23" i="14" s="1"/>
  <c r="CT71" i="12"/>
  <c r="Y72" i="14" s="1"/>
  <c r="CT122" i="12"/>
  <c r="Y123" i="14" s="1"/>
  <c r="CT181" i="12"/>
  <c r="Y182" i="14" s="1"/>
  <c r="CT66" i="12"/>
  <c r="Y67" i="14" s="1"/>
  <c r="CT129" i="12"/>
  <c r="Y130" i="14" s="1"/>
  <c r="CT156" i="12"/>
  <c r="Y157" i="14" s="1"/>
  <c r="CT39" i="12"/>
  <c r="Y40" i="14" s="1"/>
  <c r="CT78" i="12"/>
  <c r="Y79" i="14" s="1"/>
  <c r="CT130" i="12"/>
  <c r="Y131" i="14" s="1"/>
  <c r="CT172" i="12"/>
  <c r="Y173" i="14" s="1"/>
  <c r="CT63" i="12"/>
  <c r="Y64" i="14" s="1"/>
  <c r="CT166" i="12"/>
  <c r="Y167" i="14" s="1"/>
  <c r="CT83" i="12"/>
  <c r="Y84" i="14" s="1"/>
  <c r="CT141" i="12"/>
  <c r="Y142" i="14" s="1"/>
  <c r="CT52" i="12"/>
  <c r="Y53" i="14" s="1"/>
  <c r="CT173" i="12"/>
  <c r="Y174" i="14" s="1"/>
  <c r="CT74" i="12"/>
  <c r="Y75" i="14" s="1"/>
  <c r="CT188" i="12"/>
  <c r="Y189" i="14" s="1"/>
  <c r="CT15" i="12"/>
  <c r="Y16" i="14" s="1"/>
  <c r="CT94" i="12"/>
  <c r="Y95" i="14" s="1"/>
  <c r="CT146" i="12"/>
  <c r="Y147" i="14" s="1"/>
  <c r="CT10" i="12"/>
  <c r="Y11" i="14" s="1"/>
  <c r="CT67" i="12"/>
  <c r="Y68" i="14" s="1"/>
  <c r="CT148" i="12"/>
  <c r="Y149" i="14" s="1"/>
  <c r="CT25" i="12"/>
  <c r="Y26" i="14" s="1"/>
  <c r="CT152" i="12"/>
  <c r="Y153" i="14" s="1"/>
  <c r="CT124" i="12"/>
  <c r="Y125" i="14" s="1"/>
  <c r="CT95" i="12"/>
  <c r="Y96" i="14" s="1"/>
  <c r="CT177" i="12"/>
  <c r="Y178" i="14" s="1"/>
  <c r="CT56" i="12"/>
  <c r="Y57" i="14" s="1"/>
  <c r="CT159" i="12"/>
  <c r="Y160" i="14" s="1"/>
  <c r="CT68" i="12"/>
  <c r="Y69" i="14" s="1"/>
  <c r="CT186" i="12"/>
  <c r="Y187" i="14" s="1"/>
  <c r="CT29" i="12"/>
  <c r="Y30" i="14" s="1"/>
  <c r="CT103" i="12"/>
  <c r="Y104" i="14" s="1"/>
  <c r="CT153" i="12"/>
  <c r="Y154" i="14" s="1"/>
  <c r="CT12" i="12"/>
  <c r="Y13" i="14" s="1"/>
  <c r="CT69" i="12"/>
  <c r="Y70" i="14" s="1"/>
  <c r="CT192" i="12"/>
  <c r="Y193" i="14" s="1"/>
  <c r="CT21" i="12"/>
  <c r="Y22" i="14" s="1"/>
  <c r="CT65" i="12"/>
  <c r="Y66" i="14" s="1"/>
  <c r="CT72" i="12"/>
  <c r="Y73" i="14" s="1"/>
  <c r="CT137" i="12"/>
  <c r="Y138" i="14" s="1"/>
  <c r="CT60" i="12"/>
  <c r="Y61" i="14" s="1"/>
  <c r="CT121" i="12"/>
  <c r="Y122" i="14" s="1"/>
  <c r="CT18" i="12"/>
  <c r="Y19" i="14" s="1"/>
  <c r="CT76" i="12"/>
  <c r="Y77" i="14" s="1"/>
  <c r="CT16" i="12"/>
  <c r="Y17" i="14" s="1"/>
  <c r="CT110" i="12"/>
  <c r="Y111" i="14" s="1"/>
  <c r="CT13" i="12"/>
  <c r="Y14" i="14" s="1"/>
  <c r="CT32" i="12"/>
  <c r="Y33" i="14" s="1"/>
  <c r="CT108" i="12"/>
  <c r="Y109" i="14" s="1"/>
  <c r="CT169" i="12"/>
  <c r="Y170" i="14" s="1"/>
  <c r="CT17" i="12"/>
  <c r="Y18" i="14" s="1"/>
  <c r="CT90" i="12"/>
  <c r="Y91" i="14" s="1"/>
  <c r="CT191" i="12"/>
  <c r="Y192" i="14" s="1"/>
  <c r="CT98" i="12"/>
  <c r="Y99" i="14" s="1"/>
  <c r="CT176" i="12"/>
  <c r="Y177" i="14" s="1"/>
  <c r="CT111" i="12"/>
  <c r="Y112" i="14" s="1"/>
  <c r="CT127" i="12"/>
  <c r="Y128" i="14" s="1"/>
  <c r="CT40" i="12"/>
  <c r="Y41" i="14" s="1"/>
  <c r="CT70" i="12"/>
  <c r="Y71" i="14" s="1"/>
  <c r="CT59" i="12"/>
  <c r="Y60" i="14" s="1"/>
  <c r="CT119" i="12"/>
  <c r="Y120" i="14" s="1"/>
  <c r="CT168" i="12"/>
  <c r="Y169" i="14" s="1"/>
  <c r="CT189" i="12"/>
  <c r="Y190" i="14" s="1"/>
  <c r="CT82" i="12"/>
  <c r="Y83" i="14" s="1"/>
  <c r="CT80" i="12"/>
  <c r="Y81" i="14" s="1"/>
  <c r="CT115" i="12"/>
  <c r="Y116" i="14" s="1"/>
  <c r="CT43" i="12"/>
  <c r="Y44" i="14" s="1"/>
  <c r="CT41" i="12"/>
  <c r="Y42" i="14" s="1"/>
  <c r="CT96" i="12"/>
  <c r="Y97" i="14" s="1"/>
  <c r="CT171" i="12"/>
  <c r="Y172" i="14" s="1"/>
  <c r="CT19" i="12"/>
  <c r="Y20" i="14" s="1"/>
  <c r="CT182" i="12"/>
  <c r="Y183" i="14" s="1"/>
  <c r="CT114" i="12"/>
  <c r="Y115" i="14" s="1"/>
  <c r="CT30" i="12"/>
  <c r="Y31" i="14" s="1"/>
  <c r="CT117" i="12"/>
  <c r="Y118" i="14" s="1"/>
  <c r="CT58" i="12"/>
  <c r="Y59" i="14" s="1"/>
  <c r="CT138" i="12"/>
  <c r="Y139" i="14" s="1"/>
  <c r="CT180" i="12"/>
  <c r="Y181" i="14" s="1"/>
  <c r="CT135" i="12"/>
  <c r="Y136" i="14" s="1"/>
  <c r="CT23" i="12"/>
  <c r="Y24" i="14" s="1"/>
  <c r="CT105" i="12"/>
  <c r="Y106" i="14" s="1"/>
  <c r="CT128" i="12"/>
  <c r="Y129" i="14" s="1"/>
  <c r="CT144" i="12"/>
  <c r="Y145" i="14" s="1"/>
  <c r="CT79" i="12"/>
  <c r="Y80" i="14" s="1"/>
  <c r="CT49" i="12"/>
  <c r="Y50" i="14" s="1"/>
  <c r="CT106" i="12"/>
  <c r="Y107" i="14" s="1"/>
  <c r="CT37" i="12"/>
  <c r="Y38" i="14" s="1"/>
  <c r="CT45" i="12"/>
  <c r="Y46" i="14" s="1"/>
  <c r="CT150" i="12"/>
  <c r="Y151" i="14" s="1"/>
  <c r="CT34" i="12"/>
  <c r="Y35" i="14" s="1"/>
  <c r="CT73" i="12"/>
  <c r="Y74" i="14" s="1"/>
  <c r="CT167" i="12"/>
  <c r="Y168" i="14" s="1"/>
  <c r="CT112" i="12"/>
  <c r="Y113" i="14" s="1"/>
  <c r="CT155" i="12"/>
  <c r="Y156" i="14" s="1"/>
  <c r="CT162" i="12"/>
  <c r="Y163" i="14" s="1"/>
  <c r="CT31" i="12"/>
  <c r="Y32" i="14" s="1"/>
  <c r="CT84" i="12"/>
  <c r="Y85" i="14" s="1"/>
  <c r="CT33" i="12"/>
  <c r="Y34" i="14" s="1"/>
  <c r="CT120" i="12"/>
  <c r="Y121" i="14" s="1"/>
  <c r="CT54" i="12"/>
  <c r="Y55" i="14" s="1"/>
  <c r="CT147" i="12"/>
  <c r="Y148" i="14" s="1"/>
  <c r="CT123" i="12"/>
  <c r="Y124" i="14" s="1"/>
  <c r="CT50" i="12"/>
  <c r="Y51" i="14" s="1"/>
  <c r="CT133" i="12"/>
  <c r="Y134" i="14" s="1"/>
  <c r="CT55" i="12"/>
  <c r="Y56" i="14" s="1"/>
  <c r="CT38" i="12"/>
  <c r="Y39" i="14" s="1"/>
  <c r="CT139" i="12"/>
  <c r="Y140" i="14" s="1"/>
  <c r="CT125" i="12"/>
  <c r="Y126" i="14" s="1"/>
  <c r="CT165" i="12"/>
  <c r="Y166" i="14" s="1"/>
  <c r="CT104" i="12"/>
  <c r="Y105" i="14" s="1"/>
  <c r="CT193" i="12"/>
  <c r="Y194" i="14" s="1"/>
  <c r="CL193" i="12"/>
  <c r="Q194" i="14" s="1"/>
  <c r="CL75" i="12"/>
  <c r="Q76" i="14" s="1"/>
  <c r="CL73" i="12"/>
  <c r="Q74" i="14" s="1"/>
  <c r="CL148" i="12"/>
  <c r="Q149" i="14" s="1"/>
  <c r="CL87" i="12"/>
  <c r="Q88" i="14" s="1"/>
  <c r="CL93" i="12"/>
  <c r="Q94" i="14" s="1"/>
  <c r="CL154" i="12"/>
  <c r="Q155" i="14" s="1"/>
  <c r="CL174" i="12"/>
  <c r="Q175" i="14" s="1"/>
  <c r="CL123" i="12"/>
  <c r="Q124" i="14" s="1"/>
  <c r="CL50" i="12"/>
  <c r="Q51" i="14" s="1"/>
  <c r="CL173" i="12"/>
  <c r="Q174" i="14" s="1"/>
  <c r="CL20" i="12"/>
  <c r="Q21" i="14" s="1"/>
  <c r="CL156" i="12"/>
  <c r="Q157" i="14" s="1"/>
  <c r="CL41" i="12"/>
  <c r="Q42" i="14" s="1"/>
  <c r="CL84" i="12"/>
  <c r="Q85" i="14" s="1"/>
  <c r="CL168" i="12"/>
  <c r="Q169" i="14" s="1"/>
  <c r="CL129" i="12"/>
  <c r="Q130" i="14" s="1"/>
  <c r="CL91" i="12"/>
  <c r="Q92" i="14" s="1"/>
  <c r="CL12" i="12"/>
  <c r="Q13" i="14" s="1"/>
  <c r="CL162" i="12"/>
  <c r="Q163" i="14" s="1"/>
  <c r="CL158" i="12"/>
  <c r="Q159" i="14" s="1"/>
  <c r="CL82" i="12"/>
  <c r="Q83" i="14" s="1"/>
  <c r="CL140" i="12"/>
  <c r="Q141" i="14" s="1"/>
  <c r="CL47" i="12"/>
  <c r="Q48" i="14" s="1"/>
  <c r="CL45" i="12"/>
  <c r="Q46" i="14" s="1"/>
  <c r="CL92" i="12"/>
  <c r="Q93" i="14" s="1"/>
  <c r="CL99" i="12"/>
  <c r="Q100" i="14" s="1"/>
  <c r="CL23" i="12"/>
  <c r="Q24" i="14" s="1"/>
  <c r="CL96" i="12"/>
  <c r="Q97" i="14" s="1"/>
  <c r="CL131" i="12"/>
  <c r="Q132" i="14" s="1"/>
  <c r="CL18" i="12"/>
  <c r="Q19" i="14" s="1"/>
  <c r="CL127" i="12"/>
  <c r="Q128" i="14" s="1"/>
  <c r="CL183" i="12"/>
  <c r="Q184" i="14" s="1"/>
  <c r="CL51" i="12"/>
  <c r="Q52" i="14" s="1"/>
  <c r="CL147" i="12"/>
  <c r="Q148" i="14" s="1"/>
  <c r="CL32" i="12"/>
  <c r="Q33" i="14" s="1"/>
  <c r="CL111" i="12"/>
  <c r="Q112" i="14" s="1"/>
  <c r="CL21" i="12"/>
  <c r="Q22" i="14" s="1"/>
  <c r="CL97" i="12"/>
  <c r="Q98" i="14" s="1"/>
  <c r="CL109" i="12"/>
  <c r="Q110" i="14" s="1"/>
  <c r="CL27" i="12"/>
  <c r="Q28" i="14" s="1"/>
  <c r="CL142" i="12"/>
  <c r="Q143" i="14" s="1"/>
  <c r="CL164" i="12"/>
  <c r="Q165" i="14" s="1"/>
  <c r="CL28" i="12"/>
  <c r="Q29" i="14" s="1"/>
  <c r="CL104" i="12"/>
  <c r="Q105" i="14" s="1"/>
  <c r="CL110" i="12"/>
  <c r="Q111" i="14" s="1"/>
  <c r="CL55" i="12"/>
  <c r="Q56" i="14" s="1"/>
  <c r="CL169" i="12"/>
  <c r="Q170" i="14" s="1"/>
  <c r="CL58" i="12"/>
  <c r="Q59" i="14" s="1"/>
  <c r="CL139" i="12"/>
  <c r="Q140" i="14" s="1"/>
  <c r="CL98" i="12"/>
  <c r="Q99" i="14" s="1"/>
  <c r="CL36" i="12"/>
  <c r="Q37" i="14" s="1"/>
  <c r="CL62" i="12"/>
  <c r="Q63" i="14" s="1"/>
  <c r="CL108" i="12"/>
  <c r="Q109" i="14" s="1"/>
  <c r="CL9" i="12"/>
  <c r="Q10" i="14" s="1"/>
  <c r="CL22" i="12"/>
  <c r="Q23" i="14" s="1"/>
  <c r="CL88" i="12"/>
  <c r="Q89" i="14" s="1"/>
  <c r="CL121" i="12"/>
  <c r="Q122" i="14" s="1"/>
  <c r="CL85" i="12"/>
  <c r="Q86" i="14" s="1"/>
  <c r="CL152" i="12"/>
  <c r="Q153" i="14" s="1"/>
  <c r="CL37" i="12"/>
  <c r="Q38" i="14" s="1"/>
  <c r="CL81" i="12"/>
  <c r="Q82" i="14" s="1"/>
  <c r="CL17" i="12"/>
  <c r="Q18" i="14" s="1"/>
  <c r="CL35" i="12"/>
  <c r="Q36" i="14" s="1"/>
  <c r="CL31" i="12"/>
  <c r="Q32" i="14" s="1"/>
  <c r="CL175" i="12"/>
  <c r="Q176" i="14" s="1"/>
  <c r="CL56" i="12"/>
  <c r="Q57" i="14" s="1"/>
  <c r="CL144" i="12"/>
  <c r="Q145" i="14" s="1"/>
  <c r="CL125" i="12"/>
  <c r="Q126" i="14" s="1"/>
  <c r="CL86" i="12"/>
  <c r="Q87" i="14" s="1"/>
  <c r="CL179" i="12"/>
  <c r="Q180" i="14" s="1"/>
  <c r="CL68" i="12"/>
  <c r="Q69" i="14" s="1"/>
  <c r="CL64" i="12"/>
  <c r="Q65" i="14" s="1"/>
  <c r="CL114" i="12"/>
  <c r="Q115" i="14" s="1"/>
  <c r="CL72" i="12"/>
  <c r="Q73" i="14" s="1"/>
  <c r="CL170" i="12"/>
  <c r="Q171" i="14" s="1"/>
  <c r="CL90" i="12"/>
  <c r="Q91" i="14" s="1"/>
  <c r="CL76" i="12"/>
  <c r="Q77" i="14" s="1"/>
  <c r="CL136" i="12"/>
  <c r="Q137" i="14" s="1"/>
  <c r="CL132" i="12"/>
  <c r="Q133" i="14" s="1"/>
  <c r="CL106" i="12"/>
  <c r="Q107" i="14" s="1"/>
  <c r="CL172" i="12"/>
  <c r="Q173" i="14" s="1"/>
  <c r="CL34" i="12"/>
  <c r="Q35" i="14" s="1"/>
  <c r="CL67" i="12"/>
  <c r="Q68" i="14" s="1"/>
  <c r="CL122" i="12"/>
  <c r="Q123" i="14" s="1"/>
  <c r="CL65" i="12"/>
  <c r="Q66" i="14" s="1"/>
  <c r="CL107" i="12"/>
  <c r="Q108" i="14" s="1"/>
  <c r="CL159" i="12"/>
  <c r="Q160" i="14" s="1"/>
  <c r="CL26" i="12"/>
  <c r="Q27" i="14" s="1"/>
  <c r="CL166" i="12"/>
  <c r="Q167" i="14" s="1"/>
  <c r="CL89" i="12"/>
  <c r="Q90" i="14" s="1"/>
  <c r="CL16" i="12"/>
  <c r="Q17" i="14" s="1"/>
  <c r="CL145" i="12"/>
  <c r="Q146" i="14" s="1"/>
  <c r="CL150" i="12"/>
  <c r="Q151" i="14" s="1"/>
  <c r="CL103" i="12"/>
  <c r="Q104" i="14" s="1"/>
  <c r="CL112" i="12"/>
  <c r="Q113" i="14" s="1"/>
  <c r="CL190" i="12"/>
  <c r="Q191" i="14" s="1"/>
  <c r="CL77" i="12"/>
  <c r="Q78" i="14" s="1"/>
  <c r="CL141" i="12"/>
  <c r="Q142" i="14" s="1"/>
  <c r="CL128" i="12"/>
  <c r="Q129" i="14" s="1"/>
  <c r="CL135" i="12"/>
  <c r="Q136" i="14" s="1"/>
  <c r="CL151" i="12"/>
  <c r="Q152" i="14" s="1"/>
  <c r="CL74" i="12"/>
  <c r="Q75" i="14" s="1"/>
  <c r="CL101" i="12"/>
  <c r="Q102" i="14" s="1"/>
  <c r="CL94" i="12"/>
  <c r="Q95" i="14" s="1"/>
  <c r="CL54" i="12"/>
  <c r="Q55" i="14" s="1"/>
  <c r="CL53" i="12"/>
  <c r="Q54" i="14" s="1"/>
  <c r="CL143" i="12"/>
  <c r="Q144" i="14" s="1"/>
  <c r="CL157" i="12"/>
  <c r="Q158" i="14" s="1"/>
  <c r="CL188" i="12"/>
  <c r="Q189" i="14" s="1"/>
  <c r="CL29" i="12"/>
  <c r="Q30" i="14" s="1"/>
  <c r="CL42" i="12"/>
  <c r="Q43" i="14" s="1"/>
  <c r="CL178" i="12"/>
  <c r="Q179" i="14" s="1"/>
  <c r="CL165" i="12"/>
  <c r="Q166" i="14" s="1"/>
  <c r="CL133" i="12"/>
  <c r="Q134" i="14" s="1"/>
  <c r="CL182" i="12"/>
  <c r="Q183" i="14" s="1"/>
  <c r="CL39" i="12"/>
  <c r="Q40" i="14" s="1"/>
  <c r="CL60" i="12"/>
  <c r="Q61" i="14" s="1"/>
  <c r="CL116" i="12"/>
  <c r="Q117" i="14" s="1"/>
  <c r="CL49" i="12"/>
  <c r="Q50" i="14" s="1"/>
  <c r="CL24" i="12"/>
  <c r="Q25" i="14" s="1"/>
  <c r="CL130" i="12"/>
  <c r="Q131" i="14" s="1"/>
  <c r="CL171" i="12"/>
  <c r="Q172" i="14" s="1"/>
  <c r="CL177" i="12"/>
  <c r="Q178" i="14" s="1"/>
  <c r="CL33" i="12"/>
  <c r="Q34" i="14" s="1"/>
  <c r="CL44" i="12"/>
  <c r="Q45" i="14" s="1"/>
  <c r="CL189" i="12"/>
  <c r="Q190" i="14" s="1"/>
  <c r="CL153" i="12"/>
  <c r="Q154" i="14" s="1"/>
  <c r="CL180" i="12"/>
  <c r="Q181" i="14" s="1"/>
  <c r="CL181" i="12"/>
  <c r="Q182" i="14" s="1"/>
  <c r="CL63" i="12"/>
  <c r="Q64" i="14" s="1"/>
  <c r="CL113" i="12"/>
  <c r="Q114" i="14" s="1"/>
  <c r="CL176" i="12"/>
  <c r="Q177" i="14" s="1"/>
  <c r="CL161" i="12"/>
  <c r="Q162" i="14" s="1"/>
  <c r="CL120" i="12"/>
  <c r="Q121" i="14" s="1"/>
  <c r="CL118" i="12"/>
  <c r="Q119" i="14" s="1"/>
  <c r="CL186" i="12"/>
  <c r="Q187" i="14" s="1"/>
  <c r="CL137" i="12"/>
  <c r="Q138" i="14" s="1"/>
  <c r="CL38" i="12"/>
  <c r="Q39" i="14" s="1"/>
  <c r="CL102" i="12"/>
  <c r="Q103" i="14" s="1"/>
  <c r="CL15" i="12"/>
  <c r="Q16" i="14" s="1"/>
  <c r="CL155" i="12"/>
  <c r="Q156" i="14" s="1"/>
  <c r="CL105" i="12"/>
  <c r="Q106" i="14" s="1"/>
  <c r="CL10" i="12"/>
  <c r="Q11" i="14" s="1"/>
  <c r="CL48" i="12"/>
  <c r="Q49" i="14" s="1"/>
  <c r="CL119" i="12"/>
  <c r="Q120" i="14" s="1"/>
  <c r="CL66" i="12"/>
  <c r="Q67" i="14" s="1"/>
  <c r="CL184" i="12"/>
  <c r="Q185" i="14" s="1"/>
  <c r="CL69" i="12"/>
  <c r="Q70" i="14" s="1"/>
  <c r="CL59" i="12"/>
  <c r="Q60" i="14" s="1"/>
  <c r="CL160" i="12"/>
  <c r="Q161" i="14" s="1"/>
  <c r="CL30" i="12"/>
  <c r="Q31" i="14" s="1"/>
  <c r="CL187" i="12"/>
  <c r="Q188" i="14" s="1"/>
  <c r="CL13" i="12"/>
  <c r="Q14" i="14" s="1"/>
  <c r="CL167" i="12"/>
  <c r="Q168" i="14" s="1"/>
  <c r="CL149" i="12"/>
  <c r="Q150" i="14" s="1"/>
  <c r="CL14" i="12"/>
  <c r="Q15" i="14" s="1"/>
  <c r="CL83" i="12"/>
  <c r="Q84" i="14" s="1"/>
  <c r="CL138" i="12"/>
  <c r="Q139" i="14" s="1"/>
  <c r="CL11" i="12"/>
  <c r="Q12" i="14" s="1"/>
  <c r="CL43" i="12"/>
  <c r="Q44" i="14" s="1"/>
  <c r="CL71" i="12"/>
  <c r="Q72" i="14" s="1"/>
  <c r="CL25" i="12"/>
  <c r="Q26" i="14" s="1"/>
  <c r="CL192" i="12"/>
  <c r="Q193" i="14" s="1"/>
  <c r="CL46" i="12"/>
  <c r="Q47" i="14" s="1"/>
  <c r="CL57" i="12"/>
  <c r="Q58" i="14" s="1"/>
  <c r="CL40" i="12"/>
  <c r="Q41" i="14" s="1"/>
  <c r="CL100" i="12"/>
  <c r="Q101" i="14" s="1"/>
  <c r="CL163" i="12"/>
  <c r="Q164" i="14" s="1"/>
  <c r="CL185" i="12"/>
  <c r="Q186" i="14" s="1"/>
  <c r="CL191" i="12"/>
  <c r="Q192" i="14" s="1"/>
  <c r="CL134" i="12"/>
  <c r="Q135" i="14" s="1"/>
  <c r="CL78" i="12"/>
  <c r="Q79" i="14" s="1"/>
  <c r="CL19" i="12"/>
  <c r="Q20" i="14" s="1"/>
  <c r="CL79" i="12"/>
  <c r="Q80" i="14" s="1"/>
  <c r="CL95" i="12"/>
  <c r="Q96" i="14" s="1"/>
  <c r="CL124" i="12"/>
  <c r="Q125" i="14" s="1"/>
  <c r="CL146" i="12"/>
  <c r="Q147" i="14" s="1"/>
  <c r="CL70" i="12"/>
  <c r="Q71" i="14" s="1"/>
  <c r="CL80" i="12"/>
  <c r="Q81" i="14" s="1"/>
  <c r="CL126" i="12"/>
  <c r="Q127" i="14" s="1"/>
  <c r="CL61" i="12"/>
  <c r="Q62" i="14" s="1"/>
  <c r="CL52" i="12"/>
  <c r="Q53" i="14" s="1"/>
  <c r="CL117" i="12"/>
  <c r="Q118" i="14" s="1"/>
  <c r="CL115" i="12"/>
  <c r="Q116" i="14" s="1"/>
  <c r="CM32" i="12"/>
  <c r="R33" i="14" s="1"/>
  <c r="CM122" i="12"/>
  <c r="R123" i="14" s="1"/>
  <c r="CM81" i="12"/>
  <c r="R82" i="14" s="1"/>
  <c r="CM135" i="12"/>
  <c r="R136" i="14" s="1"/>
  <c r="CM176" i="12"/>
  <c r="R177" i="14" s="1"/>
  <c r="CM152" i="12"/>
  <c r="R153" i="14" s="1"/>
  <c r="CM159" i="12"/>
  <c r="R160" i="14" s="1"/>
  <c r="CM72" i="12"/>
  <c r="R73" i="14" s="1"/>
  <c r="CM118" i="12"/>
  <c r="R119" i="14" s="1"/>
  <c r="CM184" i="12"/>
  <c r="R185" i="14" s="1"/>
  <c r="CM60" i="12"/>
  <c r="R61" i="14" s="1"/>
  <c r="CM150" i="12"/>
  <c r="R151" i="14" s="1"/>
  <c r="CM192" i="12"/>
  <c r="R193" i="14" s="1"/>
  <c r="CM132" i="12"/>
  <c r="R133" i="14" s="1"/>
  <c r="CM105" i="12"/>
  <c r="R106" i="14" s="1"/>
  <c r="CM45" i="12"/>
  <c r="R46" i="14" s="1"/>
  <c r="CM82" i="12"/>
  <c r="R83" i="14" s="1"/>
  <c r="CM98" i="12"/>
  <c r="R99" i="14" s="1"/>
  <c r="CM22" i="12"/>
  <c r="R23" i="14" s="1"/>
  <c r="CM65" i="12"/>
  <c r="R66" i="14" s="1"/>
  <c r="CM52" i="12"/>
  <c r="R53" i="14" s="1"/>
  <c r="CM115" i="12"/>
  <c r="R116" i="14" s="1"/>
  <c r="CM69" i="12"/>
  <c r="R70" i="14" s="1"/>
  <c r="CM157" i="12"/>
  <c r="R158" i="14" s="1"/>
  <c r="CM181" i="12"/>
  <c r="R182" i="14" s="1"/>
  <c r="CM96" i="12"/>
  <c r="R97" i="14" s="1"/>
  <c r="CM125" i="12"/>
  <c r="R126" i="14" s="1"/>
  <c r="CM95" i="12"/>
  <c r="R96" i="14" s="1"/>
  <c r="CM154" i="12"/>
  <c r="R155" i="14" s="1"/>
  <c r="CM11" i="12"/>
  <c r="R12" i="14" s="1"/>
  <c r="CM169" i="12"/>
  <c r="R170" i="14" s="1"/>
  <c r="CM165" i="12"/>
  <c r="R166" i="14" s="1"/>
  <c r="CM26" i="12"/>
  <c r="R27" i="14" s="1"/>
  <c r="CM64" i="12"/>
  <c r="R65" i="14" s="1"/>
  <c r="CM148" i="12"/>
  <c r="R149" i="14" s="1"/>
  <c r="CM35" i="12"/>
  <c r="R36" i="14" s="1"/>
  <c r="CM106" i="12"/>
  <c r="R107" i="14" s="1"/>
  <c r="CM185" i="12"/>
  <c r="R186" i="14" s="1"/>
  <c r="CM68" i="12"/>
  <c r="R69" i="14" s="1"/>
  <c r="CM103" i="12"/>
  <c r="R104" i="14" s="1"/>
  <c r="CM182" i="12"/>
  <c r="R183" i="14" s="1"/>
  <c r="CM40" i="12"/>
  <c r="R41" i="14" s="1"/>
  <c r="CM51" i="12"/>
  <c r="R52" i="14" s="1"/>
  <c r="CM172" i="12"/>
  <c r="R173" i="14" s="1"/>
  <c r="CM168" i="12"/>
  <c r="R169" i="14" s="1"/>
  <c r="CM48" i="12"/>
  <c r="R49" i="14" s="1"/>
  <c r="CM175" i="12"/>
  <c r="R176" i="14" s="1"/>
  <c r="CM12" i="12"/>
  <c r="R13" i="14" s="1"/>
  <c r="CM39" i="12"/>
  <c r="R40" i="14" s="1"/>
  <c r="CM128" i="12"/>
  <c r="R129" i="14" s="1"/>
  <c r="CM147" i="12"/>
  <c r="R148" i="14" s="1"/>
  <c r="CM166" i="12"/>
  <c r="R167" i="14" s="1"/>
  <c r="CM14" i="12"/>
  <c r="R15" i="14" s="1"/>
  <c r="CM43" i="12"/>
  <c r="R44" i="14" s="1"/>
  <c r="CM101" i="12"/>
  <c r="R102" i="14" s="1"/>
  <c r="CM36" i="12"/>
  <c r="R37" i="14" s="1"/>
  <c r="CM63" i="12"/>
  <c r="R64" i="14" s="1"/>
  <c r="CM162" i="12"/>
  <c r="R163" i="14" s="1"/>
  <c r="CM75" i="12"/>
  <c r="R76" i="14" s="1"/>
  <c r="CM134" i="12"/>
  <c r="R135" i="14" s="1"/>
  <c r="CM17" i="12"/>
  <c r="R18" i="14" s="1"/>
  <c r="CM71" i="12"/>
  <c r="R72" i="14" s="1"/>
  <c r="CM92" i="12"/>
  <c r="R93" i="14" s="1"/>
  <c r="CM193" i="12"/>
  <c r="R194" i="14" s="1"/>
  <c r="CM19" i="12"/>
  <c r="R20" i="14" s="1"/>
  <c r="CM54" i="12"/>
  <c r="R55" i="14" s="1"/>
  <c r="CM107" i="12"/>
  <c r="R108" i="14" s="1"/>
  <c r="CM158" i="12"/>
  <c r="R159" i="14" s="1"/>
  <c r="CM57" i="12"/>
  <c r="R58" i="14" s="1"/>
  <c r="CM179" i="12"/>
  <c r="R180" i="14" s="1"/>
  <c r="CM18" i="12"/>
  <c r="R19" i="14" s="1"/>
  <c r="CM59" i="12"/>
  <c r="R60" i="14" s="1"/>
  <c r="CM186" i="12"/>
  <c r="R187" i="14" s="1"/>
  <c r="CM49" i="12"/>
  <c r="R50" i="14" s="1"/>
  <c r="CM139" i="12"/>
  <c r="R140" i="14" s="1"/>
  <c r="CM23" i="12"/>
  <c r="R24" i="14" s="1"/>
  <c r="CM121" i="12"/>
  <c r="R122" i="14" s="1"/>
  <c r="CM153" i="12"/>
  <c r="R154" i="14" s="1"/>
  <c r="CM42" i="12"/>
  <c r="R43" i="14" s="1"/>
  <c r="CM73" i="12"/>
  <c r="R74" i="14" s="1"/>
  <c r="CM114" i="12"/>
  <c r="R115" i="14" s="1"/>
  <c r="CM61" i="12"/>
  <c r="R62" i="14" s="1"/>
  <c r="CM136" i="12"/>
  <c r="R137" i="14" s="1"/>
  <c r="CM163" i="12"/>
  <c r="R164" i="14" s="1"/>
  <c r="CM88" i="12"/>
  <c r="R89" i="14" s="1"/>
  <c r="CM104" i="12"/>
  <c r="R105" i="14" s="1"/>
  <c r="CM189" i="12"/>
  <c r="R190" i="14" s="1"/>
  <c r="CM34" i="12"/>
  <c r="R35" i="14" s="1"/>
  <c r="CM178" i="12"/>
  <c r="R179" i="14" s="1"/>
  <c r="CM170" i="12"/>
  <c r="R171" i="14" s="1"/>
  <c r="CM58" i="12"/>
  <c r="R59" i="14" s="1"/>
  <c r="CM13" i="12"/>
  <c r="R14" i="14" s="1"/>
  <c r="CM110" i="12"/>
  <c r="R111" i="14" s="1"/>
  <c r="CM97" i="12"/>
  <c r="R98" i="14" s="1"/>
  <c r="CM28" i="12"/>
  <c r="R29" i="14" s="1"/>
  <c r="CM87" i="12"/>
  <c r="R88" i="14" s="1"/>
  <c r="CM140" i="12"/>
  <c r="R141" i="14" s="1"/>
  <c r="CM37" i="12"/>
  <c r="R38" i="14" s="1"/>
  <c r="CM123" i="12"/>
  <c r="R124" i="14" s="1"/>
  <c r="CM33" i="12"/>
  <c r="R34" i="14" s="1"/>
  <c r="CM142" i="12"/>
  <c r="R143" i="14" s="1"/>
  <c r="CM151" i="12"/>
  <c r="R152" i="14" s="1"/>
  <c r="CM27" i="12"/>
  <c r="R28" i="14" s="1"/>
  <c r="CM85" i="12"/>
  <c r="R86" i="14" s="1"/>
  <c r="CM137" i="12"/>
  <c r="R138" i="14" s="1"/>
  <c r="CM53" i="12"/>
  <c r="R54" i="14" s="1"/>
  <c r="CM130" i="12"/>
  <c r="R131" i="14" s="1"/>
  <c r="CM30" i="12"/>
  <c r="R31" i="14" s="1"/>
  <c r="CM84" i="12"/>
  <c r="R85" i="14" s="1"/>
  <c r="CM109" i="12"/>
  <c r="R110" i="14" s="1"/>
  <c r="CM173" i="12"/>
  <c r="R174" i="14" s="1"/>
  <c r="CM46" i="12"/>
  <c r="R47" i="14" s="1"/>
  <c r="CM143" i="12"/>
  <c r="R144" i="14" s="1"/>
  <c r="CM164" i="12"/>
  <c r="R165" i="14" s="1"/>
  <c r="CM160" i="12"/>
  <c r="R161" i="14" s="1"/>
  <c r="CM10" i="12"/>
  <c r="R11" i="14" s="1"/>
  <c r="CM138" i="12"/>
  <c r="R139" i="14" s="1"/>
  <c r="CM145" i="12"/>
  <c r="R146" i="14" s="1"/>
  <c r="CM31" i="12"/>
  <c r="R32" i="14" s="1"/>
  <c r="CM77" i="12"/>
  <c r="R78" i="14" s="1"/>
  <c r="CM146" i="12"/>
  <c r="R147" i="14" s="1"/>
  <c r="CM90" i="12"/>
  <c r="R91" i="14" s="1"/>
  <c r="CM167" i="12"/>
  <c r="R168" i="14" s="1"/>
  <c r="CM80" i="12"/>
  <c r="R81" i="14" s="1"/>
  <c r="CM116" i="12"/>
  <c r="R117" i="14" s="1"/>
  <c r="CM183" i="12"/>
  <c r="R184" i="14" s="1"/>
  <c r="CM47" i="12"/>
  <c r="R48" i="14" s="1"/>
  <c r="CM108" i="12"/>
  <c r="R109" i="14" s="1"/>
  <c r="CM89" i="12"/>
  <c r="R90" i="14" s="1"/>
  <c r="CM78" i="12"/>
  <c r="R79" i="14" s="1"/>
  <c r="CM119" i="12"/>
  <c r="R120" i="14" s="1"/>
  <c r="CM20" i="12"/>
  <c r="R21" i="14" s="1"/>
  <c r="CM161" i="12"/>
  <c r="R162" i="14" s="1"/>
  <c r="CM79" i="12"/>
  <c r="R80" i="14" s="1"/>
  <c r="CM155" i="12"/>
  <c r="R156" i="14" s="1"/>
  <c r="CM24" i="12"/>
  <c r="R25" i="14" s="1"/>
  <c r="CM171" i="12"/>
  <c r="R172" i="14" s="1"/>
  <c r="CM124" i="12"/>
  <c r="R125" i="14" s="1"/>
  <c r="CM56" i="12"/>
  <c r="R57" i="14" s="1"/>
  <c r="CM25" i="12"/>
  <c r="R26" i="14" s="1"/>
  <c r="CM131" i="12"/>
  <c r="R132" i="14" s="1"/>
  <c r="CM191" i="12"/>
  <c r="R192" i="14" s="1"/>
  <c r="CM44" i="12"/>
  <c r="R45" i="14" s="1"/>
  <c r="CM83" i="12"/>
  <c r="R84" i="14" s="1"/>
  <c r="CM190" i="12"/>
  <c r="R191" i="14" s="1"/>
  <c r="CM86" i="12"/>
  <c r="R87" i="14" s="1"/>
  <c r="CM50" i="12"/>
  <c r="R51" i="14" s="1"/>
  <c r="CM16" i="12"/>
  <c r="R17" i="14" s="1"/>
  <c r="CM100" i="12"/>
  <c r="R101" i="14" s="1"/>
  <c r="CM188" i="12"/>
  <c r="R189" i="14" s="1"/>
  <c r="CM67" i="12"/>
  <c r="R68" i="14" s="1"/>
  <c r="CM120" i="12"/>
  <c r="R121" i="14" s="1"/>
  <c r="CM117" i="12"/>
  <c r="R118" i="14" s="1"/>
  <c r="CM144" i="12"/>
  <c r="R145" i="14" s="1"/>
  <c r="CM99" i="12"/>
  <c r="R100" i="14" s="1"/>
  <c r="CM15" i="12"/>
  <c r="R16" i="14" s="1"/>
  <c r="CM126" i="12"/>
  <c r="R127" i="14" s="1"/>
  <c r="CM133" i="12"/>
  <c r="R134" i="14" s="1"/>
  <c r="CM9" i="12"/>
  <c r="R10" i="14" s="1"/>
  <c r="CM41" i="12"/>
  <c r="R42" i="14" s="1"/>
  <c r="CM112" i="12"/>
  <c r="R113" i="14" s="1"/>
  <c r="CM174" i="12"/>
  <c r="R175" i="14" s="1"/>
  <c r="CM113" i="12"/>
  <c r="R114" i="14" s="1"/>
  <c r="CM127" i="12"/>
  <c r="R128" i="14" s="1"/>
  <c r="CM102" i="12"/>
  <c r="R103" i="14" s="1"/>
  <c r="CM66" i="12"/>
  <c r="R67" i="14" s="1"/>
  <c r="CM141" i="12"/>
  <c r="R142" i="14" s="1"/>
  <c r="CM156" i="12"/>
  <c r="R157" i="14" s="1"/>
  <c r="CM111" i="12"/>
  <c r="R112" i="14" s="1"/>
  <c r="CM94" i="12"/>
  <c r="R95" i="14" s="1"/>
  <c r="CM29" i="12"/>
  <c r="R30" i="14" s="1"/>
  <c r="CM62" i="12"/>
  <c r="R63" i="14" s="1"/>
  <c r="CM76" i="12"/>
  <c r="R77" i="14" s="1"/>
  <c r="CM187" i="12"/>
  <c r="R188" i="14" s="1"/>
  <c r="CM93" i="12"/>
  <c r="R94" i="14" s="1"/>
  <c r="CM149" i="12"/>
  <c r="R150" i="14" s="1"/>
  <c r="CM129" i="12"/>
  <c r="R130" i="14" s="1"/>
  <c r="CM180" i="12"/>
  <c r="R181" i="14" s="1"/>
  <c r="CM74" i="12"/>
  <c r="R75" i="14" s="1"/>
  <c r="CM55" i="12"/>
  <c r="R56" i="14" s="1"/>
  <c r="CM91" i="12"/>
  <c r="R92" i="14" s="1"/>
  <c r="CM70" i="12"/>
  <c r="R71" i="14" s="1"/>
  <c r="CM21" i="12"/>
  <c r="R22" i="14" s="1"/>
  <c r="CM38" i="12"/>
  <c r="R39" i="14" s="1"/>
  <c r="CM177" i="12"/>
  <c r="R178" i="14" s="1"/>
  <c r="CO9" i="12"/>
  <c r="T10" i="14" s="1"/>
  <c r="CO85" i="12"/>
  <c r="T86" i="14" s="1"/>
  <c r="CO134" i="12"/>
  <c r="T135" i="14" s="1"/>
  <c r="CO32" i="12"/>
  <c r="T33" i="14" s="1"/>
  <c r="CO94" i="12"/>
  <c r="T95" i="14" s="1"/>
  <c r="CO101" i="12"/>
  <c r="T102" i="14" s="1"/>
  <c r="CO183" i="12"/>
  <c r="T184" i="14" s="1"/>
  <c r="CO35" i="12"/>
  <c r="T36" i="14" s="1"/>
  <c r="CO108" i="12"/>
  <c r="T109" i="14" s="1"/>
  <c r="CO27" i="12"/>
  <c r="T28" i="14" s="1"/>
  <c r="CO66" i="12"/>
  <c r="T67" i="14" s="1"/>
  <c r="CO193" i="12"/>
  <c r="T194" i="14" s="1"/>
  <c r="CO126" i="12"/>
  <c r="T127" i="14" s="1"/>
  <c r="CO62" i="12"/>
  <c r="T63" i="14" s="1"/>
  <c r="CO174" i="12"/>
  <c r="T175" i="14" s="1"/>
  <c r="CO179" i="12"/>
  <c r="T180" i="14" s="1"/>
  <c r="CO121" i="12"/>
  <c r="T122" i="14" s="1"/>
  <c r="CO149" i="12"/>
  <c r="T150" i="14" s="1"/>
  <c r="CO73" i="12"/>
  <c r="T74" i="14" s="1"/>
  <c r="CO137" i="12"/>
  <c r="T138" i="14" s="1"/>
  <c r="CO186" i="12"/>
  <c r="T187" i="14" s="1"/>
  <c r="CO172" i="12"/>
  <c r="T173" i="14" s="1"/>
  <c r="CO141" i="12"/>
  <c r="T142" i="14" s="1"/>
  <c r="CO160" i="12"/>
  <c r="T161" i="14" s="1"/>
  <c r="CO15" i="12"/>
  <c r="T16" i="14" s="1"/>
  <c r="CO90" i="12"/>
  <c r="T91" i="14" s="1"/>
  <c r="CO140" i="12"/>
  <c r="T141" i="14" s="1"/>
  <c r="CO43" i="12"/>
  <c r="T44" i="14" s="1"/>
  <c r="CO51" i="12"/>
  <c r="T52" i="14" s="1"/>
  <c r="CO154" i="12"/>
  <c r="T155" i="14" s="1"/>
  <c r="CO173" i="12"/>
  <c r="T174" i="14" s="1"/>
  <c r="CO50" i="12"/>
  <c r="T51" i="14" s="1"/>
  <c r="CO136" i="12"/>
  <c r="T137" i="14" s="1"/>
  <c r="CO46" i="12"/>
  <c r="T47" i="14" s="1"/>
  <c r="CO21" i="12"/>
  <c r="T22" i="14" s="1"/>
  <c r="CO100" i="12"/>
  <c r="T101" i="14" s="1"/>
  <c r="CO189" i="12"/>
  <c r="T190" i="14" s="1"/>
  <c r="CO58" i="12"/>
  <c r="T59" i="14" s="1"/>
  <c r="CO93" i="12"/>
  <c r="T94" i="14" s="1"/>
  <c r="CO182" i="12"/>
  <c r="T183" i="14" s="1"/>
  <c r="CO95" i="12"/>
  <c r="T96" i="14" s="1"/>
  <c r="CO18" i="12"/>
  <c r="T19" i="14" s="1"/>
  <c r="CO41" i="12"/>
  <c r="T42" i="14" s="1"/>
  <c r="CO177" i="12"/>
  <c r="T178" i="14" s="1"/>
  <c r="CO190" i="12"/>
  <c r="T191" i="14" s="1"/>
  <c r="CO113" i="12"/>
  <c r="T114" i="14" s="1"/>
  <c r="CO158" i="12"/>
  <c r="T159" i="14" s="1"/>
  <c r="CO130" i="12"/>
  <c r="T131" i="14" s="1"/>
  <c r="CO22" i="12"/>
  <c r="T23" i="14" s="1"/>
  <c r="CO86" i="12"/>
  <c r="T87" i="14" s="1"/>
  <c r="CO117" i="12"/>
  <c r="T118" i="14" s="1"/>
  <c r="CO28" i="12"/>
  <c r="T29" i="14" s="1"/>
  <c r="CO60" i="12"/>
  <c r="T61" i="14" s="1"/>
  <c r="CO156" i="12"/>
  <c r="T157" i="14" s="1"/>
  <c r="CO176" i="12"/>
  <c r="T177" i="14" s="1"/>
  <c r="CO68" i="12"/>
  <c r="T69" i="14" s="1"/>
  <c r="CO133" i="12"/>
  <c r="T134" i="14" s="1"/>
  <c r="CO25" i="12"/>
  <c r="T26" i="14" s="1"/>
  <c r="CO107" i="12"/>
  <c r="T108" i="14" s="1"/>
  <c r="CO122" i="12"/>
  <c r="T123" i="14" s="1"/>
  <c r="CO170" i="12"/>
  <c r="T171" i="14" s="1"/>
  <c r="CO78" i="12"/>
  <c r="T79" i="14" s="1"/>
  <c r="CO162" i="12"/>
  <c r="T163" i="14" s="1"/>
  <c r="CO23" i="12"/>
  <c r="T24" i="14" s="1"/>
  <c r="CO163" i="12"/>
  <c r="T164" i="14" s="1"/>
  <c r="CO153" i="12"/>
  <c r="T154" i="14" s="1"/>
  <c r="CO119" i="12"/>
  <c r="T120" i="14" s="1"/>
  <c r="CO102" i="12"/>
  <c r="T103" i="14" s="1"/>
  <c r="CO33" i="12"/>
  <c r="T34" i="14" s="1"/>
  <c r="CO139" i="12"/>
  <c r="T140" i="14" s="1"/>
  <c r="CO112" i="12"/>
  <c r="T113" i="14" s="1"/>
  <c r="CO42" i="12"/>
  <c r="T43" i="14" s="1"/>
  <c r="CO65" i="12"/>
  <c r="T66" i="14" s="1"/>
  <c r="CO161" i="12"/>
  <c r="T162" i="14" s="1"/>
  <c r="CO38" i="12"/>
  <c r="T39" i="14" s="1"/>
  <c r="CO47" i="12"/>
  <c r="T48" i="14" s="1"/>
  <c r="CO168" i="12"/>
  <c r="T169" i="14" s="1"/>
  <c r="CO175" i="12"/>
  <c r="T176" i="14" s="1"/>
  <c r="CO91" i="12"/>
  <c r="T92" i="14" s="1"/>
  <c r="CO11" i="12"/>
  <c r="T12" i="14" s="1"/>
  <c r="CO52" i="12"/>
  <c r="T53" i="14" s="1"/>
  <c r="CO167" i="12"/>
  <c r="T168" i="14" s="1"/>
  <c r="CO131" i="12"/>
  <c r="T132" i="14" s="1"/>
  <c r="CO19" i="12"/>
  <c r="T20" i="14" s="1"/>
  <c r="CO180" i="12"/>
  <c r="T181" i="14" s="1"/>
  <c r="CO97" i="12"/>
  <c r="T98" i="14" s="1"/>
  <c r="CO16" i="12"/>
  <c r="T17" i="14" s="1"/>
  <c r="CO157" i="12"/>
  <c r="T158" i="14" s="1"/>
  <c r="CO31" i="12"/>
  <c r="T32" i="14" s="1"/>
  <c r="CO111" i="12"/>
  <c r="T112" i="14" s="1"/>
  <c r="CO144" i="12"/>
  <c r="T145" i="14" s="1"/>
  <c r="CO37" i="12"/>
  <c r="T38" i="14" s="1"/>
  <c r="CO165" i="12"/>
  <c r="T166" i="14" s="1"/>
  <c r="CO191" i="12"/>
  <c r="T192" i="14" s="1"/>
  <c r="CO26" i="12"/>
  <c r="T27" i="14" s="1"/>
  <c r="CO64" i="12"/>
  <c r="T65" i="14" s="1"/>
  <c r="CO171" i="12"/>
  <c r="T172" i="14" s="1"/>
  <c r="CO55" i="12"/>
  <c r="T56" i="14" s="1"/>
  <c r="CO142" i="12"/>
  <c r="T143" i="14" s="1"/>
  <c r="CO110" i="12"/>
  <c r="T111" i="14" s="1"/>
  <c r="CO14" i="12"/>
  <c r="T15" i="14" s="1"/>
  <c r="CO129" i="12"/>
  <c r="T130" i="14" s="1"/>
  <c r="CO13" i="12"/>
  <c r="T14" i="14" s="1"/>
  <c r="CO75" i="12"/>
  <c r="T76" i="14" s="1"/>
  <c r="CO120" i="12"/>
  <c r="T121" i="14" s="1"/>
  <c r="CO151" i="12"/>
  <c r="T152" i="14" s="1"/>
  <c r="CO87" i="12"/>
  <c r="T88" i="14" s="1"/>
  <c r="CO192" i="12"/>
  <c r="T193" i="14" s="1"/>
  <c r="CO150" i="12"/>
  <c r="T151" i="14" s="1"/>
  <c r="CO20" i="12"/>
  <c r="T21" i="14" s="1"/>
  <c r="CO147" i="12"/>
  <c r="T148" i="14" s="1"/>
  <c r="CO88" i="12"/>
  <c r="T89" i="14" s="1"/>
  <c r="CO77" i="12"/>
  <c r="T78" i="14" s="1"/>
  <c r="CO106" i="12"/>
  <c r="T107" i="14" s="1"/>
  <c r="CO36" i="12"/>
  <c r="T37" i="14" s="1"/>
  <c r="CO116" i="12"/>
  <c r="T117" i="14" s="1"/>
  <c r="CO109" i="12"/>
  <c r="T110" i="14" s="1"/>
  <c r="CO34" i="12"/>
  <c r="T35" i="14" s="1"/>
  <c r="CO40" i="12"/>
  <c r="T41" i="14" s="1"/>
  <c r="CO125" i="12"/>
  <c r="T126" i="14" s="1"/>
  <c r="CO61" i="12"/>
  <c r="T62" i="14" s="1"/>
  <c r="CO115" i="12"/>
  <c r="T116" i="14" s="1"/>
  <c r="CO146" i="12"/>
  <c r="T147" i="14" s="1"/>
  <c r="CO44" i="12"/>
  <c r="T45" i="14" s="1"/>
  <c r="CO114" i="12"/>
  <c r="T115" i="14" s="1"/>
  <c r="CO10" i="12"/>
  <c r="T11" i="14" s="1"/>
  <c r="CO56" i="12"/>
  <c r="T57" i="14" s="1"/>
  <c r="CO155" i="12"/>
  <c r="T156" i="14" s="1"/>
  <c r="CO185" i="12"/>
  <c r="T186" i="14" s="1"/>
  <c r="CO76" i="12"/>
  <c r="T77" i="14" s="1"/>
  <c r="CO166" i="12"/>
  <c r="T167" i="14" s="1"/>
  <c r="CO152" i="12"/>
  <c r="T153" i="14" s="1"/>
  <c r="CO30" i="12"/>
  <c r="T31" i="14" s="1"/>
  <c r="CO145" i="12"/>
  <c r="T146" i="14" s="1"/>
  <c r="CO84" i="12"/>
  <c r="T85" i="14" s="1"/>
  <c r="CO184" i="12"/>
  <c r="T185" i="14" s="1"/>
  <c r="CO48" i="12"/>
  <c r="T49" i="14" s="1"/>
  <c r="CO45" i="12"/>
  <c r="T46" i="14" s="1"/>
  <c r="CO105" i="12"/>
  <c r="T106" i="14" s="1"/>
  <c r="CO148" i="12"/>
  <c r="T149" i="14" s="1"/>
  <c r="CO74" i="12"/>
  <c r="T75" i="14" s="1"/>
  <c r="CO99" i="12"/>
  <c r="T100" i="14" s="1"/>
  <c r="CO159" i="12"/>
  <c r="T160" i="14" s="1"/>
  <c r="CO29" i="12"/>
  <c r="T30" i="14" s="1"/>
  <c r="CO135" i="12"/>
  <c r="T136" i="14" s="1"/>
  <c r="CO138" i="12"/>
  <c r="T139" i="14" s="1"/>
  <c r="CO67" i="12"/>
  <c r="T68" i="14" s="1"/>
  <c r="CO57" i="12"/>
  <c r="T58" i="14" s="1"/>
  <c r="CO39" i="12"/>
  <c r="T40" i="14" s="1"/>
  <c r="CO82" i="12"/>
  <c r="T83" i="14" s="1"/>
  <c r="CO181" i="12"/>
  <c r="T182" i="14" s="1"/>
  <c r="CO128" i="12"/>
  <c r="T129" i="14" s="1"/>
  <c r="CO80" i="12"/>
  <c r="T81" i="14" s="1"/>
  <c r="CO143" i="12"/>
  <c r="T144" i="14" s="1"/>
  <c r="CO164" i="12"/>
  <c r="T165" i="14" s="1"/>
  <c r="CO63" i="12"/>
  <c r="T64" i="14" s="1"/>
  <c r="CO132" i="12"/>
  <c r="T133" i="14" s="1"/>
  <c r="CO54" i="12"/>
  <c r="T55" i="14" s="1"/>
  <c r="CO127" i="12"/>
  <c r="T128" i="14" s="1"/>
  <c r="CO169" i="12"/>
  <c r="T170" i="14" s="1"/>
  <c r="CO17" i="12"/>
  <c r="T18" i="14" s="1"/>
  <c r="CO187" i="12"/>
  <c r="T188" i="14" s="1"/>
  <c r="CO69" i="12"/>
  <c r="T70" i="14" s="1"/>
  <c r="CO188" i="12"/>
  <c r="T189" i="14" s="1"/>
  <c r="CO104" i="12"/>
  <c r="T105" i="14" s="1"/>
  <c r="CO59" i="12"/>
  <c r="T60" i="14" s="1"/>
  <c r="CO70" i="12"/>
  <c r="T71" i="14" s="1"/>
  <c r="CO178" i="12"/>
  <c r="T179" i="14" s="1"/>
  <c r="CO98" i="12"/>
  <c r="T99" i="14" s="1"/>
  <c r="CO89" i="12"/>
  <c r="T90" i="14" s="1"/>
  <c r="CO53" i="12"/>
  <c r="T54" i="14" s="1"/>
  <c r="CO79" i="12"/>
  <c r="T80" i="14" s="1"/>
  <c r="CO24" i="12"/>
  <c r="T25" i="14" s="1"/>
  <c r="CO124" i="12"/>
  <c r="T125" i="14" s="1"/>
  <c r="CO103" i="12"/>
  <c r="T104" i="14" s="1"/>
  <c r="CO49" i="12"/>
  <c r="T50" i="14" s="1"/>
  <c r="CO71" i="12"/>
  <c r="T72" i="14" s="1"/>
  <c r="CO12" i="12"/>
  <c r="T13" i="14" s="1"/>
  <c r="CO96" i="12"/>
  <c r="T97" i="14" s="1"/>
  <c r="CO118" i="12"/>
  <c r="T119" i="14" s="1"/>
  <c r="CO81" i="12"/>
  <c r="T82" i="14" s="1"/>
  <c r="CO123" i="12"/>
  <c r="T124" i="14" s="1"/>
  <c r="CO92" i="12"/>
  <c r="T93" i="14" s="1"/>
  <c r="CO83" i="12"/>
  <c r="T84" i="14" s="1"/>
  <c r="CO72" i="12"/>
  <c r="T73" i="14" s="1"/>
  <c r="BE22" i="13" a="1"/>
  <c r="BE22" i="13" s="1"/>
  <c r="BK22" i="13" a="1"/>
  <c r="BK22" i="13" s="1"/>
  <c r="BD22" i="13" a="1"/>
  <c r="BD22" i="13" s="1"/>
  <c r="BJ22" i="13" a="1"/>
  <c r="BJ22" i="13" s="1"/>
  <c r="BH22" i="13" a="1"/>
  <c r="BH22" i="13" s="1"/>
  <c r="BG22" i="13" a="1"/>
  <c r="BG22" i="13" s="1"/>
  <c r="BI22" i="13" a="1"/>
  <c r="BI22" i="13" s="1"/>
  <c r="BL22" i="13" a="1"/>
  <c r="BL22" i="13" s="1"/>
  <c r="BC22" i="13" a="1"/>
  <c r="BC22" i="13" s="1"/>
  <c r="BF22" i="13" a="1"/>
  <c r="BF22" i="13" s="1"/>
  <c r="AJ25" i="13"/>
  <c r="C26" i="13"/>
  <c r="CT14" i="12" l="1"/>
  <c r="Y15" i="14" s="1"/>
  <c r="BL23" i="13" a="1"/>
  <c r="BL23" i="13" s="1"/>
  <c r="BK23" i="13" a="1"/>
  <c r="BK23" i="13" s="1"/>
  <c r="BJ23" i="13" a="1"/>
  <c r="BJ23" i="13" s="1"/>
  <c r="BD23" i="13" a="1"/>
  <c r="BD23" i="13" s="1"/>
  <c r="BE23" i="13" a="1"/>
  <c r="BE23" i="13" s="1"/>
  <c r="BG23" i="13" a="1"/>
  <c r="BG23" i="13" s="1"/>
  <c r="BI23" i="13" a="1"/>
  <c r="BI23" i="13" s="1"/>
  <c r="BH23" i="13" a="1"/>
  <c r="BH23" i="13" s="1"/>
  <c r="BF23" i="13" a="1"/>
  <c r="BF23" i="13" s="1"/>
  <c r="BC23" i="13" a="1"/>
  <c r="BC23" i="13" s="1"/>
  <c r="C27" i="13"/>
  <c r="AJ26" i="13"/>
  <c r="BI24" i="13" l="1" a="1"/>
  <c r="BI24" i="13" s="1"/>
  <c r="BH24" i="13" a="1"/>
  <c r="BH24" i="13" s="1"/>
  <c r="BF24" i="13" a="1"/>
  <c r="BF24" i="13" s="1"/>
  <c r="BL24" i="13" a="1"/>
  <c r="BL24" i="13" s="1"/>
  <c r="BC24" i="13" a="1"/>
  <c r="BC24" i="13" s="1"/>
  <c r="BG24" i="13" a="1"/>
  <c r="BG24" i="13" s="1"/>
  <c r="BJ24" i="13" a="1"/>
  <c r="BJ24" i="13" s="1"/>
  <c r="BK24" i="13" a="1"/>
  <c r="BK24" i="13" s="1"/>
  <c r="BE24" i="13" a="1"/>
  <c r="BE24" i="13" s="1"/>
  <c r="BD24" i="13" a="1"/>
  <c r="BD24" i="13" s="1"/>
  <c r="AJ27" i="13"/>
  <c r="C28" i="13"/>
  <c r="BH25" i="13" l="1" a="1"/>
  <c r="BH25" i="13" s="1"/>
  <c r="BF25" i="13" a="1"/>
  <c r="BF25" i="13" s="1"/>
  <c r="BL25" i="13" a="1"/>
  <c r="BL25" i="13" s="1"/>
  <c r="BK25" i="13" a="1"/>
  <c r="BK25" i="13" s="1"/>
  <c r="BE25" i="13" a="1"/>
  <c r="BE25" i="13" s="1"/>
  <c r="BJ25" i="13" a="1"/>
  <c r="BJ25" i="13" s="1"/>
  <c r="BD25" i="13" a="1"/>
  <c r="BD25" i="13" s="1"/>
  <c r="BI25" i="13" a="1"/>
  <c r="BI25" i="13" s="1"/>
  <c r="BG25" i="13" a="1"/>
  <c r="BG25" i="13" s="1"/>
  <c r="BC25" i="13" a="1"/>
  <c r="BC25" i="13" s="1"/>
  <c r="AJ28" i="13"/>
  <c r="C29" i="13"/>
  <c r="BJ26" i="13" l="1" a="1"/>
  <c r="BJ26" i="13" s="1"/>
  <c r="BE26" i="13" a="1"/>
  <c r="BE26" i="13" s="1"/>
  <c r="BG26" i="13" a="1"/>
  <c r="BG26" i="13" s="1"/>
  <c r="BD26" i="13" a="1"/>
  <c r="BD26" i="13" s="1"/>
  <c r="BI26" i="13" a="1"/>
  <c r="BI26" i="13" s="1"/>
  <c r="BK26" i="13" a="1"/>
  <c r="BK26" i="13" s="1"/>
  <c r="BF26" i="13" a="1"/>
  <c r="BF26" i="13" s="1"/>
  <c r="BH26" i="13" a="1"/>
  <c r="BH26" i="13" s="1"/>
  <c r="BL26" i="13" a="1"/>
  <c r="BL26" i="13" s="1"/>
  <c r="BC26" i="13" a="1"/>
  <c r="BC26" i="13" s="1"/>
  <c r="AJ29" i="13"/>
  <c r="C30" i="13"/>
  <c r="AJ30" i="13" l="1"/>
  <c r="BF27" i="13" a="1"/>
  <c r="BF27" i="13" s="1"/>
  <c r="BL27" i="13" a="1"/>
  <c r="BL27" i="13" s="1"/>
  <c r="BE27" i="13" a="1"/>
  <c r="BE27" i="13" s="1"/>
  <c r="BJ27" i="13" a="1"/>
  <c r="BJ27" i="13" s="1"/>
  <c r="BD27" i="13" a="1"/>
  <c r="BD27" i="13" s="1"/>
  <c r="BK27" i="13" a="1"/>
  <c r="BK27" i="13" s="1"/>
  <c r="BC27" i="13" a="1"/>
  <c r="BC27" i="13" s="1"/>
  <c r="BI27" i="13" a="1"/>
  <c r="BI27" i="13" s="1"/>
  <c r="BG27" i="13" a="1"/>
  <c r="BG27" i="13" s="1"/>
  <c r="BH27" i="13" a="1"/>
  <c r="BH27" i="13" s="1"/>
  <c r="AK30" i="13"/>
  <c r="C31" i="13"/>
  <c r="AJ31" i="13" l="1"/>
  <c r="BF28" i="13" a="1"/>
  <c r="BF28" i="13" s="1"/>
  <c r="BG28" i="13" a="1"/>
  <c r="BG28" i="13" s="1"/>
  <c r="BH28" i="13" a="1"/>
  <c r="BH28" i="13" s="1"/>
  <c r="BE28" i="13" a="1"/>
  <c r="BE28" i="13" s="1"/>
  <c r="BJ28" i="13" a="1"/>
  <c r="BJ28" i="13" s="1"/>
  <c r="BI28" i="13" a="1"/>
  <c r="BI28" i="13" s="1"/>
  <c r="BK28" i="13" a="1"/>
  <c r="BK28" i="13" s="1"/>
  <c r="BL28" i="13" a="1"/>
  <c r="BL28" i="13" s="1"/>
  <c r="BC28" i="13" a="1"/>
  <c r="BC28" i="13" s="1"/>
  <c r="BD28" i="13" a="1"/>
  <c r="BD28" i="13" s="1"/>
  <c r="AK31" i="13"/>
  <c r="C32" i="13"/>
  <c r="BD29" i="13" l="1" a="1"/>
  <c r="BD29" i="13" s="1"/>
  <c r="BE29" i="13" a="1"/>
  <c r="BE29" i="13" s="1"/>
  <c r="BK29" i="13" a="1"/>
  <c r="BK29" i="13" s="1"/>
  <c r="BH29" i="13" a="1"/>
  <c r="BH29" i="13" s="1"/>
  <c r="BC29" i="13" a="1"/>
  <c r="BC29" i="13" s="1"/>
  <c r="BI29" i="13" a="1"/>
  <c r="BI29" i="13" s="1"/>
  <c r="BJ29" i="13" a="1"/>
  <c r="BJ29" i="13" s="1"/>
  <c r="BL29" i="13" a="1"/>
  <c r="BL29" i="13" s="1"/>
  <c r="BF29" i="13" a="1"/>
  <c r="BF29" i="13" s="1"/>
  <c r="BG29" i="13" a="1"/>
  <c r="BG29" i="13" s="1"/>
  <c r="C33" i="13"/>
  <c r="AK32" i="13"/>
  <c r="BE30" i="13" l="1" a="1"/>
  <c r="BE30" i="13" s="1"/>
  <c r="BC30" i="13" a="1"/>
  <c r="BC30" i="13" s="1"/>
  <c r="BK30" i="13" a="1"/>
  <c r="BK30" i="13" s="1"/>
  <c r="BI30" i="13" a="1"/>
  <c r="BI30" i="13" s="1"/>
  <c r="BH30" i="13" a="1"/>
  <c r="BH30" i="13" s="1"/>
  <c r="BL30" i="13" a="1"/>
  <c r="BL30" i="13" s="1"/>
  <c r="BG30" i="13" a="1"/>
  <c r="BG30" i="13" s="1"/>
  <c r="BD30" i="13" a="1"/>
  <c r="BD30" i="13" s="1"/>
  <c r="BJ30" i="13" a="1"/>
  <c r="BJ30" i="13" s="1"/>
  <c r="BF30" i="13" a="1"/>
  <c r="BF30" i="13" s="1"/>
  <c r="AK33" i="13"/>
  <c r="C34" i="13"/>
  <c r="BD31" i="13" l="1" a="1"/>
  <c r="BD31" i="13" s="1"/>
  <c r="BE31" i="13" a="1"/>
  <c r="BE31" i="13" s="1"/>
  <c r="BH31" i="13" a="1"/>
  <c r="BH31" i="13" s="1"/>
  <c r="BI31" i="13" a="1"/>
  <c r="BI31" i="13" s="1"/>
  <c r="BC31" i="13" a="1"/>
  <c r="BC31" i="13" s="1"/>
  <c r="BG31" i="13" a="1"/>
  <c r="BG31" i="13" s="1"/>
  <c r="BK31" i="13" a="1"/>
  <c r="BK31" i="13" s="1"/>
  <c r="BJ31" i="13" a="1"/>
  <c r="BJ31" i="13" s="1"/>
  <c r="BF31" i="13" a="1"/>
  <c r="BF31" i="13" s="1"/>
  <c r="BL31" i="13" a="1"/>
  <c r="BL31" i="13" s="1"/>
  <c r="AK34" i="13"/>
  <c r="C35" i="13"/>
  <c r="BL32" i="13" l="1" a="1"/>
  <c r="BL32" i="13" s="1"/>
  <c r="BJ32" i="13" a="1"/>
  <c r="BJ32" i="13" s="1"/>
  <c r="BK32" i="13" a="1"/>
  <c r="BK32" i="13" s="1"/>
  <c r="BC32" i="13" a="1"/>
  <c r="BC32" i="13" s="1"/>
  <c r="BE32" i="13" a="1"/>
  <c r="BE32" i="13" s="1"/>
  <c r="BG32" i="13" a="1"/>
  <c r="BG32" i="13" s="1"/>
  <c r="BH32" i="13" a="1"/>
  <c r="BH32" i="13" s="1"/>
  <c r="BD32" i="13" a="1"/>
  <c r="BD32" i="13" s="1"/>
  <c r="BF32" i="13" a="1"/>
  <c r="BF32" i="13" s="1"/>
  <c r="BI32" i="13" a="1"/>
  <c r="BI32" i="13" s="1"/>
  <c r="AK35" i="13"/>
  <c r="C36" i="13"/>
  <c r="BI33" i="13" l="1" a="1"/>
  <c r="BI33" i="13" s="1"/>
  <c r="BJ33" i="13" a="1"/>
  <c r="BJ33" i="13" s="1"/>
  <c r="BL33" i="13" a="1"/>
  <c r="BL33" i="13" s="1"/>
  <c r="BK33" i="13" a="1"/>
  <c r="BK33" i="13" s="1"/>
  <c r="BE33" i="13" a="1"/>
  <c r="BE33" i="13" s="1"/>
  <c r="BG33" i="13" a="1"/>
  <c r="BG33" i="13" s="1"/>
  <c r="BD33" i="13" a="1"/>
  <c r="BD33" i="13" s="1"/>
  <c r="BF33" i="13" a="1"/>
  <c r="BF33" i="13" s="1"/>
  <c r="BC33" i="13" a="1"/>
  <c r="BC33" i="13" s="1"/>
  <c r="BH33" i="13" a="1"/>
  <c r="BH33" i="13" s="1"/>
  <c r="AK36" i="13"/>
  <c r="C37" i="13"/>
  <c r="BJ34" i="13" l="1" a="1"/>
  <c r="BJ34" i="13" s="1"/>
  <c r="BI34" i="13" a="1"/>
  <c r="BI34" i="13" s="1"/>
  <c r="BK34" i="13" a="1"/>
  <c r="BK34" i="13" s="1"/>
  <c r="BL34" i="13" a="1"/>
  <c r="BL34" i="13" s="1"/>
  <c r="BD34" i="13" a="1"/>
  <c r="BD34" i="13" s="1"/>
  <c r="BC34" i="13" a="1"/>
  <c r="BC34" i="13" s="1"/>
  <c r="BE34" i="13" a="1"/>
  <c r="BE34" i="13" s="1"/>
  <c r="BG34" i="13" a="1"/>
  <c r="BG34" i="13" s="1"/>
  <c r="BH34" i="13" a="1"/>
  <c r="BH34" i="13" s="1"/>
  <c r="BF34" i="13" a="1"/>
  <c r="BF34" i="13" s="1"/>
  <c r="AK37" i="13"/>
  <c r="C38" i="13"/>
  <c r="BJ35" i="13" l="1" a="1"/>
  <c r="BJ35" i="13" s="1"/>
  <c r="BI35" i="13" a="1"/>
  <c r="BI35" i="13" s="1"/>
  <c r="BC35" i="13" a="1"/>
  <c r="BC35" i="13" s="1"/>
  <c r="BF35" i="13" a="1"/>
  <c r="BF35" i="13" s="1"/>
  <c r="BL35" i="13" a="1"/>
  <c r="BL35" i="13" s="1"/>
  <c r="BK35" i="13" a="1"/>
  <c r="BK35" i="13" s="1"/>
  <c r="BD35" i="13" a="1"/>
  <c r="BD35" i="13" s="1"/>
  <c r="BG35" i="13" a="1"/>
  <c r="BG35" i="13" s="1"/>
  <c r="BH35" i="13" a="1"/>
  <c r="BH35" i="13" s="1"/>
  <c r="BE35" i="13" a="1"/>
  <c r="BE35" i="13" s="1"/>
  <c r="AK38" i="13"/>
  <c r="C39" i="13"/>
  <c r="BE36" i="13" l="1" a="1"/>
  <c r="BE36" i="13" s="1"/>
  <c r="BC36" i="13" a="1"/>
  <c r="BC36" i="13" s="1"/>
  <c r="BG36" i="13" a="1"/>
  <c r="BG36" i="13" s="1"/>
  <c r="BH36" i="13" a="1"/>
  <c r="BH36" i="13" s="1"/>
  <c r="BJ36" i="13" a="1"/>
  <c r="BJ36" i="13" s="1"/>
  <c r="BK36" i="13" a="1"/>
  <c r="BK36" i="13" s="1"/>
  <c r="BL36" i="13" a="1"/>
  <c r="BL36" i="13" s="1"/>
  <c r="BI36" i="13" a="1"/>
  <c r="BI36" i="13" s="1"/>
  <c r="BD36" i="13" a="1"/>
  <c r="BD36" i="13" s="1"/>
  <c r="BF36" i="13" a="1"/>
  <c r="BF36" i="13" s="1"/>
  <c r="AK39" i="13"/>
  <c r="C40" i="13"/>
  <c r="BK37" i="13" l="1" a="1"/>
  <c r="BK37" i="13" s="1"/>
  <c r="BH37" i="13" a="1"/>
  <c r="BH37" i="13" s="1"/>
  <c r="BJ37" i="13" a="1"/>
  <c r="BJ37" i="13" s="1"/>
  <c r="BC37" i="13" a="1"/>
  <c r="BC37" i="13" s="1"/>
  <c r="BG37" i="13" a="1"/>
  <c r="BG37" i="13" s="1"/>
  <c r="BL37" i="13" a="1"/>
  <c r="BL37" i="13" s="1"/>
  <c r="BE37" i="13" a="1"/>
  <c r="BE37" i="13" s="1"/>
  <c r="BD37" i="13" a="1"/>
  <c r="BD37" i="13" s="1"/>
  <c r="BI37" i="13" a="1"/>
  <c r="BI37" i="13" s="1"/>
  <c r="BF37" i="13" a="1"/>
  <c r="BF37" i="13" s="1"/>
  <c r="AK40" i="13"/>
  <c r="C41" i="13"/>
  <c r="BD38" i="13" l="1" a="1"/>
  <c r="BD38" i="13" s="1"/>
  <c r="BE38" i="13" a="1"/>
  <c r="BE38" i="13" s="1"/>
  <c r="BK38" i="13" a="1"/>
  <c r="BK38" i="13" s="1"/>
  <c r="BH38" i="13" a="1"/>
  <c r="BH38" i="13" s="1"/>
  <c r="BL38" i="13" a="1"/>
  <c r="BL38" i="13" s="1"/>
  <c r="BI38" i="13" a="1"/>
  <c r="BI38" i="13" s="1"/>
  <c r="BC38" i="13" a="1"/>
  <c r="BC38" i="13" s="1"/>
  <c r="BF38" i="13" a="1"/>
  <c r="BF38" i="13" s="1"/>
  <c r="BJ38" i="13" a="1"/>
  <c r="BJ38" i="13" s="1"/>
  <c r="BG38" i="13" a="1"/>
  <c r="BG38" i="13" s="1"/>
  <c r="AK41" i="13"/>
  <c r="C42" i="13"/>
  <c r="BK39" i="13" l="1" a="1"/>
  <c r="BK39" i="13" s="1"/>
  <c r="BD39" i="13" a="1"/>
  <c r="BD39" i="13" s="1"/>
  <c r="BH39" i="13" a="1"/>
  <c r="BH39" i="13" s="1"/>
  <c r="BI39" i="13" a="1"/>
  <c r="BI39" i="13" s="1"/>
  <c r="BG39" i="13" a="1"/>
  <c r="BG39" i="13" s="1"/>
  <c r="BL39" i="13" a="1"/>
  <c r="BL39" i="13" s="1"/>
  <c r="BE39" i="13" a="1"/>
  <c r="BE39" i="13" s="1"/>
  <c r="BJ39" i="13" a="1"/>
  <c r="BJ39" i="13" s="1"/>
  <c r="BC39" i="13" a="1"/>
  <c r="BC39" i="13" s="1"/>
  <c r="BF39" i="13" a="1"/>
  <c r="BF39" i="13" s="1"/>
  <c r="AK42" i="13"/>
  <c r="C43" i="13"/>
  <c r="BD40" i="13" l="1" a="1"/>
  <c r="BD40" i="13" s="1"/>
  <c r="BL40" i="13" a="1"/>
  <c r="BL40" i="13" s="1"/>
  <c r="BK40" i="13" a="1"/>
  <c r="BK40" i="13" s="1"/>
  <c r="BG40" i="13" a="1"/>
  <c r="BG40" i="13" s="1"/>
  <c r="BJ40" i="13" a="1"/>
  <c r="BJ40" i="13" s="1"/>
  <c r="BF40" i="13" a="1"/>
  <c r="BF40" i="13" s="1"/>
  <c r="BC40" i="13" a="1"/>
  <c r="BC40" i="13" s="1"/>
  <c r="BH40" i="13" a="1"/>
  <c r="BH40" i="13" s="1"/>
  <c r="BE40" i="13" a="1"/>
  <c r="BE40" i="13" s="1"/>
  <c r="BI40" i="13" a="1"/>
  <c r="BI40" i="13" s="1"/>
  <c r="AK43" i="13"/>
  <c r="C44" i="13"/>
  <c r="BH41" i="13" l="1" a="1"/>
  <c r="BH41" i="13" s="1"/>
  <c r="BD41" i="13" a="1"/>
  <c r="BD41" i="13" s="1"/>
  <c r="BG41" i="13" a="1"/>
  <c r="BG41" i="13" s="1"/>
  <c r="BI41" i="13" a="1"/>
  <c r="BI41" i="13" s="1"/>
  <c r="BK41" i="13" a="1"/>
  <c r="BK41" i="13" s="1"/>
  <c r="BC41" i="13" a="1"/>
  <c r="BC41" i="13" s="1"/>
  <c r="BL41" i="13" a="1"/>
  <c r="BL41" i="13" s="1"/>
  <c r="BJ41" i="13" a="1"/>
  <c r="BJ41" i="13" s="1"/>
  <c r="BF41" i="13" a="1"/>
  <c r="BF41" i="13" s="1"/>
  <c r="BE41" i="13" a="1"/>
  <c r="BE41" i="13" s="1"/>
  <c r="AK44" i="13"/>
  <c r="C45" i="13"/>
  <c r="BG42" i="13" l="1" a="1"/>
  <c r="BG42" i="13" s="1"/>
  <c r="BK42" i="13" a="1"/>
  <c r="BK42" i="13" s="1"/>
  <c r="BL42" i="13" a="1"/>
  <c r="BL42" i="13" s="1"/>
  <c r="BH42" i="13" a="1"/>
  <c r="BH42" i="13" s="1"/>
  <c r="BD42" i="13" a="1"/>
  <c r="BD42" i="13" s="1"/>
  <c r="BF42" i="13" a="1"/>
  <c r="BF42" i="13" s="1"/>
  <c r="BC42" i="13" a="1"/>
  <c r="BC42" i="13" s="1"/>
  <c r="BE42" i="13" a="1"/>
  <c r="BE42" i="13" s="1"/>
  <c r="BI42" i="13" a="1"/>
  <c r="BI42" i="13" s="1"/>
  <c r="BJ42" i="13" a="1"/>
  <c r="BJ42" i="13" s="1"/>
  <c r="AK45" i="13"/>
  <c r="C46" i="13"/>
  <c r="BF43" i="13" l="1" a="1"/>
  <c r="BF43" i="13" s="1"/>
  <c r="BG43" i="13" a="1"/>
  <c r="BG43" i="13" s="1"/>
  <c r="BI43" i="13" a="1"/>
  <c r="BI43" i="13" s="1"/>
  <c r="BL43" i="13" a="1"/>
  <c r="BL43" i="13" s="1"/>
  <c r="BJ43" i="13" a="1"/>
  <c r="BJ43" i="13" s="1"/>
  <c r="BK43" i="13" a="1"/>
  <c r="BK43" i="13" s="1"/>
  <c r="BH43" i="13" a="1"/>
  <c r="BH43" i="13" s="1"/>
  <c r="BD43" i="13" a="1"/>
  <c r="BD43" i="13" s="1"/>
  <c r="BC43" i="13" a="1"/>
  <c r="BC43" i="13" s="1"/>
  <c r="BE43" i="13" a="1"/>
  <c r="BE43" i="13" s="1"/>
  <c r="AK46" i="13"/>
  <c r="C47" i="13"/>
  <c r="BG44" i="13" l="1" a="1"/>
  <c r="BG44" i="13" s="1"/>
  <c r="BD44" i="13" a="1"/>
  <c r="BD44" i="13" s="1"/>
  <c r="BC44" i="13" a="1"/>
  <c r="BC44" i="13" s="1"/>
  <c r="BK44" i="13" a="1"/>
  <c r="BK44" i="13" s="1"/>
  <c r="BL44" i="13" a="1"/>
  <c r="BL44" i="13" s="1"/>
  <c r="BH44" i="13" a="1"/>
  <c r="BH44" i="13" s="1"/>
  <c r="BE44" i="13" a="1"/>
  <c r="BE44" i="13" s="1"/>
  <c r="BJ44" i="13" a="1"/>
  <c r="BJ44" i="13" s="1"/>
  <c r="BI44" i="13" a="1"/>
  <c r="BI44" i="13" s="1"/>
  <c r="BF44" i="13" a="1"/>
  <c r="BF44" i="13" s="1"/>
  <c r="AK47" i="13"/>
  <c r="C48" i="13"/>
  <c r="BH45" i="13" l="1" a="1"/>
  <c r="BH45" i="13" s="1"/>
  <c r="BL45" i="13" a="1"/>
  <c r="BL45" i="13" s="1"/>
  <c r="BF45" i="13" a="1"/>
  <c r="BF45" i="13" s="1"/>
  <c r="BI45" i="13" a="1"/>
  <c r="BI45" i="13" s="1"/>
  <c r="BJ45" i="13" a="1"/>
  <c r="BJ45" i="13" s="1"/>
  <c r="BK45" i="13" a="1"/>
  <c r="BK45" i="13" s="1"/>
  <c r="BG45" i="13" a="1"/>
  <c r="BG45" i="13" s="1"/>
  <c r="BD45" i="13" a="1"/>
  <c r="BD45" i="13" s="1"/>
  <c r="BC45" i="13" a="1"/>
  <c r="BC45" i="13" s="1"/>
  <c r="BE45" i="13" a="1"/>
  <c r="BE45" i="13" s="1"/>
  <c r="AK48" i="13"/>
  <c r="C49" i="13"/>
  <c r="BI46" i="13" l="1" a="1"/>
  <c r="BI46" i="13" s="1"/>
  <c r="BG46" i="13" a="1"/>
  <c r="BG46" i="13" s="1"/>
  <c r="BC46" i="13" a="1"/>
  <c r="BC46" i="13" s="1"/>
  <c r="BE46" i="13" a="1"/>
  <c r="BE46" i="13" s="1"/>
  <c r="BK46" i="13" a="1"/>
  <c r="BK46" i="13" s="1"/>
  <c r="BL46" i="13" a="1"/>
  <c r="BL46" i="13" s="1"/>
  <c r="BH46" i="13" a="1"/>
  <c r="BH46" i="13" s="1"/>
  <c r="BJ46" i="13" a="1"/>
  <c r="BJ46" i="13" s="1"/>
  <c r="BF46" i="13" a="1"/>
  <c r="BF46" i="13" s="1"/>
  <c r="BD46" i="13" a="1"/>
  <c r="BD46" i="13" s="1"/>
  <c r="AK49" i="13"/>
  <c r="C50" i="13"/>
  <c r="BH47" i="13" l="1" a="1"/>
  <c r="BH47" i="13" s="1"/>
  <c r="BD47" i="13" a="1"/>
  <c r="BD47" i="13" s="1"/>
  <c r="BL47" i="13" a="1"/>
  <c r="BL47" i="13" s="1"/>
  <c r="BJ47" i="13" a="1"/>
  <c r="BJ47" i="13" s="1"/>
  <c r="BE47" i="13" a="1"/>
  <c r="BE47" i="13" s="1"/>
  <c r="BF47" i="13" a="1"/>
  <c r="BF47" i="13" s="1"/>
  <c r="BG47" i="13" a="1"/>
  <c r="BG47" i="13" s="1"/>
  <c r="BC47" i="13" a="1"/>
  <c r="BC47" i="13" s="1"/>
  <c r="BI47" i="13" a="1"/>
  <c r="BI47" i="13" s="1"/>
  <c r="BK47" i="13" a="1"/>
  <c r="BK47" i="13" s="1"/>
  <c r="AK50" i="13"/>
  <c r="C51" i="13"/>
  <c r="BD48" i="13" l="1" a="1"/>
  <c r="BD48" i="13" s="1"/>
  <c r="BH48" i="13" a="1"/>
  <c r="BH48" i="13" s="1"/>
  <c r="BJ48" i="13" a="1"/>
  <c r="BJ48" i="13" s="1"/>
  <c r="BL48" i="13" a="1"/>
  <c r="BL48" i="13" s="1"/>
  <c r="BF48" i="13" a="1"/>
  <c r="BF48" i="13" s="1"/>
  <c r="BC48" i="13" a="1"/>
  <c r="BC48" i="13" s="1"/>
  <c r="BG48" i="13" a="1"/>
  <c r="BG48" i="13" s="1"/>
  <c r="BK48" i="13" a="1"/>
  <c r="BK48" i="13" s="1"/>
  <c r="BE48" i="13" a="1"/>
  <c r="BE48" i="13" s="1"/>
  <c r="BI48" i="13" a="1"/>
  <c r="BI48" i="13" s="1"/>
  <c r="AK51" i="13"/>
  <c r="C52" i="13"/>
  <c r="BI49" i="13" l="1" a="1"/>
  <c r="BI49" i="13" s="1"/>
  <c r="BH49" i="13" a="1"/>
  <c r="BH49" i="13" s="1"/>
  <c r="BF49" i="13" a="1"/>
  <c r="BF49" i="13" s="1"/>
  <c r="BE49" i="13" a="1"/>
  <c r="BE49" i="13" s="1"/>
  <c r="BL49" i="13" a="1"/>
  <c r="BL49" i="13" s="1"/>
  <c r="BD49" i="13" a="1"/>
  <c r="BD49" i="13" s="1"/>
  <c r="BJ49" i="13" a="1"/>
  <c r="BJ49" i="13" s="1"/>
  <c r="BC49" i="13" a="1"/>
  <c r="BC49" i="13" s="1"/>
  <c r="BG49" i="13" a="1"/>
  <c r="BG49" i="13" s="1"/>
  <c r="BK49" i="13" a="1"/>
  <c r="BK49" i="13" s="1"/>
  <c r="AK52" i="13"/>
  <c r="C53" i="13"/>
  <c r="BL50" i="13" l="1" a="1"/>
  <c r="BL50" i="13" s="1"/>
  <c r="BJ50" i="13" a="1"/>
  <c r="BJ50" i="13" s="1"/>
  <c r="BK50" i="13" a="1"/>
  <c r="BK50" i="13" s="1"/>
  <c r="BG50" i="13" a="1"/>
  <c r="BG50" i="13" s="1"/>
  <c r="BI50" i="13" a="1"/>
  <c r="BI50" i="13" s="1"/>
  <c r="BH50" i="13" a="1"/>
  <c r="BH50" i="13" s="1"/>
  <c r="BF50" i="13" a="1"/>
  <c r="BF50" i="13" s="1"/>
  <c r="BC50" i="13" a="1"/>
  <c r="BC50" i="13" s="1"/>
  <c r="BD50" i="13" a="1"/>
  <c r="BD50" i="13" s="1"/>
  <c r="BE50" i="13" a="1"/>
  <c r="BE50" i="13" s="1"/>
  <c r="AK53" i="13"/>
  <c r="C54" i="13"/>
  <c r="BI51" i="13" l="1" a="1"/>
  <c r="BI51" i="13" s="1"/>
  <c r="BG51" i="13" a="1"/>
  <c r="BG51" i="13" s="1"/>
  <c r="BJ51" i="13" a="1"/>
  <c r="BJ51" i="13" s="1"/>
  <c r="BK51" i="13" a="1"/>
  <c r="BK51" i="13" s="1"/>
  <c r="BE51" i="13" a="1"/>
  <c r="BE51" i="13" s="1"/>
  <c r="BH51" i="13" a="1"/>
  <c r="BH51" i="13" s="1"/>
  <c r="BD51" i="13" a="1"/>
  <c r="BD51" i="13" s="1"/>
  <c r="BF51" i="13" a="1"/>
  <c r="BF51" i="13" s="1"/>
  <c r="BC51" i="13" a="1"/>
  <c r="BC51" i="13" s="1"/>
  <c r="BL51" i="13" a="1"/>
  <c r="BL51" i="13" s="1"/>
  <c r="AK54" i="13"/>
  <c r="C55" i="13"/>
  <c r="BC52" i="13" l="1" a="1"/>
  <c r="BC52" i="13" s="1"/>
  <c r="BG52" i="13" a="1"/>
  <c r="BG52" i="13" s="1"/>
  <c r="BL52" i="13" a="1"/>
  <c r="BL52" i="13" s="1"/>
  <c r="BJ52" i="13" a="1"/>
  <c r="BJ52" i="13" s="1"/>
  <c r="BE52" i="13" a="1"/>
  <c r="BE52" i="13" s="1"/>
  <c r="BK52" i="13" a="1"/>
  <c r="BK52" i="13" s="1"/>
  <c r="BI52" i="13" a="1"/>
  <c r="BI52" i="13" s="1"/>
  <c r="BD52" i="13" a="1"/>
  <c r="BD52" i="13" s="1"/>
  <c r="BH52" i="13" a="1"/>
  <c r="BH52" i="13" s="1"/>
  <c r="BF52" i="13" a="1"/>
  <c r="BF52" i="13" s="1"/>
  <c r="C56" i="13"/>
  <c r="AK55" i="13"/>
  <c r="BE53" i="13" l="1" a="1"/>
  <c r="BE53" i="13" s="1"/>
  <c r="BK53" i="13" a="1"/>
  <c r="BK53" i="13" s="1"/>
  <c r="BC53" i="13" a="1"/>
  <c r="BC53" i="13" s="1"/>
  <c r="BI53" i="13" a="1"/>
  <c r="BI53" i="13" s="1"/>
  <c r="BG53" i="13" a="1"/>
  <c r="BG53" i="13" s="1"/>
  <c r="BD53" i="13" a="1"/>
  <c r="BD53" i="13" s="1"/>
  <c r="BH53" i="13" a="1"/>
  <c r="BH53" i="13" s="1"/>
  <c r="BL53" i="13" a="1"/>
  <c r="BL53" i="13" s="1"/>
  <c r="BF53" i="13" a="1"/>
  <c r="BF53" i="13" s="1"/>
  <c r="BJ53" i="13" a="1"/>
  <c r="BJ53" i="13" s="1"/>
  <c r="AK56" i="13"/>
  <c r="C57" i="13"/>
  <c r="BL54" i="13" l="1" a="1"/>
  <c r="BL54" i="13" s="1"/>
  <c r="BE54" i="13" a="1"/>
  <c r="BE54" i="13" s="1"/>
  <c r="BG54" i="13" a="1"/>
  <c r="BG54" i="13" s="1"/>
  <c r="BD54" i="13" a="1"/>
  <c r="BD54" i="13" s="1"/>
  <c r="BC54" i="13" a="1"/>
  <c r="BC54" i="13" s="1"/>
  <c r="BF54" i="13" a="1"/>
  <c r="BF54" i="13" s="1"/>
  <c r="BJ54" i="13" a="1"/>
  <c r="BJ54" i="13" s="1"/>
  <c r="BK54" i="13" a="1"/>
  <c r="BK54" i="13" s="1"/>
  <c r="BI54" i="13" a="1"/>
  <c r="BI54" i="13" s="1"/>
  <c r="BH54" i="13" a="1"/>
  <c r="BH54" i="13" s="1"/>
  <c r="AK57" i="13"/>
  <c r="C58" i="13"/>
  <c r="BH55" i="13" l="1" a="1"/>
  <c r="BH55" i="13" s="1"/>
  <c r="BD55" i="13" a="1"/>
  <c r="BD55" i="13" s="1"/>
  <c r="BF55" i="13" a="1"/>
  <c r="BF55" i="13" s="1"/>
  <c r="BE55" i="13" a="1"/>
  <c r="BE55" i="13" s="1"/>
  <c r="BG55" i="13" a="1"/>
  <c r="BG55" i="13" s="1"/>
  <c r="BC55" i="13" a="1"/>
  <c r="BC55" i="13" s="1"/>
  <c r="BL55" i="13" a="1"/>
  <c r="BL55" i="13" s="1"/>
  <c r="BK55" i="13" a="1"/>
  <c r="BK55" i="13" s="1"/>
  <c r="BJ55" i="13" a="1"/>
  <c r="BJ55" i="13" s="1"/>
  <c r="BI55" i="13" a="1"/>
  <c r="BI55" i="13" s="1"/>
  <c r="AK58" i="13"/>
  <c r="C59" i="13"/>
  <c r="BJ56" i="13" l="1" a="1"/>
  <c r="BJ56" i="13" s="1"/>
  <c r="BC56" i="13" a="1"/>
  <c r="BC56" i="13" s="1"/>
  <c r="BI56" i="13" a="1"/>
  <c r="BI56" i="13" s="1"/>
  <c r="BL56" i="13" a="1"/>
  <c r="BL56" i="13" s="1"/>
  <c r="BK56" i="13" a="1"/>
  <c r="BK56" i="13" s="1"/>
  <c r="BH56" i="13" a="1"/>
  <c r="BH56" i="13" s="1"/>
  <c r="BG56" i="13" a="1"/>
  <c r="BG56" i="13" s="1"/>
  <c r="BD56" i="13" a="1"/>
  <c r="BD56" i="13" s="1"/>
  <c r="BE56" i="13" a="1"/>
  <c r="BE56" i="13" s="1"/>
  <c r="BF56" i="13" a="1"/>
  <c r="BF56" i="13" s="1"/>
  <c r="C60" i="13"/>
  <c r="AK59" i="13"/>
  <c r="BL57" i="13" l="1" a="1"/>
  <c r="BL57" i="13" s="1"/>
  <c r="BJ57" i="13" a="1"/>
  <c r="BJ57" i="13" s="1"/>
  <c r="BD57" i="13" a="1"/>
  <c r="BD57" i="13" s="1"/>
  <c r="BK57" i="13" a="1"/>
  <c r="BK57" i="13" s="1"/>
  <c r="BH57" i="13" a="1"/>
  <c r="BH57" i="13" s="1"/>
  <c r="BF57" i="13" a="1"/>
  <c r="BF57" i="13" s="1"/>
  <c r="BG57" i="13" a="1"/>
  <c r="BG57" i="13" s="1"/>
  <c r="BC57" i="13" a="1"/>
  <c r="BC57" i="13" s="1"/>
  <c r="BE57" i="13" a="1"/>
  <c r="BE57" i="13" s="1"/>
  <c r="BI57" i="13" a="1"/>
  <c r="BI57" i="13" s="1"/>
  <c r="C61" i="13"/>
  <c r="AK60" i="13"/>
  <c r="BJ58" i="13" l="1" a="1"/>
  <c r="BJ58" i="13" s="1"/>
  <c r="BD58" i="13" a="1"/>
  <c r="BD58" i="13" s="1"/>
  <c r="BI58" i="13" a="1"/>
  <c r="BI58" i="13" s="1"/>
  <c r="BC58" i="13" a="1"/>
  <c r="BC58" i="13" s="1"/>
  <c r="BH58" i="13" a="1"/>
  <c r="BH58" i="13" s="1"/>
  <c r="BK58" i="13" a="1"/>
  <c r="BK58" i="13" s="1"/>
  <c r="BL58" i="13" a="1"/>
  <c r="BL58" i="13" s="1"/>
  <c r="BE58" i="13" a="1"/>
  <c r="BE58" i="13" s="1"/>
  <c r="BG58" i="13" a="1"/>
  <c r="BG58" i="13" s="1"/>
  <c r="BF58" i="13" a="1"/>
  <c r="BF58" i="13" s="1"/>
  <c r="AK61" i="13"/>
  <c r="C62" i="13"/>
  <c r="BE59" i="13" l="1" a="1"/>
  <c r="BE59" i="13" s="1"/>
  <c r="BL59" i="13" a="1"/>
  <c r="BL59" i="13" s="1"/>
  <c r="BC59" i="13" a="1"/>
  <c r="BC59" i="13" s="1"/>
  <c r="BI59" i="13" a="1"/>
  <c r="BI59" i="13" s="1"/>
  <c r="BH59" i="13" a="1"/>
  <c r="BH59" i="13" s="1"/>
  <c r="BK59" i="13" a="1"/>
  <c r="BK59" i="13" s="1"/>
  <c r="BG59" i="13" a="1"/>
  <c r="BG59" i="13" s="1"/>
  <c r="BD59" i="13" a="1"/>
  <c r="BD59" i="13" s="1"/>
  <c r="BJ59" i="13" a="1"/>
  <c r="BJ59" i="13" s="1"/>
  <c r="BF59" i="13" a="1"/>
  <c r="BF59" i="13" s="1"/>
  <c r="AK62" i="13"/>
  <c r="C63" i="13"/>
  <c r="BJ60" i="13" l="1" a="1"/>
  <c r="BJ60" i="13" s="1"/>
  <c r="BE60" i="13" a="1"/>
  <c r="BE60" i="13" s="1"/>
  <c r="BC60" i="13" a="1"/>
  <c r="BC60" i="13" s="1"/>
  <c r="BD60" i="13" a="1"/>
  <c r="BD60" i="13" s="1"/>
  <c r="BH60" i="13" a="1"/>
  <c r="BH60" i="13" s="1"/>
  <c r="BK60" i="13" a="1"/>
  <c r="BK60" i="13" s="1"/>
  <c r="BI60" i="13" a="1"/>
  <c r="BI60" i="13" s="1"/>
  <c r="BG60" i="13" a="1"/>
  <c r="BG60" i="13" s="1"/>
  <c r="BF60" i="13" a="1"/>
  <c r="BF60" i="13" s="1"/>
  <c r="BL60" i="13" a="1"/>
  <c r="BL60" i="13" s="1"/>
  <c r="AK63" i="13"/>
  <c r="C64" i="13"/>
  <c r="BL61" i="13" l="1" a="1"/>
  <c r="BL61" i="13" s="1"/>
  <c r="BJ61" i="13" a="1"/>
  <c r="BJ61" i="13" s="1"/>
  <c r="BE61" i="13" a="1"/>
  <c r="BE61" i="13" s="1"/>
  <c r="BI61" i="13" a="1"/>
  <c r="BI61" i="13" s="1"/>
  <c r="BH61" i="13" a="1"/>
  <c r="BH61" i="13" s="1"/>
  <c r="BC61" i="13" a="1"/>
  <c r="BC61" i="13" s="1"/>
  <c r="BK61" i="13" a="1"/>
  <c r="BK61" i="13" s="1"/>
  <c r="BD61" i="13" a="1"/>
  <c r="BD61" i="13" s="1"/>
  <c r="BG61" i="13" a="1"/>
  <c r="BG61" i="13" s="1"/>
  <c r="BF61" i="13" a="1"/>
  <c r="BF61" i="13" s="1"/>
  <c r="AK64" i="13"/>
  <c r="C65" i="13"/>
  <c r="BF62" i="13" l="1" a="1"/>
  <c r="BF62" i="13" s="1"/>
  <c r="BL62" i="13" a="1"/>
  <c r="BL62" i="13" s="1"/>
  <c r="BE62" i="13" a="1"/>
  <c r="BE62" i="13" s="1"/>
  <c r="BK62" i="13" a="1"/>
  <c r="BK62" i="13" s="1"/>
  <c r="BI62" i="13" a="1"/>
  <c r="BI62" i="13" s="1"/>
  <c r="BD62" i="13" a="1"/>
  <c r="BD62" i="13" s="1"/>
  <c r="BJ62" i="13" a="1"/>
  <c r="BJ62" i="13" s="1"/>
  <c r="BH62" i="13" a="1"/>
  <c r="BH62" i="13" s="1"/>
  <c r="BC62" i="13" a="1"/>
  <c r="BC62" i="13" s="1"/>
  <c r="BG62" i="13" a="1"/>
  <c r="BG62" i="13" s="1"/>
  <c r="AK65" i="13"/>
  <c r="C66" i="13"/>
  <c r="BL63" i="13" l="1" a="1"/>
  <c r="BL63" i="13" s="1"/>
  <c r="BJ63" i="13" a="1"/>
  <c r="BJ63" i="13" s="1"/>
  <c r="BK63" i="13" a="1"/>
  <c r="BK63" i="13" s="1"/>
  <c r="BI63" i="13" a="1"/>
  <c r="BI63" i="13" s="1"/>
  <c r="BD63" i="13" a="1"/>
  <c r="BD63" i="13" s="1"/>
  <c r="BC63" i="13" a="1"/>
  <c r="BC63" i="13" s="1"/>
  <c r="BE63" i="13" a="1"/>
  <c r="BE63" i="13" s="1"/>
  <c r="BF63" i="13" a="1"/>
  <c r="BF63" i="13" s="1"/>
  <c r="BG63" i="13" a="1"/>
  <c r="BG63" i="13" s="1"/>
  <c r="BH63" i="13" a="1"/>
  <c r="BH63" i="13" s="1"/>
  <c r="AK66" i="13"/>
  <c r="C67" i="13"/>
  <c r="BE64" i="13" l="1" a="1"/>
  <c r="BE64" i="13" s="1"/>
  <c r="BF64" i="13" a="1"/>
  <c r="BF64" i="13" s="1"/>
  <c r="BG64" i="13" a="1"/>
  <c r="BG64" i="13" s="1"/>
  <c r="BI64" i="13" a="1"/>
  <c r="BI64" i="13" s="1"/>
  <c r="BH64" i="13" a="1"/>
  <c r="BH64" i="13" s="1"/>
  <c r="BL64" i="13" a="1"/>
  <c r="BL64" i="13" s="1"/>
  <c r="BK64" i="13" a="1"/>
  <c r="BK64" i="13" s="1"/>
  <c r="BJ64" i="13" a="1"/>
  <c r="BJ64" i="13" s="1"/>
  <c r="BC64" i="13" a="1"/>
  <c r="BC64" i="13" s="1"/>
  <c r="BD64" i="13" a="1"/>
  <c r="BD64" i="13" s="1"/>
  <c r="C68" i="13"/>
  <c r="AK67" i="13"/>
  <c r="BI65" i="13" l="1" a="1"/>
  <c r="BI65" i="13" s="1"/>
  <c r="BL65" i="13" a="1"/>
  <c r="BL65" i="13" s="1"/>
  <c r="BJ65" i="13" a="1"/>
  <c r="BJ65" i="13" s="1"/>
  <c r="BE65" i="13" a="1"/>
  <c r="BE65" i="13" s="1"/>
  <c r="BG65" i="13" a="1"/>
  <c r="BG65" i="13" s="1"/>
  <c r="BD65" i="13" a="1"/>
  <c r="BD65" i="13" s="1"/>
  <c r="BK65" i="13" a="1"/>
  <c r="BK65" i="13" s="1"/>
  <c r="BC65" i="13" a="1"/>
  <c r="BC65" i="13" s="1"/>
  <c r="BH65" i="13" a="1"/>
  <c r="BH65" i="13" s="1"/>
  <c r="BF65" i="13" a="1"/>
  <c r="BF65" i="13" s="1"/>
  <c r="AK68" i="13"/>
  <c r="C69" i="13"/>
  <c r="BL66" i="13" l="1" a="1"/>
  <c r="BL66" i="13" s="1"/>
  <c r="BC66" i="13" a="1"/>
  <c r="BC66" i="13" s="1"/>
  <c r="BH66" i="13" a="1"/>
  <c r="BH66" i="13" s="1"/>
  <c r="BF66" i="13" a="1"/>
  <c r="BF66" i="13" s="1"/>
  <c r="BI66" i="13" a="1"/>
  <c r="BI66" i="13" s="1"/>
  <c r="BG66" i="13" a="1"/>
  <c r="BG66" i="13" s="1"/>
  <c r="BK66" i="13" a="1"/>
  <c r="BK66" i="13" s="1"/>
  <c r="BJ66" i="13" a="1"/>
  <c r="BJ66" i="13" s="1"/>
  <c r="BD66" i="13" a="1"/>
  <c r="BD66" i="13" s="1"/>
  <c r="BE66" i="13" a="1"/>
  <c r="BE66" i="13" s="1"/>
  <c r="AK69" i="13"/>
  <c r="C70" i="13"/>
  <c r="BC67" i="13" l="1" a="1"/>
  <c r="BC67" i="13" s="1"/>
  <c r="BK67" i="13" a="1"/>
  <c r="BK67" i="13" s="1"/>
  <c r="BH67" i="13" a="1"/>
  <c r="BH67" i="13" s="1"/>
  <c r="BF67" i="13" a="1"/>
  <c r="BF67" i="13" s="1"/>
  <c r="BL67" i="13" a="1"/>
  <c r="BL67" i="13" s="1"/>
  <c r="BI67" i="13" a="1"/>
  <c r="BI67" i="13" s="1"/>
  <c r="BE67" i="13" a="1"/>
  <c r="BE67" i="13" s="1"/>
  <c r="BD67" i="13" a="1"/>
  <c r="BD67" i="13" s="1"/>
  <c r="BG67" i="13" a="1"/>
  <c r="BG67" i="13" s="1"/>
  <c r="BJ67" i="13" a="1"/>
  <c r="BJ67" i="13" s="1"/>
  <c r="AJ70" i="13"/>
  <c r="AK70" i="13"/>
  <c r="C71" i="13"/>
  <c r="BE68" i="13" l="1" a="1"/>
  <c r="BE68" i="13" s="1"/>
  <c r="BD68" i="13" a="1"/>
  <c r="BD68" i="13" s="1"/>
  <c r="BH68" i="13" a="1"/>
  <c r="BH68" i="13" s="1"/>
  <c r="BG68" i="13" a="1"/>
  <c r="BG68" i="13" s="1"/>
  <c r="BI68" i="13" a="1"/>
  <c r="BI68" i="13" s="1"/>
  <c r="BF68" i="13" a="1"/>
  <c r="BF68" i="13" s="1"/>
  <c r="BC68" i="13" a="1"/>
  <c r="BC68" i="13" s="1"/>
  <c r="BJ68" i="13" a="1"/>
  <c r="BJ68" i="13" s="1"/>
  <c r="BK68" i="13" a="1"/>
  <c r="BK68" i="13" s="1"/>
  <c r="BL68" i="13" a="1"/>
  <c r="BL68" i="13" s="1"/>
  <c r="AK71" i="13"/>
  <c r="C72" i="13"/>
  <c r="BK69" i="13" l="1" a="1"/>
  <c r="BK69" i="13" s="1"/>
  <c r="BD69" i="13" a="1"/>
  <c r="BD69" i="13" s="1"/>
  <c r="BG69" i="13" a="1"/>
  <c r="BG69" i="13" s="1"/>
  <c r="BI69" i="13" a="1"/>
  <c r="BI69" i="13" s="1"/>
  <c r="BL69" i="13" a="1"/>
  <c r="BL69" i="13" s="1"/>
  <c r="BJ69" i="13" a="1"/>
  <c r="BJ69" i="13" s="1"/>
  <c r="BF69" i="13" a="1"/>
  <c r="BF69" i="13" s="1"/>
  <c r="BC69" i="13" a="1"/>
  <c r="BC69" i="13" s="1"/>
  <c r="BH69" i="13" a="1"/>
  <c r="BH69" i="13" s="1"/>
  <c r="BE69" i="13" a="1"/>
  <c r="BE69" i="13" s="1"/>
  <c r="AJ72" i="13"/>
  <c r="AF29" i="13" s="1"/>
  <c r="Q157" i="13"/>
  <c r="AM157" i="13" s="1"/>
  <c r="AF114" i="13"/>
  <c r="AF168" i="13"/>
  <c r="AF193" i="13"/>
  <c r="AF171" i="13"/>
  <c r="AF28" i="13"/>
  <c r="Q197" i="13"/>
  <c r="AM197" i="13" s="1"/>
  <c r="Q136" i="13"/>
  <c r="AM136" i="13" s="1"/>
  <c r="Q117" i="13"/>
  <c r="AM117" i="13" s="1"/>
  <c r="Q183" i="13"/>
  <c r="AM183" i="13" s="1"/>
  <c r="Q94" i="13"/>
  <c r="AM94" i="13" s="1"/>
  <c r="Q89" i="13"/>
  <c r="AM89" i="13" s="1"/>
  <c r="Q171" i="13"/>
  <c r="AM171" i="13" s="1"/>
  <c r="Q151" i="13"/>
  <c r="AM151" i="13" s="1"/>
  <c r="Q137" i="13"/>
  <c r="AM137" i="13" s="1"/>
  <c r="Q141" i="13"/>
  <c r="AM141" i="13" s="1"/>
  <c r="Q134" i="13"/>
  <c r="AM134" i="13" s="1"/>
  <c r="Q126" i="13"/>
  <c r="AM126" i="13" s="1"/>
  <c r="Q99" i="13"/>
  <c r="AM99" i="13" s="1"/>
  <c r="Q192" i="13"/>
  <c r="AM192" i="13" s="1"/>
  <c r="Q176" i="13"/>
  <c r="AM176" i="13" s="1"/>
  <c r="Q124" i="13"/>
  <c r="AM124" i="13" s="1"/>
  <c r="AF22" i="13"/>
  <c r="Q138" i="13"/>
  <c r="AM138" i="13" s="1"/>
  <c r="AF30" i="13"/>
  <c r="AF121" i="13"/>
  <c r="AF189" i="13"/>
  <c r="AF112" i="13"/>
  <c r="AF197" i="13"/>
  <c r="AF145" i="13"/>
  <c r="AF104" i="13"/>
  <c r="AF119" i="13"/>
  <c r="AF82" i="13"/>
  <c r="AF134" i="13"/>
  <c r="AF111" i="13"/>
  <c r="AF78" i="13"/>
  <c r="AF178" i="13"/>
  <c r="AF150" i="13"/>
  <c r="AF201" i="13"/>
  <c r="AF198" i="13"/>
  <c r="AF176" i="13"/>
  <c r="AF127" i="13"/>
  <c r="AF15" i="13"/>
  <c r="AF23" i="13"/>
  <c r="Q193" i="13"/>
  <c r="AM193" i="13" s="1"/>
  <c r="Q210" i="13"/>
  <c r="AM210" i="13" s="1"/>
  <c r="Q159" i="13"/>
  <c r="AM159" i="13" s="1"/>
  <c r="Q184" i="13"/>
  <c r="AM184" i="13" s="1"/>
  <c r="Q97" i="13"/>
  <c r="AM97" i="13" s="1"/>
  <c r="Q19" i="13"/>
  <c r="AM19" i="13" s="1"/>
  <c r="Q166" i="13"/>
  <c r="AM166" i="13" s="1"/>
  <c r="Q118" i="13"/>
  <c r="AM118" i="13" s="1"/>
  <c r="Q139" i="13"/>
  <c r="AM139" i="13" s="1"/>
  <c r="Q186" i="13"/>
  <c r="AM186" i="13" s="1"/>
  <c r="Q161" i="13"/>
  <c r="AM161" i="13" s="1"/>
  <c r="Q121" i="13"/>
  <c r="AM121" i="13" s="1"/>
  <c r="Q154" i="13"/>
  <c r="AM154" i="13" s="1"/>
  <c r="Q178" i="13"/>
  <c r="AM178" i="13" s="1"/>
  <c r="Q114" i="13"/>
  <c r="AM114" i="13" s="1"/>
  <c r="Q170" i="13"/>
  <c r="AM170" i="13" s="1"/>
  <c r="Q115" i="13"/>
  <c r="AM115" i="13" s="1"/>
  <c r="Q182" i="13"/>
  <c r="AM182" i="13" s="1"/>
  <c r="AF24" i="13"/>
  <c r="AF149" i="13"/>
  <c r="AF126" i="13"/>
  <c r="AF117" i="13"/>
  <c r="AF175" i="13"/>
  <c r="AF206" i="13"/>
  <c r="AF180" i="13"/>
  <c r="AF136" i="13"/>
  <c r="AF160" i="13"/>
  <c r="AF113" i="13"/>
  <c r="AF166" i="13"/>
  <c r="AF81" i="13"/>
  <c r="AF205" i="13"/>
  <c r="AF132" i="13"/>
  <c r="AF96" i="13"/>
  <c r="AF128" i="13"/>
  <c r="AF12" i="13"/>
  <c r="AF79" i="13"/>
  <c r="AF204" i="13"/>
  <c r="Q181" i="13"/>
  <c r="AM181" i="13" s="1"/>
  <c r="Q116" i="13"/>
  <c r="AM116" i="13" s="1"/>
  <c r="Q83" i="13"/>
  <c r="AM83" i="13" s="1"/>
  <c r="Q196" i="13"/>
  <c r="AM196" i="13" s="1"/>
  <c r="Q120" i="13"/>
  <c r="AM120" i="13" s="1"/>
  <c r="Q104" i="13"/>
  <c r="AM104" i="13" s="1"/>
  <c r="Q143" i="13"/>
  <c r="AM143" i="13" s="1"/>
  <c r="Q189" i="13"/>
  <c r="AM189" i="13" s="1"/>
  <c r="Q208" i="13"/>
  <c r="AM208" i="13" s="1"/>
  <c r="Q163" i="13"/>
  <c r="AM163" i="13" s="1"/>
  <c r="Q147" i="13"/>
  <c r="AM147" i="13" s="1"/>
  <c r="Q122" i="13"/>
  <c r="AM122" i="13" s="1"/>
  <c r="Q127" i="13"/>
  <c r="AM127" i="13" s="1"/>
  <c r="Q206" i="13"/>
  <c r="AM206" i="13" s="1"/>
  <c r="Q14" i="13"/>
  <c r="AM14" i="13" s="1"/>
  <c r="Q200" i="13"/>
  <c r="AM200" i="13" s="1"/>
  <c r="Q85" i="13"/>
  <c r="AM85" i="13" s="1"/>
  <c r="AF21" i="13"/>
  <c r="Q96" i="13"/>
  <c r="AM96" i="13" s="1"/>
  <c r="Q107" i="13"/>
  <c r="AM107" i="13" s="1"/>
  <c r="Q23" i="13"/>
  <c r="AM23" i="13" s="1"/>
  <c r="Q191" i="13"/>
  <c r="AM191" i="13" s="1"/>
  <c r="Q113" i="13"/>
  <c r="AM113" i="13" s="1"/>
  <c r="Q30" i="13"/>
  <c r="AM30" i="13" s="1"/>
  <c r="AF199" i="13"/>
  <c r="AF115" i="13"/>
  <c r="AF157" i="13"/>
  <c r="AF97" i="13"/>
  <c r="AF135" i="13"/>
  <c r="AF143" i="13"/>
  <c r="AF187" i="13"/>
  <c r="AF188" i="13"/>
  <c r="AF184" i="13"/>
  <c r="AF85" i="13"/>
  <c r="AF129" i="13"/>
  <c r="AF91" i="13"/>
  <c r="AF105" i="13"/>
  <c r="AF130" i="13"/>
  <c r="AF86" i="13"/>
  <c r="AF185" i="13"/>
  <c r="AF14" i="13"/>
  <c r="Q135" i="13"/>
  <c r="AM135" i="13" s="1"/>
  <c r="Q110" i="13"/>
  <c r="AM110" i="13" s="1"/>
  <c r="Q156" i="13"/>
  <c r="AM156" i="13" s="1"/>
  <c r="Q24" i="13"/>
  <c r="AM24" i="13" s="1"/>
  <c r="Q26" i="13"/>
  <c r="AM26" i="13" s="1"/>
  <c r="Q12" i="13"/>
  <c r="AM12" i="13" s="1"/>
  <c r="Q209" i="13"/>
  <c r="AM209" i="13" s="1"/>
  <c r="Q130" i="13"/>
  <c r="AM130" i="13" s="1"/>
  <c r="Q103" i="13"/>
  <c r="AM103" i="13" s="1"/>
  <c r="Q146" i="13"/>
  <c r="AM146" i="13" s="1"/>
  <c r="Q152" i="13"/>
  <c r="AM152" i="13" s="1"/>
  <c r="Q150" i="13"/>
  <c r="AM150" i="13" s="1"/>
  <c r="Q169" i="13"/>
  <c r="AM169" i="13" s="1"/>
  <c r="Q119" i="13"/>
  <c r="AM119" i="13" s="1"/>
  <c r="Q91" i="13"/>
  <c r="AM91" i="13" s="1"/>
  <c r="Q131" i="13"/>
  <c r="AM131" i="13" s="1"/>
  <c r="Q101" i="13"/>
  <c r="AM101" i="13" s="1"/>
  <c r="Q155" i="13"/>
  <c r="AM155" i="13" s="1"/>
  <c r="Q132" i="13"/>
  <c r="AM132" i="13" s="1"/>
  <c r="Q195" i="13"/>
  <c r="AM195" i="13" s="1"/>
  <c r="Q201" i="13"/>
  <c r="AM201" i="13" s="1"/>
  <c r="AF106" i="13"/>
  <c r="AF194" i="13"/>
  <c r="AF124" i="13"/>
  <c r="AF90" i="13"/>
  <c r="AF209" i="13"/>
  <c r="AF146" i="13"/>
  <c r="AF195" i="13"/>
  <c r="AF144" i="13"/>
  <c r="AF89" i="13"/>
  <c r="AF100" i="13"/>
  <c r="AF131" i="13"/>
  <c r="AF163" i="13"/>
  <c r="AF203" i="13"/>
  <c r="AF139" i="13"/>
  <c r="AF167" i="13"/>
  <c r="AF159" i="13"/>
  <c r="AF118" i="13"/>
  <c r="AF19" i="13"/>
  <c r="Q87" i="13"/>
  <c r="AM87" i="13" s="1"/>
  <c r="Q78" i="13"/>
  <c r="AM78" i="13" s="1"/>
  <c r="Q29" i="13"/>
  <c r="AM29" i="13" s="1"/>
  <c r="Q84" i="13"/>
  <c r="AM84" i="13" s="1"/>
  <c r="Q207" i="13"/>
  <c r="AM207" i="13" s="1"/>
  <c r="Q111" i="13"/>
  <c r="AM111" i="13" s="1"/>
  <c r="Q11" i="13"/>
  <c r="AM11" i="13" s="1"/>
  <c r="Q22" i="13"/>
  <c r="AM22" i="13" s="1"/>
  <c r="Q88" i="13"/>
  <c r="AM88" i="13" s="1"/>
  <c r="Q106" i="13"/>
  <c r="AM106" i="13" s="1"/>
  <c r="Q92" i="13"/>
  <c r="AM92" i="13" s="1"/>
  <c r="Q108" i="13"/>
  <c r="AM108" i="13" s="1"/>
  <c r="Q125" i="13"/>
  <c r="AM125" i="13" s="1"/>
  <c r="Q180" i="13"/>
  <c r="AM180" i="13" s="1"/>
  <c r="AF26" i="13"/>
  <c r="Q165" i="13"/>
  <c r="AM165" i="13" s="1"/>
  <c r="Q173" i="13"/>
  <c r="AM173" i="13" s="1"/>
  <c r="Q158" i="13"/>
  <c r="AM158" i="13" s="1"/>
  <c r="Q79" i="13"/>
  <c r="AM79" i="13" s="1"/>
  <c r="Q109" i="13"/>
  <c r="AM109" i="13" s="1"/>
  <c r="Q15" i="13"/>
  <c r="AM15" i="13" s="1"/>
  <c r="Q199" i="13"/>
  <c r="AM199" i="13" s="1"/>
  <c r="AF11" i="13"/>
  <c r="P4" i="12" s="1" a="1"/>
  <c r="P4" i="12" s="1"/>
  <c r="N5" i="14" s="1"/>
  <c r="AF190" i="13"/>
  <c r="AF177" i="13"/>
  <c r="AF109" i="13"/>
  <c r="AF196" i="13"/>
  <c r="AF186" i="13"/>
  <c r="AF142" i="13"/>
  <c r="AF152" i="13"/>
  <c r="AF116" i="13"/>
  <c r="AF140" i="13"/>
  <c r="AF88" i="13"/>
  <c r="AF207" i="13"/>
  <c r="AF202" i="13"/>
  <c r="AF84" i="13"/>
  <c r="AF13" i="13"/>
  <c r="AF173" i="13"/>
  <c r="AF182" i="13"/>
  <c r="AF16" i="13"/>
  <c r="Q142" i="13"/>
  <c r="AM142" i="13" s="1"/>
  <c r="Q202" i="13"/>
  <c r="AM202" i="13" s="1"/>
  <c r="Q95" i="13"/>
  <c r="AM95" i="13" s="1"/>
  <c r="Q80" i="13"/>
  <c r="AM80" i="13" s="1"/>
  <c r="Q174" i="13"/>
  <c r="AM174" i="13" s="1"/>
  <c r="Q102" i="13"/>
  <c r="AM102" i="13" s="1"/>
  <c r="Q90" i="13"/>
  <c r="AM90" i="13" s="1"/>
  <c r="Q185" i="13"/>
  <c r="AM185" i="13" s="1"/>
  <c r="Q100" i="13"/>
  <c r="AM100" i="13" s="1"/>
  <c r="Q172" i="13"/>
  <c r="AM172" i="13" s="1"/>
  <c r="Q149" i="13"/>
  <c r="AM149" i="13" s="1"/>
  <c r="Q86" i="13"/>
  <c r="AM86" i="13" s="1"/>
  <c r="Q187" i="13"/>
  <c r="AM187" i="13" s="1"/>
  <c r="Q148" i="13"/>
  <c r="AM148" i="13" s="1"/>
  <c r="Q140" i="13"/>
  <c r="AM140" i="13" s="1"/>
  <c r="Q190" i="13"/>
  <c r="AM190" i="13" s="1"/>
  <c r="Q27" i="13"/>
  <c r="AM27" i="13" s="1"/>
  <c r="Q16" i="13"/>
  <c r="AM16" i="13" s="1"/>
  <c r="Q28" i="13"/>
  <c r="AM28" i="13" s="1"/>
  <c r="Q198" i="13"/>
  <c r="AM198" i="13" s="1"/>
  <c r="Q188" i="13"/>
  <c r="AM188" i="13" s="1"/>
  <c r="AF87" i="13"/>
  <c r="AF151" i="13"/>
  <c r="AF148" i="13"/>
  <c r="AF123" i="13"/>
  <c r="AF99" i="13"/>
  <c r="AF83" i="13"/>
  <c r="AF161" i="13"/>
  <c r="AF156" i="13"/>
  <c r="AF108" i="13"/>
  <c r="AF110" i="13"/>
  <c r="AF93" i="13"/>
  <c r="AF141" i="13"/>
  <c r="AF164" i="13"/>
  <c r="AF170" i="13"/>
  <c r="AF98" i="13"/>
  <c r="AF179" i="13"/>
  <c r="AF138" i="13"/>
  <c r="AF18" i="13"/>
  <c r="Q144" i="13"/>
  <c r="AM144" i="13" s="1"/>
  <c r="Q129" i="13"/>
  <c r="AM129" i="13" s="1"/>
  <c r="Q145" i="13"/>
  <c r="AM145" i="13" s="1"/>
  <c r="Q105" i="13"/>
  <c r="AM105" i="13" s="1"/>
  <c r="Q177" i="13"/>
  <c r="AM177" i="13" s="1"/>
  <c r="Q133" i="13"/>
  <c r="AM133" i="13" s="1"/>
  <c r="Q81" i="13"/>
  <c r="AM81" i="13" s="1"/>
  <c r="Q160" i="13"/>
  <c r="AM160" i="13" s="1"/>
  <c r="Q179" i="13"/>
  <c r="AM179" i="13" s="1"/>
  <c r="Q13" i="13"/>
  <c r="AM13" i="13" s="1"/>
  <c r="Q98" i="13"/>
  <c r="AM98" i="13" s="1"/>
  <c r="Q164" i="13"/>
  <c r="AM164" i="13" s="1"/>
  <c r="Q153" i="13"/>
  <c r="AM153" i="13" s="1"/>
  <c r="Q128" i="13"/>
  <c r="AM128" i="13" s="1"/>
  <c r="Q112" i="13"/>
  <c r="AM112" i="13" s="1"/>
  <c r="Q168" i="13"/>
  <c r="AM168" i="13" s="1"/>
  <c r="Q205" i="13"/>
  <c r="AM205" i="13" s="1"/>
  <c r="Q162" i="13"/>
  <c r="AM162" i="13" s="1"/>
  <c r="Q93" i="13"/>
  <c r="AM93" i="13" s="1"/>
  <c r="Q194" i="13"/>
  <c r="AM194" i="13" s="1"/>
  <c r="Q167" i="13"/>
  <c r="AM167" i="13" s="1"/>
  <c r="Q123" i="13"/>
  <c r="AM123" i="13" s="1"/>
  <c r="Q204" i="13"/>
  <c r="AM204" i="13" s="1"/>
  <c r="AF80" i="13"/>
  <c r="AF107" i="13"/>
  <c r="AF153" i="13"/>
  <c r="AF155" i="13"/>
  <c r="AF95" i="13"/>
  <c r="AF125" i="13"/>
  <c r="AF122" i="13"/>
  <c r="AF120" i="13"/>
  <c r="AF172" i="13"/>
  <c r="AF192" i="13"/>
  <c r="AF174" i="13"/>
  <c r="AF92" i="13"/>
  <c r="AF101" i="13"/>
  <c r="AF169" i="13"/>
  <c r="AF103" i="13"/>
  <c r="AF200" i="13"/>
  <c r="AF210" i="13"/>
  <c r="AF20" i="13"/>
  <c r="AF17" i="13"/>
  <c r="Q203" i="13"/>
  <c r="AM203" i="13" s="1"/>
  <c r="Q25" i="13"/>
  <c r="AM25" i="13" s="1"/>
  <c r="Q31" i="13"/>
  <c r="AM31" i="13" s="1"/>
  <c r="AF31" i="13"/>
  <c r="AF32" i="13"/>
  <c r="Q32" i="13"/>
  <c r="AM32" i="13" s="1"/>
  <c r="Q33" i="13"/>
  <c r="AM33" i="13" s="1"/>
  <c r="AF33" i="13"/>
  <c r="AF34" i="13"/>
  <c r="Q34" i="13"/>
  <c r="AM34" i="13" s="1"/>
  <c r="AF35" i="13"/>
  <c r="Q35" i="13"/>
  <c r="AM35" i="13" s="1"/>
  <c r="AF36" i="13"/>
  <c r="Q36" i="13"/>
  <c r="AM36" i="13" s="1"/>
  <c r="AF37" i="13"/>
  <c r="Q37" i="13"/>
  <c r="AM37" i="13" s="1"/>
  <c r="AF38" i="13"/>
  <c r="Q38" i="13"/>
  <c r="AM38" i="13" s="1"/>
  <c r="AF39" i="13"/>
  <c r="Q39" i="13"/>
  <c r="AM39" i="13" s="1"/>
  <c r="AF40" i="13"/>
  <c r="Q40" i="13"/>
  <c r="AM40" i="13" s="1"/>
  <c r="AF41" i="13"/>
  <c r="Q41" i="13"/>
  <c r="AM41" i="13" s="1"/>
  <c r="AF42" i="13"/>
  <c r="Q42" i="13"/>
  <c r="AM42" i="13" s="1"/>
  <c r="Q43" i="13"/>
  <c r="AM43" i="13" s="1"/>
  <c r="AF43" i="13"/>
  <c r="AF44" i="13"/>
  <c r="AF45" i="13"/>
  <c r="Q45" i="13"/>
  <c r="AM45" i="13" s="1"/>
  <c r="AF46" i="13"/>
  <c r="Q46" i="13"/>
  <c r="AM46" i="13" s="1"/>
  <c r="AF47" i="13"/>
  <c r="Q47" i="13"/>
  <c r="AM47" i="13" s="1"/>
  <c r="AF48" i="13"/>
  <c r="Q48" i="13"/>
  <c r="AM48" i="13" s="1"/>
  <c r="AF49" i="13"/>
  <c r="Q49" i="13"/>
  <c r="AM49" i="13" s="1"/>
  <c r="AF50" i="13"/>
  <c r="Q50" i="13"/>
  <c r="AM50" i="13" s="1"/>
  <c r="AF51" i="13"/>
  <c r="Q51" i="13"/>
  <c r="AM51" i="13" s="1"/>
  <c r="AF52" i="13"/>
  <c r="AF53" i="13"/>
  <c r="AF54" i="13"/>
  <c r="AF55" i="13"/>
  <c r="AF56" i="13"/>
  <c r="AF57" i="13"/>
  <c r="AF58" i="13"/>
  <c r="AF59" i="13"/>
  <c r="AF60" i="13"/>
  <c r="AF61" i="13"/>
  <c r="AF62" i="13"/>
  <c r="AF63" i="13"/>
  <c r="AF64" i="13"/>
  <c r="AF65" i="13"/>
  <c r="AF66" i="13"/>
  <c r="AF67" i="13"/>
  <c r="AF68" i="13"/>
  <c r="AF69" i="13"/>
  <c r="AF70" i="13"/>
  <c r="AF72" i="13"/>
  <c r="AK72" i="13"/>
  <c r="C73" i="13"/>
  <c r="AF154" i="13" l="1"/>
  <c r="AF162" i="13"/>
  <c r="Q175" i="13"/>
  <c r="AM175" i="13" s="1"/>
  <c r="AF137" i="13"/>
  <c r="AF165" i="13"/>
  <c r="Q82" i="13"/>
  <c r="AM82" i="13" s="1"/>
  <c r="AF191" i="13"/>
  <c r="AF183" i="13"/>
  <c r="AF27" i="13"/>
  <c r="AF147" i="13"/>
  <c r="AF133" i="13"/>
  <c r="Q20" i="13"/>
  <c r="AM20" i="13" s="1"/>
  <c r="AF102" i="13"/>
  <c r="AF158" i="13"/>
  <c r="AF208" i="13"/>
  <c r="AF181" i="13"/>
  <c r="AF94" i="13"/>
  <c r="Q21" i="13"/>
  <c r="AM21" i="13" s="1"/>
  <c r="Q18" i="13"/>
  <c r="AM18" i="13" s="1"/>
  <c r="Q17" i="13"/>
  <c r="AM17" i="13" s="1"/>
  <c r="Q72" i="13"/>
  <c r="AM72" i="13" s="1"/>
  <c r="AF25" i="13"/>
  <c r="BD70" i="13" a="1"/>
  <c r="BD70" i="13" s="1"/>
  <c r="BG70" i="13" a="1"/>
  <c r="BG70" i="13" s="1"/>
  <c r="BH70" i="13" a="1"/>
  <c r="BH70" i="13" s="1"/>
  <c r="BI70" i="13" a="1"/>
  <c r="BI70" i="13" s="1"/>
  <c r="BF70" i="13" a="1"/>
  <c r="BF70" i="13" s="1"/>
  <c r="BC70" i="13" a="1"/>
  <c r="BC70" i="13" s="1"/>
  <c r="BK70" i="13" a="1"/>
  <c r="BK70" i="13" s="1"/>
  <c r="BJ70" i="13" a="1"/>
  <c r="BJ70" i="13" s="1"/>
  <c r="BL70" i="13" a="1"/>
  <c r="BL70" i="13" s="1"/>
  <c r="BE70" i="13" a="1"/>
  <c r="BE70" i="13" s="1"/>
  <c r="Q44" i="13"/>
  <c r="AM44" i="13" s="1"/>
  <c r="Q59" i="13"/>
  <c r="AM59" i="13" s="1"/>
  <c r="Q67" i="13"/>
  <c r="AM67" i="13" s="1"/>
  <c r="Q52" i="13"/>
  <c r="AM52" i="13" s="1"/>
  <c r="Q60" i="13"/>
  <c r="AM60" i="13" s="1"/>
  <c r="Q68" i="13"/>
  <c r="AM68" i="13" s="1"/>
  <c r="Q53" i="13"/>
  <c r="AM53" i="13" s="1"/>
  <c r="Q61" i="13"/>
  <c r="AM61" i="13" s="1"/>
  <c r="Q69" i="13"/>
  <c r="AM69" i="13" s="1"/>
  <c r="AF71" i="13"/>
  <c r="Q71" i="13"/>
  <c r="AM71" i="13" s="1"/>
  <c r="Q54" i="13"/>
  <c r="AM54" i="13" s="1"/>
  <c r="Q62" i="13"/>
  <c r="AM62" i="13" s="1"/>
  <c r="Q55" i="13"/>
  <c r="AM55" i="13" s="1"/>
  <c r="Q63" i="13"/>
  <c r="AM63" i="13" s="1"/>
  <c r="Q70" i="13"/>
  <c r="AM70" i="13" s="1"/>
  <c r="Q56" i="13"/>
  <c r="AM56" i="13" s="1"/>
  <c r="Q64" i="13"/>
  <c r="AM64" i="13" s="1"/>
  <c r="Q57" i="13"/>
  <c r="AM57" i="13" s="1"/>
  <c r="Q65" i="13"/>
  <c r="AM65" i="13" s="1"/>
  <c r="Q58" i="13"/>
  <c r="AM58" i="13" s="1"/>
  <c r="Q66" i="13"/>
  <c r="AM66" i="13" s="1"/>
  <c r="Q73" i="13"/>
  <c r="AM73" i="13" s="1"/>
  <c r="P6" i="12" a="1"/>
  <c r="P6" i="12" s="1"/>
  <c r="N7" i="14" s="1"/>
  <c r="C74" i="13"/>
  <c r="P5" i="12" a="1"/>
  <c r="P5" i="12" s="1"/>
  <c r="N6" i="14" s="1"/>
  <c r="P7" i="12" a="1"/>
  <c r="P7" i="12" s="1"/>
  <c r="N8" i="14" s="1"/>
  <c r="P8" i="12" a="1"/>
  <c r="P8" i="12" s="1"/>
  <c r="N9" i="14" s="1"/>
  <c r="M5" i="12" a="1"/>
  <c r="M5" i="12" s="1"/>
  <c r="K6" i="14" s="1"/>
  <c r="M6" i="12" a="1"/>
  <c r="M6" i="12" s="1"/>
  <c r="K7" i="14" s="1"/>
  <c r="M7" i="12" a="1"/>
  <c r="M7" i="12" s="1"/>
  <c r="K8" i="14" s="1"/>
  <c r="M4" i="12" a="1"/>
  <c r="M4" i="12" s="1"/>
  <c r="K5" i="14" s="1"/>
  <c r="M8" i="12" a="1"/>
  <c r="M8" i="12" s="1"/>
  <c r="K9" i="14" s="1"/>
  <c r="AF73" i="13"/>
  <c r="AK73" i="13"/>
  <c r="R68" i="13" s="1"/>
  <c r="BJ71" i="13" l="1" a="1"/>
  <c r="BJ71" i="13" s="1"/>
  <c r="BD71" i="13" a="1"/>
  <c r="BD71" i="13" s="1"/>
  <c r="BH71" i="13" a="1"/>
  <c r="BH71" i="13" s="1"/>
  <c r="BE71" i="13" a="1"/>
  <c r="BE71" i="13" s="1"/>
  <c r="BC71" i="13" a="1"/>
  <c r="BC71" i="13" s="1"/>
  <c r="BL71" i="13" a="1"/>
  <c r="BL71" i="13" s="1"/>
  <c r="BG71" i="13" a="1"/>
  <c r="BG71" i="13" s="1"/>
  <c r="BI71" i="13" a="1"/>
  <c r="BI71" i="13" s="1"/>
  <c r="BF71" i="13" a="1"/>
  <c r="BF71" i="13" s="1"/>
  <c r="BK71" i="13" a="1"/>
  <c r="BK71" i="13" s="1"/>
  <c r="R71" i="13"/>
  <c r="R67" i="13"/>
  <c r="R69" i="13"/>
  <c r="R70" i="13"/>
  <c r="AN70" i="13" s="1"/>
  <c r="Q74" i="13"/>
  <c r="AM74" i="13" s="1"/>
  <c r="R74" i="13"/>
  <c r="R57" i="13"/>
  <c r="AN57" i="13" s="1"/>
  <c r="R55" i="13"/>
  <c r="R54" i="13"/>
  <c r="R53" i="13"/>
  <c r="R56" i="13"/>
  <c r="R52" i="13"/>
  <c r="AN52" i="13" s="1"/>
  <c r="R58" i="13"/>
  <c r="AN58" i="13" s="1"/>
  <c r="R59" i="13"/>
  <c r="R62" i="13"/>
  <c r="AN62" i="13" s="1"/>
  <c r="R60" i="13"/>
  <c r="R61" i="13"/>
  <c r="R63" i="13"/>
  <c r="R64" i="13"/>
  <c r="R65" i="13"/>
  <c r="AN65" i="13" s="1"/>
  <c r="R66" i="13"/>
  <c r="AN66" i="13" s="1"/>
  <c r="R73" i="13"/>
  <c r="AN73" i="13" s="1"/>
  <c r="R72" i="13"/>
  <c r="AN72" i="13" s="1"/>
  <c r="R17" i="13"/>
  <c r="R18" i="13"/>
  <c r="R21" i="13"/>
  <c r="AN21" i="13" s="1"/>
  <c r="R20" i="13"/>
  <c r="AG71" i="13"/>
  <c r="C75" i="13"/>
  <c r="AF74" i="13"/>
  <c r="AN71" i="13"/>
  <c r="AG73" i="13"/>
  <c r="AG176" i="13"/>
  <c r="AG113" i="13"/>
  <c r="AG137" i="13"/>
  <c r="AG87" i="13"/>
  <c r="AG156" i="13"/>
  <c r="AG136" i="13"/>
  <c r="AG127" i="13"/>
  <c r="AG157" i="13"/>
  <c r="AG161" i="13"/>
  <c r="AG167" i="13"/>
  <c r="AG121" i="13"/>
  <c r="AG100" i="13"/>
  <c r="AG142" i="13"/>
  <c r="AG181" i="13"/>
  <c r="AG186" i="13"/>
  <c r="AG139" i="13"/>
  <c r="AG122" i="13"/>
  <c r="AG82" i="13"/>
  <c r="AG192" i="13"/>
  <c r="AG129" i="13"/>
  <c r="AG94" i="13"/>
  <c r="AG160" i="13"/>
  <c r="AG188" i="13"/>
  <c r="AG126" i="13"/>
  <c r="AG97" i="13"/>
  <c r="AG95" i="13"/>
  <c r="AG144" i="13"/>
  <c r="AG210" i="13"/>
  <c r="AG107" i="13"/>
  <c r="AG101" i="13"/>
  <c r="AG128" i="13"/>
  <c r="AG168" i="13"/>
  <c r="AG138" i="13"/>
  <c r="AG155" i="13"/>
  <c r="AG200" i="13"/>
  <c r="AG174" i="13"/>
  <c r="AG112" i="13"/>
  <c r="AG89" i="13"/>
  <c r="AG151" i="13"/>
  <c r="AG197" i="13"/>
  <c r="AG117" i="13"/>
  <c r="AG199" i="13"/>
  <c r="AG118" i="13"/>
  <c r="AG147" i="13"/>
  <c r="AG146" i="13"/>
  <c r="AG148" i="13"/>
  <c r="AG202" i="13"/>
  <c r="AG93" i="13"/>
  <c r="AG80" i="13"/>
  <c r="AG78" i="13"/>
  <c r="AG133" i="13"/>
  <c r="AG114" i="13"/>
  <c r="AG125" i="13"/>
  <c r="AG79" i="13"/>
  <c r="AG96" i="13"/>
  <c r="AG169" i="13"/>
  <c r="AG171" i="13"/>
  <c r="AG162" i="13"/>
  <c r="AG203" i="13"/>
  <c r="AG108" i="13"/>
  <c r="AG115" i="13"/>
  <c r="AG123" i="13"/>
  <c r="AG201" i="13"/>
  <c r="AG130" i="13"/>
  <c r="AG145" i="13"/>
  <c r="AG83" i="13"/>
  <c r="AG204" i="13"/>
  <c r="AG165" i="13"/>
  <c r="AG208" i="13"/>
  <c r="AG187" i="13"/>
  <c r="AG120" i="13"/>
  <c r="AG172" i="13"/>
  <c r="AG109" i="13"/>
  <c r="AG140" i="13"/>
  <c r="AG105" i="13"/>
  <c r="AG12" i="13"/>
  <c r="AG110" i="13"/>
  <c r="AG193" i="13"/>
  <c r="AG149" i="13"/>
  <c r="AG175" i="13"/>
  <c r="AG185" i="13"/>
  <c r="AG88" i="13"/>
  <c r="AG158" i="13"/>
  <c r="AG163" i="13"/>
  <c r="AG86" i="13"/>
  <c r="AG166" i="13"/>
  <c r="AG119" i="13"/>
  <c r="AG135" i="13"/>
  <c r="AG90" i="13"/>
  <c r="AG124" i="13"/>
  <c r="AG183" i="13"/>
  <c r="AG207" i="13"/>
  <c r="AG178" i="13"/>
  <c r="AG182" i="13"/>
  <c r="AG154" i="13"/>
  <c r="AG184" i="13"/>
  <c r="AG81" i="13"/>
  <c r="AG150" i="13"/>
  <c r="AG173" i="13"/>
  <c r="AG153" i="13"/>
  <c r="AG111" i="13"/>
  <c r="AG159" i="13"/>
  <c r="AG205" i="13"/>
  <c r="AG84" i="13"/>
  <c r="AG177" i="13"/>
  <c r="AG143" i="13"/>
  <c r="AG98" i="13"/>
  <c r="AG74" i="13"/>
  <c r="AG152" i="13"/>
  <c r="AG196" i="13"/>
  <c r="AG103" i="13"/>
  <c r="AG116" i="13"/>
  <c r="AG85" i="13"/>
  <c r="AG190" i="13"/>
  <c r="AG104" i="13"/>
  <c r="AG194" i="13"/>
  <c r="AG91" i="13"/>
  <c r="AG170" i="13"/>
  <c r="AG141" i="13"/>
  <c r="AG131" i="13"/>
  <c r="AG134" i="13"/>
  <c r="AG209" i="13"/>
  <c r="AG164" i="13"/>
  <c r="AG189" i="13"/>
  <c r="AG191" i="13"/>
  <c r="AG206" i="13"/>
  <c r="AG99" i="13"/>
  <c r="AG102" i="13"/>
  <c r="AG132" i="13"/>
  <c r="AG106" i="13"/>
  <c r="AG92" i="13"/>
  <c r="AG180" i="13"/>
  <c r="AG15" i="13"/>
  <c r="AG195" i="13"/>
  <c r="AG179" i="13"/>
  <c r="AG198" i="13"/>
  <c r="AG13" i="13"/>
  <c r="AG14" i="13"/>
  <c r="AG11" i="13"/>
  <c r="Q4" i="12" s="1" a="1"/>
  <c r="Q4" i="12" s="1"/>
  <c r="O5" i="14" s="1"/>
  <c r="AG18" i="13"/>
  <c r="AG16" i="13"/>
  <c r="AG17" i="13"/>
  <c r="AG22" i="13"/>
  <c r="AG19" i="13"/>
  <c r="AG21" i="13"/>
  <c r="AG30" i="13"/>
  <c r="AG26" i="13"/>
  <c r="AG28" i="13"/>
  <c r="AG29" i="13"/>
  <c r="AG23" i="13"/>
  <c r="AG31" i="13"/>
  <c r="AG24" i="13"/>
  <c r="AG27" i="13"/>
  <c r="AG20" i="13"/>
  <c r="AG25" i="13"/>
  <c r="AG32" i="13"/>
  <c r="AG33" i="13"/>
  <c r="AG34" i="13"/>
  <c r="AG35" i="13"/>
  <c r="AG36" i="13"/>
  <c r="AG37" i="13"/>
  <c r="AG38" i="13"/>
  <c r="AG40" i="13"/>
  <c r="AG39" i="13"/>
  <c r="AG42" i="13"/>
  <c r="AG41" i="13"/>
  <c r="AG43" i="13"/>
  <c r="AG44" i="13"/>
  <c r="AG45" i="13"/>
  <c r="AG46" i="13"/>
  <c r="AG47" i="13"/>
  <c r="AG48" i="13"/>
  <c r="AG49" i="13"/>
  <c r="AG51" i="13"/>
  <c r="AG50" i="13"/>
  <c r="AG53" i="13"/>
  <c r="AG52" i="13"/>
  <c r="AG56" i="13"/>
  <c r="AG54" i="13"/>
  <c r="AG55" i="13"/>
  <c r="AG57" i="13"/>
  <c r="AG58" i="13"/>
  <c r="AG59" i="13"/>
  <c r="AG60" i="13"/>
  <c r="AG61" i="13"/>
  <c r="AG62" i="13"/>
  <c r="AG63" i="13"/>
  <c r="AG64" i="13"/>
  <c r="AG68" i="13"/>
  <c r="AG72" i="13"/>
  <c r="AG66" i="13"/>
  <c r="AG65" i="13"/>
  <c r="AG67" i="13"/>
  <c r="AG70" i="13"/>
  <c r="AG69" i="13"/>
  <c r="R193" i="13"/>
  <c r="AN193" i="13" s="1"/>
  <c r="R141" i="13"/>
  <c r="AN141" i="13" s="1"/>
  <c r="R50" i="13"/>
  <c r="AN50" i="13" s="1"/>
  <c r="R155" i="13"/>
  <c r="AN155" i="13" s="1"/>
  <c r="R51" i="13"/>
  <c r="AN51" i="13" s="1"/>
  <c r="AN61" i="13"/>
  <c r="R162" i="13"/>
  <c r="AN162" i="13" s="1"/>
  <c r="R131" i="13"/>
  <c r="AN131" i="13" s="1"/>
  <c r="R103" i="13"/>
  <c r="AN103" i="13" s="1"/>
  <c r="R105" i="13"/>
  <c r="AN105" i="13" s="1"/>
  <c r="R136" i="13"/>
  <c r="AN136" i="13" s="1"/>
  <c r="R180" i="13"/>
  <c r="AN180" i="13" s="1"/>
  <c r="R134" i="13"/>
  <c r="AN134" i="13" s="1"/>
  <c r="R183" i="13"/>
  <c r="AN183" i="13" s="1"/>
  <c r="R86" i="13"/>
  <c r="AN86" i="13" s="1"/>
  <c r="R99" i="13"/>
  <c r="AN99" i="13" s="1"/>
  <c r="R159" i="13"/>
  <c r="AN159" i="13" s="1"/>
  <c r="R78" i="13"/>
  <c r="AN78" i="13" s="1"/>
  <c r="R27" i="13"/>
  <c r="AN27" i="13" s="1"/>
  <c r="R26" i="13"/>
  <c r="AN26" i="13" s="1"/>
  <c r="R178" i="13"/>
  <c r="AN178" i="13" s="1"/>
  <c r="R45" i="13"/>
  <c r="AN45" i="13" s="1"/>
  <c r="R143" i="13"/>
  <c r="AN143" i="13" s="1"/>
  <c r="R125" i="13"/>
  <c r="AN125" i="13" s="1"/>
  <c r="R114" i="13"/>
  <c r="AN114" i="13" s="1"/>
  <c r="R210" i="13"/>
  <c r="AN210" i="13" s="1"/>
  <c r="R202" i="13"/>
  <c r="AN202" i="13" s="1"/>
  <c r="R158" i="13"/>
  <c r="AN158" i="13" s="1"/>
  <c r="R164" i="13"/>
  <c r="AN164" i="13" s="1"/>
  <c r="R204" i="13"/>
  <c r="AN204" i="13" s="1"/>
  <c r="R182" i="13"/>
  <c r="AN182" i="13" s="1"/>
  <c r="R189" i="13"/>
  <c r="AN189" i="13" s="1"/>
  <c r="R25" i="13"/>
  <c r="AN25" i="13" s="1"/>
  <c r="R177" i="13"/>
  <c r="AN177" i="13" s="1"/>
  <c r="AN54" i="13"/>
  <c r="R39" i="13"/>
  <c r="AN39" i="13" s="1"/>
  <c r="R93" i="13"/>
  <c r="AN93" i="13" s="1"/>
  <c r="R115" i="13"/>
  <c r="AN115" i="13" s="1"/>
  <c r="R140" i="13"/>
  <c r="AN140" i="13" s="1"/>
  <c r="R135" i="13"/>
  <c r="AN135" i="13" s="1"/>
  <c r="R111" i="13"/>
  <c r="AN111" i="13" s="1"/>
  <c r="R191" i="13"/>
  <c r="AN191" i="13" s="1"/>
  <c r="R107" i="13"/>
  <c r="AN107" i="13" s="1"/>
  <c r="R116" i="13"/>
  <c r="AN116" i="13" s="1"/>
  <c r="R170" i="13"/>
  <c r="AN170" i="13" s="1"/>
  <c r="R87" i="13"/>
  <c r="AN87" i="13" s="1"/>
  <c r="R100" i="13"/>
  <c r="AN100" i="13" s="1"/>
  <c r="R81" i="13"/>
  <c r="AN81" i="13" s="1"/>
  <c r="R184" i="13"/>
  <c r="AN184" i="13" s="1"/>
  <c r="AN55" i="13"/>
  <c r="R147" i="13"/>
  <c r="AN147" i="13" s="1"/>
  <c r="R190" i="13"/>
  <c r="AN190" i="13" s="1"/>
  <c r="R186" i="13"/>
  <c r="AN186" i="13" s="1"/>
  <c r="R137" i="13"/>
  <c r="AN137" i="13" s="1"/>
  <c r="R28" i="13"/>
  <c r="AN28" i="13" s="1"/>
  <c r="R126" i="13"/>
  <c r="AN126" i="13" s="1"/>
  <c r="R157" i="13"/>
  <c r="AN157" i="13" s="1"/>
  <c r="R176" i="13"/>
  <c r="AN176" i="13" s="1"/>
  <c r="R198" i="13"/>
  <c r="AN198" i="13" s="1"/>
  <c r="R120" i="13"/>
  <c r="AN120" i="13" s="1"/>
  <c r="AN53" i="13"/>
  <c r="R36" i="13"/>
  <c r="AN36" i="13" s="1"/>
  <c r="R110" i="13"/>
  <c r="AN110" i="13" s="1"/>
  <c r="AN63" i="13"/>
  <c r="R200" i="13"/>
  <c r="AN200" i="13" s="1"/>
  <c r="R166" i="13"/>
  <c r="AN166" i="13" s="1"/>
  <c r="R194" i="13"/>
  <c r="AN194" i="13" s="1"/>
  <c r="R161" i="13"/>
  <c r="AN161" i="13" s="1"/>
  <c r="R24" i="13"/>
  <c r="AN24" i="13" s="1"/>
  <c r="AN69" i="13"/>
  <c r="R84" i="13"/>
  <c r="AN84" i="13" s="1"/>
  <c r="R89" i="13"/>
  <c r="AN89" i="13" s="1"/>
  <c r="R174" i="13"/>
  <c r="AN174" i="13" s="1"/>
  <c r="R88" i="13"/>
  <c r="AN88" i="13" s="1"/>
  <c r="R195" i="13"/>
  <c r="AN195" i="13" s="1"/>
  <c r="R122" i="13"/>
  <c r="AN122" i="13" s="1"/>
  <c r="AN64" i="13"/>
  <c r="R11" i="13"/>
  <c r="AN56" i="13"/>
  <c r="R49" i="13"/>
  <c r="AN49" i="13" s="1"/>
  <c r="AN60" i="13"/>
  <c r="R196" i="13"/>
  <c r="AN196" i="13" s="1"/>
  <c r="R156" i="13"/>
  <c r="AN156" i="13" s="1"/>
  <c r="R199" i="13"/>
  <c r="AN199" i="13" s="1"/>
  <c r="R94" i="13"/>
  <c r="AN94" i="13" s="1"/>
  <c r="AN67" i="13"/>
  <c r="R117" i="13"/>
  <c r="AN117" i="13" s="1"/>
  <c r="R142" i="13"/>
  <c r="AN142" i="13" s="1"/>
  <c r="R19" i="13"/>
  <c r="AN19" i="13" s="1"/>
  <c r="R167" i="13"/>
  <c r="AN167" i="13" s="1"/>
  <c r="R163" i="13"/>
  <c r="AN163" i="13" s="1"/>
  <c r="R124" i="13"/>
  <c r="AN124" i="13" s="1"/>
  <c r="R168" i="13"/>
  <c r="AN168" i="13" s="1"/>
  <c r="R160" i="13"/>
  <c r="AN160" i="13" s="1"/>
  <c r="R197" i="13"/>
  <c r="AN197" i="13" s="1"/>
  <c r="R192" i="13"/>
  <c r="AN192" i="13" s="1"/>
  <c r="R95" i="13"/>
  <c r="AN95" i="13" s="1"/>
  <c r="R90" i="13"/>
  <c r="AN90" i="13" s="1"/>
  <c r="R101" i="13"/>
  <c r="AN101" i="13" s="1"/>
  <c r="R91" i="13"/>
  <c r="AN91" i="13" s="1"/>
  <c r="R201" i="13"/>
  <c r="AN201" i="13" s="1"/>
  <c r="R112" i="13"/>
  <c r="AN112" i="13" s="1"/>
  <c r="R175" i="13"/>
  <c r="AN175" i="13" s="1"/>
  <c r="R33" i="13"/>
  <c r="AN33" i="13" s="1"/>
  <c r="R139" i="13"/>
  <c r="AN139" i="13" s="1"/>
  <c r="R12" i="13"/>
  <c r="AN12" i="13" s="1"/>
  <c r="R98" i="13"/>
  <c r="AN98" i="13" s="1"/>
  <c r="R34" i="13"/>
  <c r="AN34" i="13" s="1"/>
  <c r="R145" i="13"/>
  <c r="AN145" i="13" s="1"/>
  <c r="R79" i="13"/>
  <c r="AN79" i="13" s="1"/>
  <c r="R102" i="13"/>
  <c r="AN102" i="13" s="1"/>
  <c r="R179" i="13"/>
  <c r="AN179" i="13" s="1"/>
  <c r="R148" i="13"/>
  <c r="AN148" i="13" s="1"/>
  <c r="R144" i="13"/>
  <c r="AN144" i="13" s="1"/>
  <c r="R31" i="13"/>
  <c r="AN31" i="13" s="1"/>
  <c r="R23" i="13"/>
  <c r="AN23" i="13" s="1"/>
  <c r="R106" i="13"/>
  <c r="AN106" i="13" s="1"/>
  <c r="R138" i="13"/>
  <c r="AN138" i="13" s="1"/>
  <c r="R16" i="13"/>
  <c r="AN16" i="13" s="1"/>
  <c r="R119" i="13"/>
  <c r="AN119" i="13" s="1"/>
  <c r="R165" i="13"/>
  <c r="AN165" i="13" s="1"/>
  <c r="R15" i="13"/>
  <c r="AN15" i="13" s="1"/>
  <c r="R151" i="13"/>
  <c r="AN151" i="13" s="1"/>
  <c r="R123" i="13"/>
  <c r="AN123" i="13" s="1"/>
  <c r="R209" i="13"/>
  <c r="AN209" i="13" s="1"/>
  <c r="R104" i="13"/>
  <c r="AN104" i="13" s="1"/>
  <c r="R113" i="13"/>
  <c r="AN113" i="13" s="1"/>
  <c r="R128" i="13"/>
  <c r="AN128" i="13" s="1"/>
  <c r="R171" i="13"/>
  <c r="AN171" i="13" s="1"/>
  <c r="R13" i="13"/>
  <c r="R96" i="13"/>
  <c r="AN96" i="13" s="1"/>
  <c r="R108" i="13"/>
  <c r="AN108" i="13" s="1"/>
  <c r="R46" i="13"/>
  <c r="AN46" i="13" s="1"/>
  <c r="R187" i="13"/>
  <c r="AN187" i="13" s="1"/>
  <c r="R129" i="13"/>
  <c r="AN129" i="13" s="1"/>
  <c r="R44" i="13"/>
  <c r="AN44" i="13" s="1"/>
  <c r="R130" i="13"/>
  <c r="AN130" i="13" s="1"/>
  <c r="R133" i="13"/>
  <c r="AN133" i="13" s="1"/>
  <c r="R37" i="13"/>
  <c r="AN37" i="13" s="1"/>
  <c r="R32" i="13"/>
  <c r="AN32" i="13" s="1"/>
  <c r="R48" i="13"/>
  <c r="AN48" i="13" s="1"/>
  <c r="R43" i="13"/>
  <c r="AN43" i="13" s="1"/>
  <c r="R82" i="13"/>
  <c r="AN82" i="13" s="1"/>
  <c r="R41" i="13"/>
  <c r="AN41" i="13" s="1"/>
  <c r="R205" i="13"/>
  <c r="AN205" i="13" s="1"/>
  <c r="R127" i="13"/>
  <c r="AN127" i="13" s="1"/>
  <c r="R14" i="13"/>
  <c r="AN14" i="13" s="1"/>
  <c r="R154" i="13"/>
  <c r="AN154" i="13" s="1"/>
  <c r="R40" i="13"/>
  <c r="AN40" i="13" s="1"/>
  <c r="R203" i="13"/>
  <c r="AN203" i="13" s="1"/>
  <c r="AN68" i="13"/>
  <c r="R132" i="13"/>
  <c r="AN132" i="13" s="1"/>
  <c r="R42" i="13"/>
  <c r="AN42" i="13" s="1"/>
  <c r="R208" i="13"/>
  <c r="AN208" i="13" s="1"/>
  <c r="R22" i="13"/>
  <c r="AN22" i="13" s="1"/>
  <c r="R121" i="13"/>
  <c r="AN121" i="13" s="1"/>
  <c r="R97" i="13"/>
  <c r="AN97" i="13" s="1"/>
  <c r="R92" i="13"/>
  <c r="AN92" i="13" s="1"/>
  <c r="R85" i="13"/>
  <c r="AN85" i="13" s="1"/>
  <c r="AN18" i="13"/>
  <c r="R188" i="13"/>
  <c r="AN188" i="13" s="1"/>
  <c r="R30" i="13"/>
  <c r="R206" i="13"/>
  <c r="AN206" i="13" s="1"/>
  <c r="R152" i="13"/>
  <c r="AN152" i="13" s="1"/>
  <c r="R29" i="13"/>
  <c r="AN29" i="13" s="1"/>
  <c r="R38" i="13"/>
  <c r="AN38" i="13" s="1"/>
  <c r="AN59" i="13"/>
  <c r="R207" i="13"/>
  <c r="AN207" i="13" s="1"/>
  <c r="R118" i="13"/>
  <c r="AN118" i="13" s="1"/>
  <c r="R150" i="13"/>
  <c r="AN150" i="13" s="1"/>
  <c r="R83" i="13"/>
  <c r="AN83" i="13" s="1"/>
  <c r="R181" i="13"/>
  <c r="AN181" i="13" s="1"/>
  <c r="R109" i="13"/>
  <c r="AN109" i="13" s="1"/>
  <c r="R149" i="13"/>
  <c r="AN149" i="13" s="1"/>
  <c r="R172" i="13"/>
  <c r="AN172" i="13" s="1"/>
  <c r="R35" i="13"/>
  <c r="AN35" i="13" s="1"/>
  <c r="R153" i="13"/>
  <c r="AN153" i="13" s="1"/>
  <c r="R80" i="13"/>
  <c r="AN80" i="13" s="1"/>
  <c r="R169" i="13"/>
  <c r="AN169" i="13" s="1"/>
  <c r="R185" i="13"/>
  <c r="AN185" i="13" s="1"/>
  <c r="R173" i="13"/>
  <c r="AN173" i="13" s="1"/>
  <c r="R146" i="13"/>
  <c r="AN146" i="13" s="1"/>
  <c r="R47" i="13"/>
  <c r="AN47" i="13" s="1"/>
  <c r="BF72" i="13" l="1" a="1"/>
  <c r="BF72" i="13" s="1"/>
  <c r="BG72" i="13" a="1"/>
  <c r="BG72" i="13" s="1"/>
  <c r="BI72" i="13" a="1"/>
  <c r="BI72" i="13" s="1"/>
  <c r="BL72" i="13" a="1"/>
  <c r="BL72" i="13" s="1"/>
  <c r="BH72" i="13" a="1"/>
  <c r="BH72" i="13" s="1"/>
  <c r="BE72" i="13" a="1"/>
  <c r="BE72" i="13" s="1"/>
  <c r="BC72" i="13" a="1"/>
  <c r="BC72" i="13" s="1"/>
  <c r="BK72" i="13" a="1"/>
  <c r="BK72" i="13" s="1"/>
  <c r="BJ72" i="13" a="1"/>
  <c r="BJ72" i="13" s="1"/>
  <c r="BD72" i="13" a="1"/>
  <c r="BD72" i="13" s="1"/>
  <c r="Q75" i="13"/>
  <c r="AM75" i="13" s="1"/>
  <c r="R75" i="13"/>
  <c r="AN75" i="13" s="1"/>
  <c r="C76" i="13"/>
  <c r="Q6" i="12" a="1"/>
  <c r="Q6" i="12" s="1"/>
  <c r="O7" i="14" s="1"/>
  <c r="AG75" i="13"/>
  <c r="AF75" i="13"/>
  <c r="Q7" i="12" a="1"/>
  <c r="Q7" i="12" s="1"/>
  <c r="O8" i="14" s="1"/>
  <c r="Q8" i="12" a="1"/>
  <c r="Q8" i="12" s="1"/>
  <c r="O9" i="14" s="1"/>
  <c r="Q5" i="12" a="1"/>
  <c r="Q5" i="12" s="1"/>
  <c r="O6" i="14" s="1"/>
  <c r="AN74" i="13"/>
  <c r="AN13" i="13"/>
  <c r="N5" i="12" a="1"/>
  <c r="N5" i="12" s="1"/>
  <c r="L6" i="14" s="1"/>
  <c r="N7" i="12" a="1"/>
  <c r="N7" i="12" s="1"/>
  <c r="L8" i="14" s="1"/>
  <c r="AN20" i="13"/>
  <c r="AN30" i="13"/>
  <c r="N8" i="12" a="1"/>
  <c r="N8" i="12" s="1"/>
  <c r="L9" i="14" s="1"/>
  <c r="AN11" i="13"/>
  <c r="N4" i="12" a="1"/>
  <c r="N4" i="12" s="1"/>
  <c r="L5" i="14" s="1"/>
  <c r="N6" i="12" a="1"/>
  <c r="N6" i="12" s="1"/>
  <c r="L7" i="14" s="1"/>
  <c r="AN17" i="13"/>
  <c r="O76" i="13" l="1"/>
  <c r="O73" i="13"/>
  <c r="O75" i="13"/>
  <c r="BF73" i="13" a="1"/>
  <c r="BF73" i="13" s="1"/>
  <c r="BC73" i="13" a="1"/>
  <c r="BC73" i="13" s="1"/>
  <c r="BL73" i="13" a="1"/>
  <c r="BL73" i="13" s="1"/>
  <c r="BK73" i="13" a="1"/>
  <c r="BK73" i="13" s="1"/>
  <c r="BI73" i="13" a="1"/>
  <c r="BI73" i="13" s="1"/>
  <c r="BJ73" i="13" a="1"/>
  <c r="BJ73" i="13" s="1"/>
  <c r="BG73" i="13" a="1"/>
  <c r="BG73" i="13" s="1"/>
  <c r="BE73" i="13" a="1"/>
  <c r="BE73" i="13" s="1"/>
  <c r="BD73" i="13" a="1"/>
  <c r="BD73" i="13" s="1"/>
  <c r="BH73" i="13" a="1"/>
  <c r="BH73" i="13" s="1"/>
  <c r="C77" i="13"/>
  <c r="AF76" i="13"/>
  <c r="Q76" i="13"/>
  <c r="AM76" i="13" s="1"/>
  <c r="AG76" i="13"/>
  <c r="R76" i="13"/>
  <c r="O77" i="13" l="1"/>
  <c r="O158" i="13"/>
  <c r="O99" i="13"/>
  <c r="O93" i="13"/>
  <c r="O136" i="13"/>
  <c r="O190" i="13"/>
  <c r="O168" i="13"/>
  <c r="O124" i="13"/>
  <c r="O143" i="13"/>
  <c r="O138" i="13"/>
  <c r="O123" i="13"/>
  <c r="O131" i="13"/>
  <c r="O152" i="13"/>
  <c r="O102" i="13"/>
  <c r="O115" i="13"/>
  <c r="O175" i="13"/>
  <c r="O137" i="13"/>
  <c r="O129" i="13"/>
  <c r="O108" i="13"/>
  <c r="O92" i="13"/>
  <c r="O101" i="13"/>
  <c r="O182" i="13"/>
  <c r="O110" i="13"/>
  <c r="O156" i="13"/>
  <c r="O194" i="13"/>
  <c r="O139" i="13"/>
  <c r="O120" i="13"/>
  <c r="O116" i="13"/>
  <c r="O100" i="13"/>
  <c r="O79" i="13"/>
  <c r="O164" i="13"/>
  <c r="O174" i="13"/>
  <c r="O144" i="13"/>
  <c r="O86" i="13"/>
  <c r="O125" i="13"/>
  <c r="O133" i="13"/>
  <c r="O113" i="13"/>
  <c r="O104" i="13"/>
  <c r="O88" i="13"/>
  <c r="O206" i="13"/>
  <c r="O82" i="13"/>
  <c r="O207" i="13"/>
  <c r="O105" i="13"/>
  <c r="O146" i="13"/>
  <c r="O91" i="13"/>
  <c r="O112" i="13"/>
  <c r="O81" i="13"/>
  <c r="O180" i="13"/>
  <c r="O145" i="13"/>
  <c r="O111" i="13"/>
  <c r="O87" i="13"/>
  <c r="O199" i="13"/>
  <c r="O97" i="13"/>
  <c r="O98" i="13"/>
  <c r="O121" i="13"/>
  <c r="O200" i="13"/>
  <c r="O176" i="13"/>
  <c r="O150" i="13"/>
  <c r="O103" i="13"/>
  <c r="O85" i="13"/>
  <c r="O153" i="13"/>
  <c r="O195" i="13"/>
  <c r="O83" i="13"/>
  <c r="O142" i="13"/>
  <c r="O119" i="13"/>
  <c r="O141" i="13"/>
  <c r="O201" i="13"/>
  <c r="O163" i="13"/>
  <c r="O196" i="13"/>
  <c r="O183" i="13"/>
  <c r="O89" i="13"/>
  <c r="O178" i="13"/>
  <c r="O198" i="13"/>
  <c r="O171" i="13"/>
  <c r="O147" i="13"/>
  <c r="O203" i="13"/>
  <c r="O122" i="13"/>
  <c r="O127" i="13"/>
  <c r="O94" i="13"/>
  <c r="O149" i="13"/>
  <c r="O165" i="13"/>
  <c r="O187" i="13"/>
  <c r="O208" i="13"/>
  <c r="O204" i="13"/>
  <c r="O106" i="13"/>
  <c r="O197" i="13"/>
  <c r="O193" i="13"/>
  <c r="O96" i="13"/>
  <c r="O132" i="13"/>
  <c r="O191" i="13"/>
  <c r="O192" i="13"/>
  <c r="O95" i="13"/>
  <c r="O184" i="13"/>
  <c r="O109" i="13"/>
  <c r="O140" i="13"/>
  <c r="O117" i="13"/>
  <c r="O177" i="13"/>
  <c r="O161" i="13"/>
  <c r="O209" i="13"/>
  <c r="O159" i="13"/>
  <c r="O179" i="13"/>
  <c r="O188" i="13"/>
  <c r="O130" i="13"/>
  <c r="O134" i="13"/>
  <c r="O189" i="13"/>
  <c r="O185" i="13"/>
  <c r="O128" i="13"/>
  <c r="O107" i="13"/>
  <c r="O172" i="13"/>
  <c r="O170" i="13"/>
  <c r="O162" i="13"/>
  <c r="O155" i="13"/>
  <c r="O84" i="13"/>
  <c r="O126" i="13"/>
  <c r="O118" i="13"/>
  <c r="O173" i="13"/>
  <c r="O157" i="13"/>
  <c r="O205" i="13"/>
  <c r="O210" i="13"/>
  <c r="O151" i="13"/>
  <c r="O154" i="13"/>
  <c r="O114" i="13"/>
  <c r="O186" i="13"/>
  <c r="O160" i="13"/>
  <c r="O181" i="13"/>
  <c r="O202" i="13"/>
  <c r="O78" i="13"/>
  <c r="O148" i="13"/>
  <c r="O169" i="13"/>
  <c r="O166" i="13"/>
  <c r="O135" i="13"/>
  <c r="O80" i="13"/>
  <c r="O167" i="13"/>
  <c r="O90" i="13"/>
  <c r="O12" i="13"/>
  <c r="O11" i="13"/>
  <c r="O14" i="13"/>
  <c r="O13" i="13"/>
  <c r="O15" i="13"/>
  <c r="O16" i="13"/>
  <c r="O17" i="13"/>
  <c r="O18" i="13"/>
  <c r="O19" i="13"/>
  <c r="O20" i="13"/>
  <c r="O23" i="13"/>
  <c r="O21" i="13"/>
  <c r="O22" i="13"/>
  <c r="O24" i="13"/>
  <c r="O25" i="13"/>
  <c r="O26" i="13"/>
  <c r="O27" i="13"/>
  <c r="O28" i="13"/>
  <c r="O29" i="13"/>
  <c r="O30" i="13"/>
  <c r="O32" i="13"/>
  <c r="O33" i="13"/>
  <c r="O31" i="13"/>
  <c r="O34" i="13"/>
  <c r="O35" i="13"/>
  <c r="O36" i="13"/>
  <c r="O37" i="13"/>
  <c r="O38" i="13"/>
  <c r="O39" i="13"/>
  <c r="O40" i="13"/>
  <c r="O41" i="13"/>
  <c r="O42" i="13"/>
  <c r="O43" i="13"/>
  <c r="O44" i="13"/>
  <c r="O46" i="13"/>
  <c r="O45" i="13"/>
  <c r="O47" i="13"/>
  <c r="O48" i="13"/>
  <c r="O49" i="13"/>
  <c r="O50" i="13"/>
  <c r="O51" i="13"/>
  <c r="O52" i="13"/>
  <c r="O53" i="13"/>
  <c r="O54" i="13"/>
  <c r="O56" i="13"/>
  <c r="O55" i="13"/>
  <c r="O59" i="13"/>
  <c r="O57" i="13"/>
  <c r="O58" i="13"/>
  <c r="O60" i="13"/>
  <c r="O61" i="13"/>
  <c r="O62" i="13"/>
  <c r="O63" i="13"/>
  <c r="O64" i="13"/>
  <c r="O66" i="13"/>
  <c r="O65" i="13"/>
  <c r="O67" i="13"/>
  <c r="O69" i="13"/>
  <c r="O68" i="13"/>
  <c r="O71" i="13"/>
  <c r="O70" i="13"/>
  <c r="O74" i="13"/>
  <c r="O72" i="13"/>
  <c r="BD74" i="13" a="1"/>
  <c r="BD74" i="13" s="1"/>
  <c r="BI74" i="13" a="1"/>
  <c r="BI74" i="13" s="1"/>
  <c r="BH74" i="13" a="1"/>
  <c r="BH74" i="13" s="1"/>
  <c r="BK74" i="13" a="1"/>
  <c r="BK74" i="13" s="1"/>
  <c r="BJ74" i="13" a="1"/>
  <c r="BJ74" i="13" s="1"/>
  <c r="BC74" i="13" a="1"/>
  <c r="BC74" i="13" s="1"/>
  <c r="BF74" i="13" a="1"/>
  <c r="BF74" i="13" s="1"/>
  <c r="BG74" i="13" a="1"/>
  <c r="BG74" i="13" s="1"/>
  <c r="BL74" i="13" a="1"/>
  <c r="BL74" i="13" s="1"/>
  <c r="BE74" i="13" a="1"/>
  <c r="BE74" i="13" s="1"/>
  <c r="P21" i="13"/>
  <c r="AL21" i="13" s="1"/>
  <c r="P53" i="13"/>
  <c r="P52" i="13"/>
  <c r="P54" i="13"/>
  <c r="AL54" i="13" s="1"/>
  <c r="P55" i="13"/>
  <c r="AL55" i="13" s="1"/>
  <c r="P57" i="13"/>
  <c r="P56" i="13"/>
  <c r="AL56" i="13" s="1"/>
  <c r="P59" i="13"/>
  <c r="AL59" i="13" s="1"/>
  <c r="P60" i="13"/>
  <c r="P58" i="13"/>
  <c r="P61" i="13"/>
  <c r="AL61" i="13" s="1"/>
  <c r="P62" i="13"/>
  <c r="AL62" i="13" s="1"/>
  <c r="P63" i="13"/>
  <c r="P65" i="13"/>
  <c r="P66" i="13"/>
  <c r="AL66" i="13" s="1"/>
  <c r="P64" i="13"/>
  <c r="AL64" i="13" s="1"/>
  <c r="P67" i="13"/>
  <c r="P68" i="13"/>
  <c r="P69" i="13"/>
  <c r="AL69" i="13" s="1"/>
  <c r="P71" i="13"/>
  <c r="AL71" i="13" s="1"/>
  <c r="P72" i="13"/>
  <c r="AL72" i="13" s="1"/>
  <c r="P74" i="13"/>
  <c r="P75" i="13"/>
  <c r="AL75" i="13" s="1"/>
  <c r="P70" i="13"/>
  <c r="AL70" i="13" s="1"/>
  <c r="P73" i="13"/>
  <c r="M29" i="12" a="1"/>
  <c r="M29" i="12" s="1"/>
  <c r="K30" i="14" s="1"/>
  <c r="M68" i="12" a="1"/>
  <c r="M68" i="12" s="1"/>
  <c r="K69" i="14" s="1"/>
  <c r="M25" i="12" a="1"/>
  <c r="M25" i="12" s="1"/>
  <c r="K26" i="14" s="1"/>
  <c r="M74" i="12" a="1"/>
  <c r="M74" i="12" s="1"/>
  <c r="K75" i="14" s="1"/>
  <c r="M15" i="12" a="1"/>
  <c r="M15" i="12" s="1"/>
  <c r="K16" i="14" s="1"/>
  <c r="M65" i="12" a="1"/>
  <c r="M65" i="12" s="1"/>
  <c r="K66" i="14" s="1"/>
  <c r="M66" i="12" a="1"/>
  <c r="M66" i="12" s="1"/>
  <c r="K67" i="14" s="1"/>
  <c r="M49" i="12" a="1"/>
  <c r="M49" i="12" s="1"/>
  <c r="K50" i="14" s="1"/>
  <c r="M113" i="12" a="1"/>
  <c r="M113" i="12" s="1"/>
  <c r="K114" i="14" s="1"/>
  <c r="M170" i="12" a="1"/>
  <c r="M170" i="12" s="1"/>
  <c r="K171" i="14" s="1"/>
  <c r="M91" i="12" a="1"/>
  <c r="M91" i="12" s="1"/>
  <c r="K92" i="14" s="1"/>
  <c r="M31" i="12" a="1"/>
  <c r="M31" i="12" s="1"/>
  <c r="K32" i="14" s="1"/>
  <c r="M158" i="12" a="1"/>
  <c r="M158" i="12" s="1"/>
  <c r="K159" i="14" s="1"/>
  <c r="M116" i="12" a="1"/>
  <c r="M116" i="12" s="1"/>
  <c r="K117" i="14" s="1"/>
  <c r="M107" i="12" a="1"/>
  <c r="M107" i="12" s="1"/>
  <c r="K108" i="14" s="1"/>
  <c r="M143" i="12" a="1"/>
  <c r="M143" i="12" s="1"/>
  <c r="K144" i="14" s="1"/>
  <c r="M149" i="12" a="1"/>
  <c r="M149" i="12" s="1"/>
  <c r="K150" i="14" s="1"/>
  <c r="M115" i="12" a="1"/>
  <c r="M115" i="12" s="1"/>
  <c r="K116" i="14" s="1"/>
  <c r="M95" i="12" a="1"/>
  <c r="M95" i="12" s="1"/>
  <c r="K96" i="14" s="1"/>
  <c r="M177" i="12" a="1"/>
  <c r="M177" i="12" s="1"/>
  <c r="K178" i="14" s="1"/>
  <c r="M111" i="12" a="1"/>
  <c r="M111" i="12" s="1"/>
  <c r="K112" i="14" s="1"/>
  <c r="M181" i="12" a="1"/>
  <c r="M181" i="12" s="1"/>
  <c r="K182" i="14" s="1"/>
  <c r="M180" i="12" a="1"/>
  <c r="M180" i="12" s="1"/>
  <c r="K181" i="14" s="1"/>
  <c r="M126" i="12" a="1"/>
  <c r="M126" i="12" s="1"/>
  <c r="K127" i="14" s="1"/>
  <c r="M32" i="12" a="1"/>
  <c r="M32" i="12" s="1"/>
  <c r="K33" i="14" s="1"/>
  <c r="M10" i="12" a="1"/>
  <c r="M10" i="12" s="1"/>
  <c r="K11" i="14" s="1"/>
  <c r="M35" i="12" a="1"/>
  <c r="M35" i="12" s="1"/>
  <c r="K36" i="14" s="1"/>
  <c r="M80" i="12" a="1"/>
  <c r="M80" i="12" s="1"/>
  <c r="K81" i="14" s="1"/>
  <c r="M16" i="12" a="1"/>
  <c r="M16" i="12" s="1"/>
  <c r="K17" i="14" s="1"/>
  <c r="M70" i="12" a="1"/>
  <c r="M70" i="12" s="1"/>
  <c r="K71" i="14" s="1"/>
  <c r="M71" i="12" a="1"/>
  <c r="M71" i="12" s="1"/>
  <c r="K72" i="14" s="1"/>
  <c r="M73" i="12" a="1"/>
  <c r="M73" i="12" s="1"/>
  <c r="K74" i="14" s="1"/>
  <c r="M132" i="12" a="1"/>
  <c r="M132" i="12" s="1"/>
  <c r="K133" i="14" s="1"/>
  <c r="M173" i="12" a="1"/>
  <c r="M173" i="12" s="1"/>
  <c r="K174" i="14" s="1"/>
  <c r="M131" i="12" a="1"/>
  <c r="M131" i="12" s="1"/>
  <c r="K132" i="14" s="1"/>
  <c r="M79" i="12" a="1"/>
  <c r="M79" i="12" s="1"/>
  <c r="K80" i="14" s="1"/>
  <c r="M161" i="12" a="1"/>
  <c r="M161" i="12" s="1"/>
  <c r="K162" i="14" s="1"/>
  <c r="M117" i="12" a="1"/>
  <c r="M117" i="12" s="1"/>
  <c r="K118" i="14" s="1"/>
  <c r="M119" i="12" a="1"/>
  <c r="M119" i="12" s="1"/>
  <c r="K120" i="14" s="1"/>
  <c r="M163" i="12" a="1"/>
  <c r="M163" i="12" s="1"/>
  <c r="K164" i="14" s="1"/>
  <c r="M151" i="12" a="1"/>
  <c r="M151" i="12" s="1"/>
  <c r="K152" i="14" s="1"/>
  <c r="M148" i="12" a="1"/>
  <c r="M148" i="12" s="1"/>
  <c r="K149" i="14" s="1"/>
  <c r="M147" i="12" a="1"/>
  <c r="M147" i="12" s="1"/>
  <c r="K148" i="14" s="1"/>
  <c r="M182" i="12" a="1"/>
  <c r="M182" i="12" s="1"/>
  <c r="K183" i="14" s="1"/>
  <c r="M114" i="12" a="1"/>
  <c r="M114" i="12" s="1"/>
  <c r="K115" i="14" s="1"/>
  <c r="M185" i="12" a="1"/>
  <c r="M185" i="12" s="1"/>
  <c r="K186" i="14" s="1"/>
  <c r="M184" i="12" a="1"/>
  <c r="M184" i="12" s="1"/>
  <c r="K185" i="14" s="1"/>
  <c r="M130" i="12" a="1"/>
  <c r="M130" i="12" s="1"/>
  <c r="K131" i="14" s="1"/>
  <c r="M37" i="12" a="1"/>
  <c r="M37" i="12" s="1"/>
  <c r="K38" i="14" s="1"/>
  <c r="M12" i="12" a="1"/>
  <c r="M12" i="12" s="1"/>
  <c r="K13" i="14" s="1"/>
  <c r="M40" i="12" a="1"/>
  <c r="M40" i="12" s="1"/>
  <c r="K41" i="14" s="1"/>
  <c r="M14" i="12" a="1"/>
  <c r="M14" i="12" s="1"/>
  <c r="K15" i="14" s="1"/>
  <c r="M27" i="12" a="1"/>
  <c r="M27" i="12" s="1"/>
  <c r="K28" i="14" s="1"/>
  <c r="M26" i="12" a="1"/>
  <c r="M26" i="12" s="1"/>
  <c r="K27" i="14" s="1"/>
  <c r="M72" i="12" a="1"/>
  <c r="M72" i="12" s="1"/>
  <c r="K73" i="14" s="1"/>
  <c r="M76" i="12" a="1"/>
  <c r="M76" i="12" s="1"/>
  <c r="K77" i="14" s="1"/>
  <c r="M133" i="12" a="1"/>
  <c r="M133" i="12" s="1"/>
  <c r="K134" i="14" s="1"/>
  <c r="M48" i="12" a="1"/>
  <c r="M48" i="12" s="1"/>
  <c r="K49" i="14" s="1"/>
  <c r="M145" i="12" a="1"/>
  <c r="M145" i="12" s="1"/>
  <c r="K146" i="14" s="1"/>
  <c r="M92" i="12" a="1"/>
  <c r="M92" i="12" s="1"/>
  <c r="K93" i="14" s="1"/>
  <c r="M169" i="12" a="1"/>
  <c r="M169" i="12" s="1"/>
  <c r="K170" i="14" s="1"/>
  <c r="M121" i="12" a="1"/>
  <c r="M121" i="12" s="1"/>
  <c r="K122" i="14" s="1"/>
  <c r="M120" i="12" a="1"/>
  <c r="M120" i="12" s="1"/>
  <c r="K121" i="14" s="1"/>
  <c r="M174" i="12" a="1"/>
  <c r="M174" i="12" s="1"/>
  <c r="K175" i="14" s="1"/>
  <c r="M154" i="12" a="1"/>
  <c r="M154" i="12" s="1"/>
  <c r="K155" i="14" s="1"/>
  <c r="M150" i="12" a="1"/>
  <c r="M150" i="12" s="1"/>
  <c r="K151" i="14" s="1"/>
  <c r="M192" i="12" a="1"/>
  <c r="M192" i="12" s="1"/>
  <c r="K193" i="14" s="1"/>
  <c r="M186" i="12" a="1"/>
  <c r="M186" i="12" s="1"/>
  <c r="K187" i="14" s="1"/>
  <c r="M125" i="12" a="1"/>
  <c r="M125" i="12" s="1"/>
  <c r="K126" i="14" s="1"/>
  <c r="M189" i="12" a="1"/>
  <c r="M189" i="12" s="1"/>
  <c r="K190" i="14" s="1"/>
  <c r="M188" i="12" a="1"/>
  <c r="M188" i="12" s="1"/>
  <c r="K189" i="14" s="1"/>
  <c r="M142" i="12" a="1"/>
  <c r="M142" i="12" s="1"/>
  <c r="K143" i="14" s="1"/>
  <c r="M47" i="12" a="1"/>
  <c r="M47" i="12" s="1"/>
  <c r="K48" i="14" s="1"/>
  <c r="M13" i="12" a="1"/>
  <c r="M13" i="12" s="1"/>
  <c r="K14" i="14" s="1"/>
  <c r="M51" i="12" a="1"/>
  <c r="M51" i="12" s="1"/>
  <c r="K52" i="14" s="1"/>
  <c r="M17" i="12" a="1"/>
  <c r="M17" i="12" s="1"/>
  <c r="K18" i="14" s="1"/>
  <c r="M33" i="12" a="1"/>
  <c r="M33" i="12" s="1"/>
  <c r="K34" i="14" s="1"/>
  <c r="M30" i="12" a="1"/>
  <c r="M30" i="12" s="1"/>
  <c r="K31" i="14" s="1"/>
  <c r="M75" i="12" a="1"/>
  <c r="M75" i="12" s="1"/>
  <c r="K76" i="14" s="1"/>
  <c r="M84" i="12" a="1"/>
  <c r="M84" i="12" s="1"/>
  <c r="K85" i="14" s="1"/>
  <c r="M139" i="12" a="1"/>
  <c r="M139" i="12" s="1"/>
  <c r="K140" i="14" s="1"/>
  <c r="M55" i="12" a="1"/>
  <c r="M55" i="12" s="1"/>
  <c r="K56" i="14" s="1"/>
  <c r="M153" i="12" a="1"/>
  <c r="M153" i="12" s="1"/>
  <c r="K154" i="14" s="1"/>
  <c r="M118" i="12" a="1"/>
  <c r="M118" i="12" s="1"/>
  <c r="K119" i="14" s="1"/>
  <c r="M172" i="12" a="1"/>
  <c r="M172" i="12" s="1"/>
  <c r="K173" i="14" s="1"/>
  <c r="M124" i="12" a="1"/>
  <c r="M124" i="12" s="1"/>
  <c r="K125" i="14" s="1"/>
  <c r="M122" i="12" a="1"/>
  <c r="M122" i="12" s="1"/>
  <c r="K123" i="14" s="1"/>
  <c r="M106" i="12" a="1"/>
  <c r="M106" i="12" s="1"/>
  <c r="K107" i="14" s="1"/>
  <c r="M157" i="12" a="1"/>
  <c r="M157" i="12" s="1"/>
  <c r="K158" i="14" s="1"/>
  <c r="M179" i="12" a="1"/>
  <c r="M179" i="12" s="1"/>
  <c r="K180" i="14" s="1"/>
  <c r="M103" i="12" a="1"/>
  <c r="M103" i="12" s="1"/>
  <c r="K104" i="14" s="1"/>
  <c r="M190" i="12" a="1"/>
  <c r="M190" i="12" s="1"/>
  <c r="K191" i="14" s="1"/>
  <c r="M129" i="12" a="1"/>
  <c r="M129" i="12" s="1"/>
  <c r="K130" i="14" s="1"/>
  <c r="M199" i="12" a="1"/>
  <c r="M199" i="12" s="1"/>
  <c r="K200" i="14" s="1"/>
  <c r="M195" i="12" a="1"/>
  <c r="M195" i="12" s="1"/>
  <c r="K196" i="14" s="1"/>
  <c r="M175" i="12" a="1"/>
  <c r="M175" i="12" s="1"/>
  <c r="K176" i="14" s="1"/>
  <c r="M50" i="12" a="1"/>
  <c r="M50" i="12" s="1"/>
  <c r="K51" i="14" s="1"/>
  <c r="M19" i="12" a="1"/>
  <c r="M19" i="12" s="1"/>
  <c r="K20" i="14" s="1"/>
  <c r="M56" i="12" a="1"/>
  <c r="M56" i="12" s="1"/>
  <c r="K57" i="14" s="1"/>
  <c r="M24" i="12" a="1"/>
  <c r="M24" i="12" s="1"/>
  <c r="K25" i="14" s="1"/>
  <c r="M41" i="12" a="1"/>
  <c r="M41" i="12" s="1"/>
  <c r="K42" i="14" s="1"/>
  <c r="M38" i="12" a="1"/>
  <c r="M38" i="12" s="1"/>
  <c r="K39" i="14" s="1"/>
  <c r="M81" i="12" a="1"/>
  <c r="M81" i="12" s="1"/>
  <c r="K82" i="14" s="1"/>
  <c r="M87" i="12" a="1"/>
  <c r="M87" i="12" s="1"/>
  <c r="K88" i="14" s="1"/>
  <c r="M140" i="12" a="1"/>
  <c r="M140" i="12" s="1"/>
  <c r="K141" i="14" s="1"/>
  <c r="M62" i="12" a="1"/>
  <c r="M62" i="12" s="1"/>
  <c r="K63" i="14" s="1"/>
  <c r="M167" i="12" a="1"/>
  <c r="M167" i="12" s="1"/>
  <c r="K168" i="14" s="1"/>
  <c r="M127" i="12" a="1"/>
  <c r="M127" i="12" s="1"/>
  <c r="K128" i="14" s="1"/>
  <c r="M53" i="12" a="1"/>
  <c r="M53" i="12" s="1"/>
  <c r="K54" i="14" s="1"/>
  <c r="M128" i="12" a="1"/>
  <c r="M128" i="12" s="1"/>
  <c r="K129" i="14" s="1"/>
  <c r="M123" i="12" a="1"/>
  <c r="M123" i="12" s="1"/>
  <c r="K124" i="14" s="1"/>
  <c r="M108" i="12" a="1"/>
  <c r="M108" i="12" s="1"/>
  <c r="K109" i="14" s="1"/>
  <c r="M160" i="12" a="1"/>
  <c r="M160" i="12" s="1"/>
  <c r="K161" i="14" s="1"/>
  <c r="M183" i="12" a="1"/>
  <c r="M183" i="12" s="1"/>
  <c r="K184" i="14" s="1"/>
  <c r="M146" i="12" a="1"/>
  <c r="M146" i="12" s="1"/>
  <c r="K147" i="14" s="1"/>
  <c r="M203" i="12" a="1"/>
  <c r="M203" i="12" s="1"/>
  <c r="K204" i="14" s="1"/>
  <c r="M138" i="12" a="1"/>
  <c r="M138" i="12" s="1"/>
  <c r="K139" i="14" s="1"/>
  <c r="M201" i="12" a="1"/>
  <c r="M201" i="12" s="1"/>
  <c r="K202" i="14" s="1"/>
  <c r="M197" i="12" a="1"/>
  <c r="M197" i="12" s="1"/>
  <c r="K198" i="14" s="1"/>
  <c r="M176" i="12" a="1"/>
  <c r="M176" i="12" s="1"/>
  <c r="K177" i="14" s="1"/>
  <c r="M11" i="12" a="1"/>
  <c r="M11" i="12" s="1"/>
  <c r="K12" i="14" s="1"/>
  <c r="M61" i="12" a="1"/>
  <c r="M61" i="12" s="1"/>
  <c r="K62" i="14" s="1"/>
  <c r="M20" i="12" a="1"/>
  <c r="M20" i="12" s="1"/>
  <c r="K21" i="14" s="1"/>
  <c r="M57" i="12" a="1"/>
  <c r="M57" i="12" s="1"/>
  <c r="K58" i="14" s="1"/>
  <c r="M60" i="12" a="1"/>
  <c r="M60" i="12" s="1"/>
  <c r="K61" i="14" s="1"/>
  <c r="M42" i="12" a="1"/>
  <c r="M42" i="12" s="1"/>
  <c r="K43" i="14" s="1"/>
  <c r="M43" i="12" a="1"/>
  <c r="M43" i="12" s="1"/>
  <c r="K44" i="14" s="1"/>
  <c r="M34" i="12" a="1"/>
  <c r="M34" i="12" s="1"/>
  <c r="K35" i="14" s="1"/>
  <c r="M104" i="12" a="1"/>
  <c r="M104" i="12" s="1"/>
  <c r="K105" i="14" s="1"/>
  <c r="M156" i="12" a="1"/>
  <c r="M156" i="12" s="1"/>
  <c r="K157" i="14" s="1"/>
  <c r="M85" i="12" a="1"/>
  <c r="M85" i="12" s="1"/>
  <c r="K86" i="14" s="1"/>
  <c r="M36" i="12" a="1"/>
  <c r="M36" i="12" s="1"/>
  <c r="K37" i="14" s="1"/>
  <c r="M141" i="12" a="1"/>
  <c r="M141" i="12" s="1"/>
  <c r="K142" i="14" s="1"/>
  <c r="M54" i="12" a="1"/>
  <c r="M54" i="12" s="1"/>
  <c r="K55" i="14" s="1"/>
  <c r="M166" i="12" a="1"/>
  <c r="M166" i="12" s="1"/>
  <c r="K167" i="14" s="1"/>
  <c r="M135" i="12" a="1"/>
  <c r="M135" i="12" s="1"/>
  <c r="K136" i="14" s="1"/>
  <c r="M109" i="12" a="1"/>
  <c r="M109" i="12" s="1"/>
  <c r="K110" i="14" s="1"/>
  <c r="M168" i="12" a="1"/>
  <c r="M168" i="12" s="1"/>
  <c r="K169" i="14" s="1"/>
  <c r="M187" i="12" a="1"/>
  <c r="M187" i="12" s="1"/>
  <c r="K188" i="14" s="1"/>
  <c r="M164" i="12" a="1"/>
  <c r="M164" i="12" s="1"/>
  <c r="K165" i="14" s="1"/>
  <c r="M83" i="12" a="1"/>
  <c r="M83" i="12" s="1"/>
  <c r="K84" i="14" s="1"/>
  <c r="M202" i="12" a="1"/>
  <c r="M202" i="12" s="1"/>
  <c r="K203" i="14" s="1"/>
  <c r="M101" i="12" a="1"/>
  <c r="M101" i="12" s="1"/>
  <c r="K102" i="14" s="1"/>
  <c r="M165" i="12" a="1"/>
  <c r="M165" i="12" s="1"/>
  <c r="K166" i="14" s="1"/>
  <c r="M194" i="12" a="1"/>
  <c r="M194" i="12" s="1"/>
  <c r="K195" i="14" s="1"/>
  <c r="M18" i="12" a="1"/>
  <c r="M18" i="12" s="1"/>
  <c r="K19" i="14" s="1"/>
  <c r="M63" i="12" a="1"/>
  <c r="M63" i="12" s="1"/>
  <c r="K64" i="14" s="1"/>
  <c r="M22" i="12" a="1"/>
  <c r="M22" i="12" s="1"/>
  <c r="K23" i="14" s="1"/>
  <c r="M64" i="12" a="1"/>
  <c r="M64" i="12" s="1"/>
  <c r="K65" i="14" s="1"/>
  <c r="M77" i="12" a="1"/>
  <c r="M77" i="12" s="1"/>
  <c r="K78" i="14" s="1"/>
  <c r="M58" i="12" a="1"/>
  <c r="M58" i="12" s="1"/>
  <c r="K59" i="14" s="1"/>
  <c r="M44" i="12" a="1"/>
  <c r="M44" i="12" s="1"/>
  <c r="K45" i="14" s="1"/>
  <c r="M45" i="12" a="1"/>
  <c r="M45" i="12" s="1"/>
  <c r="K46" i="14" s="1"/>
  <c r="M110" i="12" a="1"/>
  <c r="M110" i="12" s="1"/>
  <c r="K111" i="14" s="1"/>
  <c r="M159" i="12" a="1"/>
  <c r="M159" i="12" s="1"/>
  <c r="K160" i="14" s="1"/>
  <c r="M86" i="12" a="1"/>
  <c r="M86" i="12" s="1"/>
  <c r="K87" i="14" s="1"/>
  <c r="M89" i="12" a="1"/>
  <c r="M89" i="12" s="1"/>
  <c r="K90" i="14" s="1"/>
  <c r="M152" i="12" a="1"/>
  <c r="M152" i="12" s="1"/>
  <c r="K153" i="14" s="1"/>
  <c r="M78" i="12" a="1"/>
  <c r="M78" i="12" s="1"/>
  <c r="K79" i="14" s="1"/>
  <c r="M28" i="12" a="1"/>
  <c r="M28" i="12" s="1"/>
  <c r="K29" i="14" s="1"/>
  <c r="M136" i="12" a="1"/>
  <c r="M136" i="12" s="1"/>
  <c r="K137" i="14" s="1"/>
  <c r="M134" i="12" a="1"/>
  <c r="M134" i="12" s="1"/>
  <c r="K135" i="14" s="1"/>
  <c r="M171" i="12" a="1"/>
  <c r="M171" i="12" s="1"/>
  <c r="K172" i="14" s="1"/>
  <c r="M191" i="12" a="1"/>
  <c r="M191" i="12" s="1"/>
  <c r="K192" i="14" s="1"/>
  <c r="M198" i="12" a="1"/>
  <c r="M198" i="12" s="1"/>
  <c r="K199" i="14" s="1"/>
  <c r="M97" i="12" a="1"/>
  <c r="M97" i="12" s="1"/>
  <c r="K98" i="14" s="1"/>
  <c r="M178" i="12" a="1"/>
  <c r="M178" i="12" s="1"/>
  <c r="K179" i="14" s="1"/>
  <c r="M200" i="12" a="1"/>
  <c r="M200" i="12" s="1"/>
  <c r="K201" i="14" s="1"/>
  <c r="M100" i="12" a="1"/>
  <c r="M100" i="12" s="1"/>
  <c r="K101" i="14" s="1"/>
  <c r="M196" i="12" a="1"/>
  <c r="M196" i="12" s="1"/>
  <c r="K197" i="14" s="1"/>
  <c r="M21" i="12" a="1"/>
  <c r="M21" i="12" s="1"/>
  <c r="K22" i="14" s="1"/>
  <c r="M67" i="12" a="1"/>
  <c r="M67" i="12" s="1"/>
  <c r="K68" i="14" s="1"/>
  <c r="M23" i="12" a="1"/>
  <c r="M23" i="12" s="1"/>
  <c r="K24" i="14" s="1"/>
  <c r="M69" i="12" a="1"/>
  <c r="M69" i="12" s="1"/>
  <c r="K70" i="14" s="1"/>
  <c r="M9" i="12" a="1"/>
  <c r="M9" i="12" s="1"/>
  <c r="K10" i="14" s="1"/>
  <c r="M59" i="12" a="1"/>
  <c r="M59" i="12" s="1"/>
  <c r="K60" i="14" s="1"/>
  <c r="M52" i="12" a="1"/>
  <c r="M52" i="12" s="1"/>
  <c r="K53" i="14" s="1"/>
  <c r="M46" i="12" a="1"/>
  <c r="M46" i="12" s="1"/>
  <c r="K47" i="14" s="1"/>
  <c r="M112" i="12" a="1"/>
  <c r="M112" i="12" s="1"/>
  <c r="K113" i="14" s="1"/>
  <c r="M162" i="12" a="1"/>
  <c r="M162" i="12" s="1"/>
  <c r="K163" i="14" s="1"/>
  <c r="M88" i="12" a="1"/>
  <c r="M88" i="12" s="1"/>
  <c r="K89" i="14" s="1"/>
  <c r="M90" i="12" a="1"/>
  <c r="M90" i="12" s="1"/>
  <c r="K91" i="14" s="1"/>
  <c r="M155" i="12" a="1"/>
  <c r="M155" i="12" s="1"/>
  <c r="K156" i="14" s="1"/>
  <c r="M93" i="12" a="1"/>
  <c r="M93" i="12" s="1"/>
  <c r="K94" i="14" s="1"/>
  <c r="M39" i="12" a="1"/>
  <c r="M39" i="12" s="1"/>
  <c r="K40" i="14" s="1"/>
  <c r="M137" i="12" a="1"/>
  <c r="M137" i="12" s="1"/>
  <c r="K138" i="14" s="1"/>
  <c r="M144" i="12" a="1"/>
  <c r="M144" i="12" s="1"/>
  <c r="K145" i="14" s="1"/>
  <c r="M98" i="12" a="1"/>
  <c r="M98" i="12" s="1"/>
  <c r="K99" i="14" s="1"/>
  <c r="M193" i="12" a="1"/>
  <c r="M193" i="12" s="1"/>
  <c r="K194" i="14" s="1"/>
  <c r="M102" i="12" a="1"/>
  <c r="M102" i="12" s="1"/>
  <c r="K103" i="14" s="1"/>
  <c r="M99" i="12" a="1"/>
  <c r="M99" i="12" s="1"/>
  <c r="K100" i="14" s="1"/>
  <c r="M94" i="12" a="1"/>
  <c r="M94" i="12" s="1"/>
  <c r="K95" i="14" s="1"/>
  <c r="M82" i="12" a="1"/>
  <c r="M82" i="12" s="1"/>
  <c r="K83" i="14" s="1"/>
  <c r="M105" i="12" a="1"/>
  <c r="M105" i="12" s="1"/>
  <c r="K106" i="14" s="1"/>
  <c r="M96" i="12" a="1"/>
  <c r="M96" i="12" s="1"/>
  <c r="K97" i="14" s="1"/>
  <c r="P64" i="12" a="1"/>
  <c r="P64" i="12" s="1"/>
  <c r="N65" i="14" s="1"/>
  <c r="P138" i="12" a="1"/>
  <c r="P138" i="12" s="1"/>
  <c r="N139" i="14" s="1"/>
  <c r="P25" i="12" a="1"/>
  <c r="P25" i="12" s="1"/>
  <c r="N26" i="14" s="1"/>
  <c r="P109" i="12" a="1"/>
  <c r="P109" i="12" s="1"/>
  <c r="N110" i="14" s="1"/>
  <c r="P149" i="12" a="1"/>
  <c r="P149" i="12" s="1"/>
  <c r="N150" i="14" s="1"/>
  <c r="P54" i="12" a="1"/>
  <c r="P54" i="12" s="1"/>
  <c r="N55" i="14" s="1"/>
  <c r="P115" i="12" a="1"/>
  <c r="P115" i="12" s="1"/>
  <c r="N116" i="14" s="1"/>
  <c r="P13" i="12" a="1"/>
  <c r="P13" i="12" s="1"/>
  <c r="N14" i="14" s="1"/>
  <c r="P73" i="12" a="1"/>
  <c r="P73" i="12" s="1"/>
  <c r="N74" i="14" s="1"/>
  <c r="P124" i="12" a="1"/>
  <c r="P124" i="12" s="1"/>
  <c r="N125" i="14" s="1"/>
  <c r="P53" i="12" a="1"/>
  <c r="P53" i="12" s="1"/>
  <c r="N54" i="14" s="1"/>
  <c r="P101" i="12" a="1"/>
  <c r="P101" i="12" s="1"/>
  <c r="N102" i="14" s="1"/>
  <c r="P152" i="12" a="1"/>
  <c r="P152" i="12" s="1"/>
  <c r="N153" i="14" s="1"/>
  <c r="P120" i="12" a="1"/>
  <c r="P120" i="12" s="1"/>
  <c r="N121" i="14" s="1"/>
  <c r="P55" i="12" a="1"/>
  <c r="P55" i="12" s="1"/>
  <c r="N56" i="14" s="1"/>
  <c r="P69" i="12" a="1"/>
  <c r="P69" i="12" s="1"/>
  <c r="N70" i="14" s="1"/>
  <c r="P202" i="12" a="1"/>
  <c r="P202" i="12" s="1"/>
  <c r="N203" i="14" s="1"/>
  <c r="P44" i="12" a="1"/>
  <c r="P44" i="12" s="1"/>
  <c r="N45" i="14" s="1"/>
  <c r="P196" i="12" a="1"/>
  <c r="P196" i="12" s="1"/>
  <c r="N197" i="14" s="1"/>
  <c r="P83" i="12" a="1"/>
  <c r="P83" i="12" s="1"/>
  <c r="N84" i="14" s="1"/>
  <c r="P194" i="12" a="1"/>
  <c r="P194" i="12" s="1"/>
  <c r="N195" i="14" s="1"/>
  <c r="P66" i="12" a="1"/>
  <c r="P66" i="12" s="1"/>
  <c r="N67" i="14" s="1"/>
  <c r="P57" i="12" a="1"/>
  <c r="P57" i="12" s="1"/>
  <c r="N58" i="14" s="1"/>
  <c r="P174" i="12" a="1"/>
  <c r="P174" i="12" s="1"/>
  <c r="N175" i="14" s="1"/>
  <c r="P68" i="12" a="1"/>
  <c r="P68" i="12" s="1"/>
  <c r="N69" i="14" s="1"/>
  <c r="P146" i="12" a="1"/>
  <c r="P146" i="12" s="1"/>
  <c r="N147" i="14" s="1"/>
  <c r="P33" i="12" a="1"/>
  <c r="P33" i="12" s="1"/>
  <c r="N34" i="14" s="1"/>
  <c r="P111" i="12" a="1"/>
  <c r="P111" i="12" s="1"/>
  <c r="N112" i="14" s="1"/>
  <c r="P158" i="12" a="1"/>
  <c r="P158" i="12" s="1"/>
  <c r="N159" i="14" s="1"/>
  <c r="P56" i="12" a="1"/>
  <c r="P56" i="12" s="1"/>
  <c r="N57" i="14" s="1"/>
  <c r="P117" i="12" a="1"/>
  <c r="P117" i="12" s="1"/>
  <c r="N118" i="14" s="1"/>
  <c r="P15" i="12" a="1"/>
  <c r="P15" i="12" s="1"/>
  <c r="N16" i="14" s="1"/>
  <c r="P76" i="12" a="1"/>
  <c r="P76" i="12" s="1"/>
  <c r="N77" i="14" s="1"/>
  <c r="P141" i="12" a="1"/>
  <c r="P141" i="12" s="1"/>
  <c r="N142" i="14" s="1"/>
  <c r="P67" i="12" a="1"/>
  <c r="P67" i="12" s="1"/>
  <c r="N68" i="14" s="1"/>
  <c r="P106" i="12" a="1"/>
  <c r="P106" i="12" s="1"/>
  <c r="N107" i="14" s="1"/>
  <c r="P153" i="12" a="1"/>
  <c r="P153" i="12" s="1"/>
  <c r="N154" i="14" s="1"/>
  <c r="P155" i="12" a="1"/>
  <c r="P155" i="12" s="1"/>
  <c r="N156" i="14" s="1"/>
  <c r="P59" i="12" a="1"/>
  <c r="P59" i="12" s="1"/>
  <c r="N60" i="14" s="1"/>
  <c r="P134" i="12" a="1"/>
  <c r="P134" i="12" s="1"/>
  <c r="N135" i="14" s="1"/>
  <c r="P62" i="12" a="1"/>
  <c r="P62" i="12" s="1"/>
  <c r="N63" i="14" s="1"/>
  <c r="P65" i="12" a="1"/>
  <c r="P65" i="12" s="1"/>
  <c r="N66" i="14" s="1"/>
  <c r="P198" i="12" a="1"/>
  <c r="P198" i="12" s="1"/>
  <c r="N199" i="14" s="1"/>
  <c r="P86" i="12" a="1"/>
  <c r="P86" i="12" s="1"/>
  <c r="N87" i="14" s="1"/>
  <c r="P125" i="12" a="1"/>
  <c r="P125" i="12" s="1"/>
  <c r="N126" i="14" s="1"/>
  <c r="P116" i="12" a="1"/>
  <c r="P116" i="12" s="1"/>
  <c r="N117" i="14" s="1"/>
  <c r="P131" i="12" a="1"/>
  <c r="P131" i="12" s="1"/>
  <c r="N132" i="14" s="1"/>
  <c r="P186" i="12" a="1"/>
  <c r="P186" i="12" s="1"/>
  <c r="N187" i="14" s="1"/>
  <c r="P12" i="12" a="1"/>
  <c r="P12" i="12" s="1"/>
  <c r="N13" i="14" s="1"/>
  <c r="P80" i="12" a="1"/>
  <c r="P80" i="12" s="1"/>
  <c r="N81" i="14" s="1"/>
  <c r="P150" i="12" a="1"/>
  <c r="P150" i="12" s="1"/>
  <c r="N151" i="14" s="1"/>
  <c r="P36" i="12" a="1"/>
  <c r="P36" i="12" s="1"/>
  <c r="N37" i="14" s="1"/>
  <c r="P113" i="12" a="1"/>
  <c r="P113" i="12" s="1"/>
  <c r="N114" i="14" s="1"/>
  <c r="P9" i="12" a="1"/>
  <c r="P9" i="12" s="1"/>
  <c r="N10" i="14" s="1"/>
  <c r="P74" i="12" a="1"/>
  <c r="P74" i="12" s="1"/>
  <c r="N75" i="14" s="1"/>
  <c r="P119" i="12" a="1"/>
  <c r="P119" i="12" s="1"/>
  <c r="N120" i="14" s="1"/>
  <c r="P32" i="12" a="1"/>
  <c r="P32" i="12" s="1"/>
  <c r="N33" i="14" s="1"/>
  <c r="P79" i="12" a="1"/>
  <c r="P79" i="12" s="1"/>
  <c r="N80" i="14" s="1"/>
  <c r="P154" i="12" a="1"/>
  <c r="P154" i="12" s="1"/>
  <c r="N155" i="14" s="1"/>
  <c r="P71" i="12" a="1"/>
  <c r="P71" i="12" s="1"/>
  <c r="N72" i="14" s="1"/>
  <c r="P110" i="12" a="1"/>
  <c r="P110" i="12" s="1"/>
  <c r="N111" i="14" s="1"/>
  <c r="P162" i="12" a="1"/>
  <c r="P162" i="12" s="1"/>
  <c r="N163" i="14" s="1"/>
  <c r="P166" i="12" a="1"/>
  <c r="P166" i="12" s="1"/>
  <c r="N167" i="14" s="1"/>
  <c r="P72" i="12" a="1"/>
  <c r="P72" i="12" s="1"/>
  <c r="N73" i="14" s="1"/>
  <c r="P144" i="12" a="1"/>
  <c r="P144" i="12" s="1"/>
  <c r="N145" i="14" s="1"/>
  <c r="P97" i="12" a="1"/>
  <c r="P97" i="12" s="1"/>
  <c r="N98" i="14" s="1"/>
  <c r="P82" i="12" a="1"/>
  <c r="P82" i="12" s="1"/>
  <c r="N83" i="14" s="1"/>
  <c r="P30" i="12" a="1"/>
  <c r="P30" i="12" s="1"/>
  <c r="N31" i="14" s="1"/>
  <c r="P170" i="12" a="1"/>
  <c r="P170" i="12" s="1"/>
  <c r="N171" i="14" s="1"/>
  <c r="P143" i="12" a="1"/>
  <c r="P143" i="12" s="1"/>
  <c r="N144" i="14" s="1"/>
  <c r="P137" i="12" a="1"/>
  <c r="P137" i="12" s="1"/>
  <c r="N138" i="14" s="1"/>
  <c r="P147" i="12" a="1"/>
  <c r="P147" i="12" s="1"/>
  <c r="N148" i="14" s="1"/>
  <c r="P195" i="12" a="1"/>
  <c r="P195" i="12" s="1"/>
  <c r="N196" i="14" s="1"/>
  <c r="P28" i="12" a="1"/>
  <c r="P28" i="12" s="1"/>
  <c r="N29" i="14" s="1"/>
  <c r="P88" i="12" a="1"/>
  <c r="P88" i="12" s="1"/>
  <c r="N89" i="14" s="1"/>
  <c r="P159" i="12" a="1"/>
  <c r="P159" i="12" s="1"/>
  <c r="N160" i="14" s="1"/>
  <c r="P60" i="12" a="1"/>
  <c r="P60" i="12" s="1"/>
  <c r="N61" i="14" s="1"/>
  <c r="P121" i="12" a="1"/>
  <c r="P121" i="12" s="1"/>
  <c r="N122" i="14" s="1"/>
  <c r="P19" i="12" a="1"/>
  <c r="P19" i="12" s="1"/>
  <c r="N20" i="14" s="1"/>
  <c r="P90" i="12" a="1"/>
  <c r="P90" i="12" s="1"/>
  <c r="N91" i="14" s="1"/>
  <c r="P129" i="12" a="1"/>
  <c r="P129" i="12" s="1"/>
  <c r="N130" i="14" s="1"/>
  <c r="P38" i="12" a="1"/>
  <c r="P38" i="12" s="1"/>
  <c r="N39" i="14" s="1"/>
  <c r="P99" i="12" a="1"/>
  <c r="P99" i="12" s="1"/>
  <c r="N100" i="14" s="1"/>
  <c r="P163" i="12" a="1"/>
  <c r="P163" i="12" s="1"/>
  <c r="N164" i="14" s="1"/>
  <c r="P81" i="12" a="1"/>
  <c r="P81" i="12" s="1"/>
  <c r="N82" i="14" s="1"/>
  <c r="P114" i="12" a="1"/>
  <c r="P114" i="12" s="1"/>
  <c r="N115" i="14" s="1"/>
  <c r="P31" i="12" a="1"/>
  <c r="P31" i="12" s="1"/>
  <c r="N32" i="14" s="1"/>
  <c r="P175" i="12" a="1"/>
  <c r="P175" i="12" s="1"/>
  <c r="N176" i="14" s="1"/>
  <c r="P75" i="12" a="1"/>
  <c r="P75" i="12" s="1"/>
  <c r="N76" i="14" s="1"/>
  <c r="P173" i="12" a="1"/>
  <c r="P173" i="12" s="1"/>
  <c r="N174" i="14" s="1"/>
  <c r="P199" i="12" a="1"/>
  <c r="P199" i="12" s="1"/>
  <c r="N200" i="14" s="1"/>
  <c r="P136" i="12" a="1"/>
  <c r="P136" i="12" s="1"/>
  <c r="N137" i="14" s="1"/>
  <c r="P142" i="12" a="1"/>
  <c r="P142" i="12" s="1"/>
  <c r="N143" i="14" s="1"/>
  <c r="P171" i="12" a="1"/>
  <c r="P171" i="12" s="1"/>
  <c r="N172" i="14" s="1"/>
  <c r="P188" i="12" a="1"/>
  <c r="P188" i="12" s="1"/>
  <c r="N189" i="14" s="1"/>
  <c r="P169" i="12" a="1"/>
  <c r="P169" i="12" s="1"/>
  <c r="N170" i="14" s="1"/>
  <c r="P168" i="12" a="1"/>
  <c r="P168" i="12" s="1"/>
  <c r="N169" i="14" s="1"/>
  <c r="P165" i="12" a="1"/>
  <c r="P165" i="12" s="1"/>
  <c r="N166" i="14" s="1"/>
  <c r="P39" i="12" a="1"/>
  <c r="P39" i="12" s="1"/>
  <c r="N40" i="14" s="1"/>
  <c r="P92" i="12" a="1"/>
  <c r="P92" i="12" s="1"/>
  <c r="N93" i="14" s="1"/>
  <c r="P160" i="12" a="1"/>
  <c r="P160" i="12" s="1"/>
  <c r="N161" i="14" s="1"/>
  <c r="P70" i="12" a="1"/>
  <c r="P70" i="12" s="1"/>
  <c r="N71" i="14" s="1"/>
  <c r="P123" i="12" a="1"/>
  <c r="P123" i="12" s="1"/>
  <c r="N124" i="14" s="1"/>
  <c r="P21" i="12" a="1"/>
  <c r="P21" i="12" s="1"/>
  <c r="N22" i="14" s="1"/>
  <c r="P96" i="12" a="1"/>
  <c r="P96" i="12" s="1"/>
  <c r="N97" i="14" s="1"/>
  <c r="P139" i="12" a="1"/>
  <c r="P139" i="12" s="1"/>
  <c r="N140" i="14" s="1"/>
  <c r="P47" i="12" a="1"/>
  <c r="P47" i="12" s="1"/>
  <c r="N48" i="14" s="1"/>
  <c r="P108" i="12" a="1"/>
  <c r="P108" i="12" s="1"/>
  <c r="N109" i="14" s="1"/>
  <c r="P11" i="12" a="1"/>
  <c r="P11" i="12" s="1"/>
  <c r="N12" i="14" s="1"/>
  <c r="P87" i="12" a="1"/>
  <c r="P87" i="12" s="1"/>
  <c r="N88" i="14" s="1"/>
  <c r="P127" i="12" a="1"/>
  <c r="P127" i="12" s="1"/>
  <c r="N128" i="14" s="1"/>
  <c r="P37" i="12" a="1"/>
  <c r="P37" i="12" s="1"/>
  <c r="N38" i="14" s="1"/>
  <c r="P183" i="12" a="1"/>
  <c r="P183" i="12" s="1"/>
  <c r="N184" i="14" s="1"/>
  <c r="P78" i="12" a="1"/>
  <c r="P78" i="12" s="1"/>
  <c r="N79" i="14" s="1"/>
  <c r="P177" i="12" a="1"/>
  <c r="P177" i="12" s="1"/>
  <c r="N178" i="14" s="1"/>
  <c r="P34" i="12" a="1"/>
  <c r="P34" i="12" s="1"/>
  <c r="N35" i="14" s="1"/>
  <c r="P161" i="12" a="1"/>
  <c r="P161" i="12" s="1"/>
  <c r="N162" i="14" s="1"/>
  <c r="P185" i="12" a="1"/>
  <c r="P185" i="12" s="1"/>
  <c r="N186" i="14" s="1"/>
  <c r="P176" i="12" a="1"/>
  <c r="P176" i="12" s="1"/>
  <c r="N177" i="14" s="1"/>
  <c r="P201" i="12" a="1"/>
  <c r="P201" i="12" s="1"/>
  <c r="N202" i="14" s="1"/>
  <c r="P182" i="12" a="1"/>
  <c r="P182" i="12" s="1"/>
  <c r="N183" i="14" s="1"/>
  <c r="P18" i="12" a="1"/>
  <c r="P18" i="12" s="1"/>
  <c r="N19" i="14" s="1"/>
  <c r="P193" i="12" a="1"/>
  <c r="P193" i="12" s="1"/>
  <c r="N194" i="14" s="1"/>
  <c r="P46" i="12" a="1"/>
  <c r="P46" i="12" s="1"/>
  <c r="N47" i="14" s="1"/>
  <c r="P100" i="12" a="1"/>
  <c r="P100" i="12" s="1"/>
  <c r="N101" i="14" s="1"/>
  <c r="P10" i="12" a="1"/>
  <c r="P10" i="12" s="1"/>
  <c r="N11" i="14" s="1"/>
  <c r="P77" i="12" a="1"/>
  <c r="P77" i="12" s="1"/>
  <c r="N78" i="14" s="1"/>
  <c r="P126" i="12" a="1"/>
  <c r="P126" i="12" s="1"/>
  <c r="N127" i="14" s="1"/>
  <c r="P23" i="12" a="1"/>
  <c r="P23" i="12" s="1"/>
  <c r="N24" i="14" s="1"/>
  <c r="P98" i="12" a="1"/>
  <c r="P98" i="12" s="1"/>
  <c r="N99" i="14" s="1"/>
  <c r="P148" i="12" a="1"/>
  <c r="P148" i="12" s="1"/>
  <c r="N149" i="14" s="1"/>
  <c r="P51" i="12" a="1"/>
  <c r="P51" i="12" s="1"/>
  <c r="N52" i="14" s="1"/>
  <c r="P112" i="12" a="1"/>
  <c r="P112" i="12" s="1"/>
  <c r="N113" i="14" s="1"/>
  <c r="P22" i="12" a="1"/>
  <c r="P22" i="12" s="1"/>
  <c r="N23" i="14" s="1"/>
  <c r="P89" i="12" a="1"/>
  <c r="P89" i="12" s="1"/>
  <c r="N90" i="14" s="1"/>
  <c r="P130" i="12" a="1"/>
  <c r="P130" i="12" s="1"/>
  <c r="N131" i="14" s="1"/>
  <c r="P58" i="12" a="1"/>
  <c r="P58" i="12" s="1"/>
  <c r="N59" i="14" s="1"/>
  <c r="P191" i="12" a="1"/>
  <c r="P191" i="12" s="1"/>
  <c r="N192" i="14" s="1"/>
  <c r="P104" i="12" a="1"/>
  <c r="P104" i="12" s="1"/>
  <c r="N105" i="14" s="1"/>
  <c r="P181" i="12" a="1"/>
  <c r="P181" i="12" s="1"/>
  <c r="N182" i="14" s="1"/>
  <c r="P94" i="12" a="1"/>
  <c r="P94" i="12" s="1"/>
  <c r="N95" i="14" s="1"/>
  <c r="P164" i="12" a="1"/>
  <c r="P164" i="12" s="1"/>
  <c r="N165" i="14" s="1"/>
  <c r="P180" i="12" a="1"/>
  <c r="P180" i="12" s="1"/>
  <c r="N181" i="14" s="1"/>
  <c r="P179" i="12" a="1"/>
  <c r="P179" i="12" s="1"/>
  <c r="N180" i="14" s="1"/>
  <c r="P140" i="12" a="1"/>
  <c r="P140" i="12" s="1"/>
  <c r="N141" i="14" s="1"/>
  <c r="P190" i="12" a="1"/>
  <c r="P190" i="12" s="1"/>
  <c r="N191" i="14" s="1"/>
  <c r="P42" i="12" a="1"/>
  <c r="P42" i="12" s="1"/>
  <c r="N43" i="14" s="1"/>
  <c r="P50" i="12" a="1"/>
  <c r="P50" i="12" s="1"/>
  <c r="N51" i="14" s="1"/>
  <c r="P102" i="12" a="1"/>
  <c r="P102" i="12" s="1"/>
  <c r="N103" i="14" s="1"/>
  <c r="P14" i="12" a="1"/>
  <c r="P14" i="12" s="1"/>
  <c r="N15" i="14" s="1"/>
  <c r="P84" i="12" a="1"/>
  <c r="P84" i="12" s="1"/>
  <c r="N85" i="14" s="1"/>
  <c r="P132" i="12" a="1"/>
  <c r="P132" i="12" s="1"/>
  <c r="N133" i="14" s="1"/>
  <c r="P41" i="12" a="1"/>
  <c r="P41" i="12" s="1"/>
  <c r="N42" i="14" s="1"/>
  <c r="P103" i="12" a="1"/>
  <c r="P103" i="12" s="1"/>
  <c r="N104" i="14" s="1"/>
  <c r="P156" i="12" a="1"/>
  <c r="P156" i="12" s="1"/>
  <c r="N157" i="14" s="1"/>
  <c r="P61" i="12" a="1"/>
  <c r="P61" i="12" s="1"/>
  <c r="N62" i="14" s="1"/>
  <c r="P118" i="12" a="1"/>
  <c r="P118" i="12" s="1"/>
  <c r="N119" i="14" s="1"/>
  <c r="P24" i="12" a="1"/>
  <c r="P24" i="12" s="1"/>
  <c r="N25" i="14" s="1"/>
  <c r="P91" i="12" a="1"/>
  <c r="P91" i="12" s="1"/>
  <c r="N92" i="14" s="1"/>
  <c r="P133" i="12" a="1"/>
  <c r="P133" i="12" s="1"/>
  <c r="N134" i="14" s="1"/>
  <c r="P85" i="12" a="1"/>
  <c r="P85" i="12" s="1"/>
  <c r="N86" i="14" s="1"/>
  <c r="P197" i="12" a="1"/>
  <c r="P197" i="12" s="1"/>
  <c r="N198" i="14" s="1"/>
  <c r="P35" i="12" a="1"/>
  <c r="P35" i="12" s="1"/>
  <c r="N36" i="14" s="1"/>
  <c r="P189" i="12" a="1"/>
  <c r="P189" i="12" s="1"/>
  <c r="N190" i="14" s="1"/>
  <c r="P151" i="12" a="1"/>
  <c r="P151" i="12" s="1"/>
  <c r="N152" i="14" s="1"/>
  <c r="P172" i="12" a="1"/>
  <c r="P172" i="12" s="1"/>
  <c r="N173" i="14" s="1"/>
  <c r="P20" i="12" a="1"/>
  <c r="P20" i="12" s="1"/>
  <c r="N21" i="14" s="1"/>
  <c r="P187" i="12" a="1"/>
  <c r="P187" i="12" s="1"/>
  <c r="N188" i="14" s="1"/>
  <c r="P27" i="12" a="1"/>
  <c r="P27" i="12" s="1"/>
  <c r="N28" i="14" s="1"/>
  <c r="P203" i="12" a="1"/>
  <c r="P203" i="12" s="1"/>
  <c r="N204" i="14" s="1"/>
  <c r="P167" i="12" a="1"/>
  <c r="P167" i="12" s="1"/>
  <c r="N168" i="14" s="1"/>
  <c r="P52" i="12" a="1"/>
  <c r="P52" i="12" s="1"/>
  <c r="N53" i="14" s="1"/>
  <c r="P128" i="12" a="1"/>
  <c r="P128" i="12" s="1"/>
  <c r="N129" i="14" s="1"/>
  <c r="P16" i="12" a="1"/>
  <c r="P16" i="12" s="1"/>
  <c r="N17" i="14" s="1"/>
  <c r="P107" i="12" a="1"/>
  <c r="P107" i="12" s="1"/>
  <c r="N108" i="14" s="1"/>
  <c r="P135" i="12" a="1"/>
  <c r="P135" i="12" s="1"/>
  <c r="N136" i="14" s="1"/>
  <c r="P43" i="12" a="1"/>
  <c r="P43" i="12" s="1"/>
  <c r="N44" i="14" s="1"/>
  <c r="P105" i="12" a="1"/>
  <c r="P105" i="12" s="1"/>
  <c r="N106" i="14" s="1"/>
  <c r="P157" i="12" a="1"/>
  <c r="P157" i="12" s="1"/>
  <c r="N158" i="14" s="1"/>
  <c r="P63" i="12" a="1"/>
  <c r="P63" i="12" s="1"/>
  <c r="N64" i="14" s="1"/>
  <c r="P122" i="12" a="1"/>
  <c r="P122" i="12" s="1"/>
  <c r="N123" i="14" s="1"/>
  <c r="P29" i="12" a="1"/>
  <c r="P29" i="12" s="1"/>
  <c r="N30" i="14" s="1"/>
  <c r="P93" i="12" a="1"/>
  <c r="P93" i="12" s="1"/>
  <c r="N94" i="14" s="1"/>
  <c r="P145" i="12" a="1"/>
  <c r="P145" i="12" s="1"/>
  <c r="N146" i="14" s="1"/>
  <c r="P95" i="12" a="1"/>
  <c r="P95" i="12" s="1"/>
  <c r="N96" i="14" s="1"/>
  <c r="P40" i="12" a="1"/>
  <c r="P40" i="12" s="1"/>
  <c r="N41" i="14" s="1"/>
  <c r="P48" i="12" a="1"/>
  <c r="P48" i="12" s="1"/>
  <c r="N49" i="14" s="1"/>
  <c r="P200" i="12" a="1"/>
  <c r="P200" i="12" s="1"/>
  <c r="N201" i="14" s="1"/>
  <c r="P26" i="12" a="1"/>
  <c r="P26" i="12" s="1"/>
  <c r="N27" i="14" s="1"/>
  <c r="P184" i="12" a="1"/>
  <c r="P184" i="12" s="1"/>
  <c r="N185" i="14" s="1"/>
  <c r="P49" i="12" a="1"/>
  <c r="P49" i="12" s="1"/>
  <c r="N50" i="14" s="1"/>
  <c r="P192" i="12" a="1"/>
  <c r="P192" i="12" s="1"/>
  <c r="N193" i="14" s="1"/>
  <c r="P45" i="12" a="1"/>
  <c r="P45" i="12" s="1"/>
  <c r="N46" i="14" s="1"/>
  <c r="P17" i="12" a="1"/>
  <c r="P17" i="12" s="1"/>
  <c r="N18" i="14" s="1"/>
  <c r="P178" i="12" a="1"/>
  <c r="P178" i="12" s="1"/>
  <c r="N179" i="14" s="1"/>
  <c r="P34" i="13"/>
  <c r="AL34" i="13" s="1"/>
  <c r="P24" i="13"/>
  <c r="AL24" i="13" s="1"/>
  <c r="P17" i="13"/>
  <c r="AL17" i="13" s="1"/>
  <c r="AL53" i="13"/>
  <c r="AN76" i="13"/>
  <c r="N47" i="12" a="1"/>
  <c r="N47" i="12" s="1"/>
  <c r="L48" i="14" s="1"/>
  <c r="N11" i="12" a="1"/>
  <c r="N11" i="12" s="1"/>
  <c r="L12" i="14" s="1"/>
  <c r="N32" i="12" a="1"/>
  <c r="N32" i="12" s="1"/>
  <c r="L33" i="14" s="1"/>
  <c r="N17" i="12" a="1"/>
  <c r="N17" i="12" s="1"/>
  <c r="L18" i="14" s="1"/>
  <c r="N64" i="12" a="1"/>
  <c r="N64" i="12" s="1"/>
  <c r="L65" i="14" s="1"/>
  <c r="N58" i="12" a="1"/>
  <c r="N58" i="12" s="1"/>
  <c r="L59" i="14" s="1"/>
  <c r="N81" i="12" a="1"/>
  <c r="N81" i="12" s="1"/>
  <c r="L82" i="14" s="1"/>
  <c r="N97" i="12" a="1"/>
  <c r="N97" i="12" s="1"/>
  <c r="L98" i="14" s="1"/>
  <c r="N154" i="12" a="1"/>
  <c r="N154" i="12" s="1"/>
  <c r="L155" i="14" s="1"/>
  <c r="N98" i="12" a="1"/>
  <c r="N98" i="12" s="1"/>
  <c r="L99" i="14" s="1"/>
  <c r="N133" i="12" a="1"/>
  <c r="N133" i="12" s="1"/>
  <c r="L134" i="14" s="1"/>
  <c r="N86" i="12" a="1"/>
  <c r="N86" i="12" s="1"/>
  <c r="L87" i="14" s="1"/>
  <c r="N91" i="12" a="1"/>
  <c r="N91" i="12" s="1"/>
  <c r="L92" i="14" s="1"/>
  <c r="N126" i="12" a="1"/>
  <c r="N126" i="12" s="1"/>
  <c r="L127" i="14" s="1"/>
  <c r="N43" i="12" a="1"/>
  <c r="N43" i="12" s="1"/>
  <c r="L44" i="14" s="1"/>
  <c r="N127" i="12" a="1"/>
  <c r="N127" i="12" s="1"/>
  <c r="L128" i="14" s="1"/>
  <c r="N28" i="12" a="1"/>
  <c r="N28" i="12" s="1"/>
  <c r="L29" i="14" s="1"/>
  <c r="N123" i="12" a="1"/>
  <c r="N123" i="12" s="1"/>
  <c r="L124" i="14" s="1"/>
  <c r="N195" i="12" a="1"/>
  <c r="N195" i="12" s="1"/>
  <c r="L196" i="14" s="1"/>
  <c r="N185" i="12" a="1"/>
  <c r="N185" i="12" s="1"/>
  <c r="L186" i="14" s="1"/>
  <c r="N106" i="12" a="1"/>
  <c r="N106" i="12" s="1"/>
  <c r="L107" i="14" s="1"/>
  <c r="N202" i="12" a="1"/>
  <c r="N202" i="12" s="1"/>
  <c r="L203" i="14" s="1"/>
  <c r="N143" i="12" a="1"/>
  <c r="N143" i="12" s="1"/>
  <c r="L144" i="14" s="1"/>
  <c r="N188" i="12" a="1"/>
  <c r="N188" i="12" s="1"/>
  <c r="L189" i="14" s="1"/>
  <c r="N34" i="12" a="1"/>
  <c r="N34" i="12" s="1"/>
  <c r="L35" i="14" s="1"/>
  <c r="N55" i="12" a="1"/>
  <c r="N55" i="12" s="1"/>
  <c r="L56" i="14" s="1"/>
  <c r="N12" i="12" a="1"/>
  <c r="N12" i="12" s="1"/>
  <c r="L13" i="14" s="1"/>
  <c r="N37" i="12" a="1"/>
  <c r="N37" i="12" s="1"/>
  <c r="L38" i="14" s="1"/>
  <c r="N23" i="12" a="1"/>
  <c r="N23" i="12" s="1"/>
  <c r="L24" i="14" s="1"/>
  <c r="N69" i="12" a="1"/>
  <c r="N69" i="12" s="1"/>
  <c r="L70" i="14" s="1"/>
  <c r="N77" i="12" a="1"/>
  <c r="N77" i="12" s="1"/>
  <c r="L78" i="14" s="1"/>
  <c r="N38" i="12" a="1"/>
  <c r="N38" i="12" s="1"/>
  <c r="L39" i="14" s="1"/>
  <c r="N100" i="12" a="1"/>
  <c r="N100" i="12" s="1"/>
  <c r="L101" i="14" s="1"/>
  <c r="N157" i="12" a="1"/>
  <c r="N157" i="12" s="1"/>
  <c r="L158" i="14" s="1"/>
  <c r="N99" i="12" a="1"/>
  <c r="N99" i="12" s="1"/>
  <c r="L100" i="14" s="1"/>
  <c r="N146" i="12" a="1"/>
  <c r="N146" i="12" s="1"/>
  <c r="L147" i="14" s="1"/>
  <c r="N87" i="12" a="1"/>
  <c r="N87" i="12" s="1"/>
  <c r="L88" i="14" s="1"/>
  <c r="N114" i="12" a="1"/>
  <c r="N114" i="12" s="1"/>
  <c r="L115" i="14" s="1"/>
  <c r="N129" i="12" a="1"/>
  <c r="N129" i="12" s="1"/>
  <c r="L130" i="14" s="1"/>
  <c r="N53" i="12" a="1"/>
  <c r="N53" i="12" s="1"/>
  <c r="L54" i="14" s="1"/>
  <c r="N128" i="12" a="1"/>
  <c r="N128" i="12" s="1"/>
  <c r="L129" i="14" s="1"/>
  <c r="N33" i="12" a="1"/>
  <c r="N33" i="12" s="1"/>
  <c r="L34" i="14" s="1"/>
  <c r="N137" i="12" a="1"/>
  <c r="N137" i="12" s="1"/>
  <c r="L138" i="14" s="1"/>
  <c r="N196" i="12" a="1"/>
  <c r="N196" i="12" s="1"/>
  <c r="L197" i="14" s="1"/>
  <c r="N135" i="12" a="1"/>
  <c r="N135" i="12" s="1"/>
  <c r="L136" i="14" s="1"/>
  <c r="N182" i="12" a="1"/>
  <c r="N182" i="12" s="1"/>
  <c r="L183" i="14" s="1"/>
  <c r="N203" i="12" a="1"/>
  <c r="N203" i="12" s="1"/>
  <c r="L204" i="14" s="1"/>
  <c r="N107" i="12" a="1"/>
  <c r="N107" i="12" s="1"/>
  <c r="L108" i="14" s="1"/>
  <c r="N197" i="12" a="1"/>
  <c r="N197" i="12" s="1"/>
  <c r="L198" i="14" s="1"/>
  <c r="N178" i="12" a="1"/>
  <c r="N178" i="12" s="1"/>
  <c r="L179" i="14" s="1"/>
  <c r="N46" i="12" a="1"/>
  <c r="N46" i="12" s="1"/>
  <c r="L47" i="14" s="1"/>
  <c r="N61" i="12" a="1"/>
  <c r="N61" i="12" s="1"/>
  <c r="L62" i="14" s="1"/>
  <c r="N18" i="12" a="1"/>
  <c r="N18" i="12" s="1"/>
  <c r="L19" i="14" s="1"/>
  <c r="N40" i="12" a="1"/>
  <c r="N40" i="12" s="1"/>
  <c r="L41" i="14" s="1"/>
  <c r="N24" i="12" a="1"/>
  <c r="N24" i="12" s="1"/>
  <c r="L25" i="14" s="1"/>
  <c r="N74" i="12" a="1"/>
  <c r="N74" i="12" s="1"/>
  <c r="L75" i="14" s="1"/>
  <c r="N30" i="12" a="1"/>
  <c r="N30" i="12" s="1"/>
  <c r="L31" i="14" s="1"/>
  <c r="N42" i="12" a="1"/>
  <c r="N42" i="12" s="1"/>
  <c r="L43" i="14" s="1"/>
  <c r="N101" i="12" a="1"/>
  <c r="N101" i="12" s="1"/>
  <c r="L102" i="14" s="1"/>
  <c r="N160" i="12" a="1"/>
  <c r="N160" i="12" s="1"/>
  <c r="L161" i="14" s="1"/>
  <c r="N102" i="12" a="1"/>
  <c r="N102" i="12" s="1"/>
  <c r="L103" i="14" s="1"/>
  <c r="N147" i="12" a="1"/>
  <c r="N147" i="12" s="1"/>
  <c r="L148" i="14" s="1"/>
  <c r="N113" i="12" a="1"/>
  <c r="N113" i="12" s="1"/>
  <c r="L114" i="14" s="1"/>
  <c r="N131" i="12" a="1"/>
  <c r="N131" i="12" s="1"/>
  <c r="L132" i="14" s="1"/>
  <c r="N130" i="12" a="1"/>
  <c r="N130" i="12" s="1"/>
  <c r="L131" i="14" s="1"/>
  <c r="N59" i="12" a="1"/>
  <c r="N59" i="12" s="1"/>
  <c r="L60" i="14" s="1"/>
  <c r="N152" i="12" a="1"/>
  <c r="N152" i="12" s="1"/>
  <c r="L153" i="14" s="1"/>
  <c r="N39" i="12" a="1"/>
  <c r="N39" i="12" s="1"/>
  <c r="L40" i="14" s="1"/>
  <c r="N166" i="12" a="1"/>
  <c r="N166" i="12" s="1"/>
  <c r="L167" i="14" s="1"/>
  <c r="N27" i="12" a="1"/>
  <c r="N27" i="12" s="1"/>
  <c r="L28" i="14" s="1"/>
  <c r="N156" i="12" a="1"/>
  <c r="N156" i="12" s="1"/>
  <c r="L157" i="14" s="1"/>
  <c r="N186" i="12" a="1"/>
  <c r="N186" i="12" s="1"/>
  <c r="L187" i="14" s="1"/>
  <c r="N162" i="12" a="1"/>
  <c r="N162" i="12" s="1"/>
  <c r="L163" i="14" s="1"/>
  <c r="N132" i="12" a="1"/>
  <c r="N132" i="12" s="1"/>
  <c r="L133" i="14" s="1"/>
  <c r="N163" i="12" a="1"/>
  <c r="N163" i="12" s="1"/>
  <c r="L164" i="14" s="1"/>
  <c r="N201" i="12" a="1"/>
  <c r="N201" i="12" s="1"/>
  <c r="L202" i="14" s="1"/>
  <c r="N48" i="12" a="1"/>
  <c r="N48" i="12" s="1"/>
  <c r="L49" i="14" s="1"/>
  <c r="N62" i="12" a="1"/>
  <c r="N62" i="12" s="1"/>
  <c r="L63" i="14" s="1"/>
  <c r="N19" i="12" a="1"/>
  <c r="N19" i="12" s="1"/>
  <c r="L20" i="14" s="1"/>
  <c r="N50" i="12" a="1"/>
  <c r="N50" i="12" s="1"/>
  <c r="L51" i="14" s="1"/>
  <c r="N25" i="12" a="1"/>
  <c r="N25" i="12" s="1"/>
  <c r="L26" i="14" s="1"/>
  <c r="N80" i="12" a="1"/>
  <c r="N80" i="12" s="1"/>
  <c r="L81" i="14" s="1"/>
  <c r="N44" i="12" a="1"/>
  <c r="N44" i="12" s="1"/>
  <c r="L45" i="14" s="1"/>
  <c r="N65" i="12" a="1"/>
  <c r="N65" i="12" s="1"/>
  <c r="L66" i="14" s="1"/>
  <c r="N105" i="12" a="1"/>
  <c r="N105" i="12" s="1"/>
  <c r="L106" i="14" s="1"/>
  <c r="N168" i="12" a="1"/>
  <c r="N168" i="12" s="1"/>
  <c r="L169" i="14" s="1"/>
  <c r="N103" i="12" a="1"/>
  <c r="N103" i="12" s="1"/>
  <c r="L104" i="14" s="1"/>
  <c r="N165" i="12" a="1"/>
  <c r="N165" i="12" s="1"/>
  <c r="L166" i="14" s="1"/>
  <c r="N36" i="12" a="1"/>
  <c r="N36" i="12" s="1"/>
  <c r="L37" i="14" s="1"/>
  <c r="N138" i="12" a="1"/>
  <c r="N138" i="12" s="1"/>
  <c r="L139" i="14" s="1"/>
  <c r="N141" i="12" a="1"/>
  <c r="N141" i="12" s="1"/>
  <c r="L142" i="14" s="1"/>
  <c r="N78" i="12" a="1"/>
  <c r="N78" i="12" s="1"/>
  <c r="L79" i="14" s="1"/>
  <c r="N155" i="12" a="1"/>
  <c r="N155" i="12" s="1"/>
  <c r="L156" i="14" s="1"/>
  <c r="N93" i="12" a="1"/>
  <c r="N93" i="12" s="1"/>
  <c r="L94" i="14" s="1"/>
  <c r="N176" i="12" a="1"/>
  <c r="N176" i="12" s="1"/>
  <c r="L177" i="14" s="1"/>
  <c r="N145" i="12" a="1"/>
  <c r="N145" i="12" s="1"/>
  <c r="L146" i="14" s="1"/>
  <c r="N170" i="12" a="1"/>
  <c r="N170" i="12" s="1"/>
  <c r="L171" i="14" s="1"/>
  <c r="N190" i="12" a="1"/>
  <c r="N190" i="12" s="1"/>
  <c r="L191" i="14" s="1"/>
  <c r="N189" i="12" a="1"/>
  <c r="N189" i="12" s="1"/>
  <c r="L190" i="14" s="1"/>
  <c r="N139" i="12" a="1"/>
  <c r="N139" i="12" s="1"/>
  <c r="L140" i="14" s="1"/>
  <c r="N49" i="12" a="1"/>
  <c r="N49" i="12" s="1"/>
  <c r="L50" i="14" s="1"/>
  <c r="N67" i="12" a="1"/>
  <c r="N67" i="12" s="1"/>
  <c r="L68" i="14" s="1"/>
  <c r="N20" i="12" a="1"/>
  <c r="N20" i="12" s="1"/>
  <c r="L21" i="14" s="1"/>
  <c r="N56" i="12" a="1"/>
  <c r="N56" i="12" s="1"/>
  <c r="L57" i="14" s="1"/>
  <c r="N35" i="12" a="1"/>
  <c r="N35" i="12" s="1"/>
  <c r="L36" i="14" s="1"/>
  <c r="N14" i="12" a="1"/>
  <c r="N14" i="12" s="1"/>
  <c r="L15" i="14" s="1"/>
  <c r="N52" i="12" a="1"/>
  <c r="N52" i="12" s="1"/>
  <c r="L53" i="14" s="1"/>
  <c r="N71" i="12" a="1"/>
  <c r="N71" i="12" s="1"/>
  <c r="L72" i="14" s="1"/>
  <c r="N109" i="12" a="1"/>
  <c r="N109" i="12" s="1"/>
  <c r="L110" i="14" s="1"/>
  <c r="N171" i="12" a="1"/>
  <c r="N171" i="12" s="1"/>
  <c r="L172" i="14" s="1"/>
  <c r="N104" i="12" a="1"/>
  <c r="N104" i="12" s="1"/>
  <c r="L105" i="14" s="1"/>
  <c r="N9" i="12" a="1"/>
  <c r="N9" i="12" s="1"/>
  <c r="L10" i="14" s="1"/>
  <c r="N70" i="12" a="1"/>
  <c r="N70" i="12" s="1"/>
  <c r="L71" i="14" s="1"/>
  <c r="N153" i="12" a="1"/>
  <c r="N153" i="12" s="1"/>
  <c r="L154" i="14" s="1"/>
  <c r="N142" i="12" a="1"/>
  <c r="N142" i="12" s="1"/>
  <c r="L143" i="14" s="1"/>
  <c r="N92" i="12" a="1"/>
  <c r="N92" i="12" s="1"/>
  <c r="L93" i="14" s="1"/>
  <c r="N158" i="12" a="1"/>
  <c r="N158" i="12" s="1"/>
  <c r="L159" i="14" s="1"/>
  <c r="N117" i="12" a="1"/>
  <c r="N117" i="12" s="1"/>
  <c r="L118" i="14" s="1"/>
  <c r="N122" i="12" a="1"/>
  <c r="N122" i="12" s="1"/>
  <c r="L123" i="14" s="1"/>
  <c r="N179" i="12" a="1"/>
  <c r="N179" i="12" s="1"/>
  <c r="L180" i="14" s="1"/>
  <c r="N191" i="12" a="1"/>
  <c r="N191" i="12" s="1"/>
  <c r="L192" i="14" s="1"/>
  <c r="N108" i="12" a="1"/>
  <c r="N108" i="12" s="1"/>
  <c r="L109" i="14" s="1"/>
  <c r="N173" i="12" a="1"/>
  <c r="N173" i="12" s="1"/>
  <c r="L174" i="14" s="1"/>
  <c r="N174" i="12" a="1"/>
  <c r="N174" i="12" s="1"/>
  <c r="L175" i="14" s="1"/>
  <c r="N54" i="12" a="1"/>
  <c r="N54" i="12" s="1"/>
  <c r="L55" i="14" s="1"/>
  <c r="N76" i="12" a="1"/>
  <c r="N76" i="12" s="1"/>
  <c r="L77" i="14" s="1"/>
  <c r="N21" i="12" a="1"/>
  <c r="N21" i="12" s="1"/>
  <c r="L22" i="14" s="1"/>
  <c r="N63" i="12" a="1"/>
  <c r="N63" i="12" s="1"/>
  <c r="L64" i="14" s="1"/>
  <c r="N51" i="12" a="1"/>
  <c r="N51" i="12" s="1"/>
  <c r="L52" i="14" s="1"/>
  <c r="N15" i="12" a="1"/>
  <c r="N15" i="12" s="1"/>
  <c r="L16" i="14" s="1"/>
  <c r="N66" i="12" a="1"/>
  <c r="N66" i="12" s="1"/>
  <c r="L67" i="14" s="1"/>
  <c r="N82" i="12" a="1"/>
  <c r="N82" i="12" s="1"/>
  <c r="L83" i="14" s="1"/>
  <c r="N134" i="12" a="1"/>
  <c r="N134" i="12" s="1"/>
  <c r="L135" i="14" s="1"/>
  <c r="N45" i="12" a="1"/>
  <c r="N45" i="12" s="1"/>
  <c r="L46" i="14" s="1"/>
  <c r="N110" i="12" a="1"/>
  <c r="N110" i="12" s="1"/>
  <c r="L111" i="14" s="1"/>
  <c r="N26" i="12" a="1"/>
  <c r="N26" i="12" s="1"/>
  <c r="L27" i="14" s="1"/>
  <c r="N88" i="12" a="1"/>
  <c r="N88" i="12" s="1"/>
  <c r="L89" i="14" s="1"/>
  <c r="N167" i="12" a="1"/>
  <c r="N167" i="12" s="1"/>
  <c r="L168" i="14" s="1"/>
  <c r="N148" i="12" a="1"/>
  <c r="N148" i="12" s="1"/>
  <c r="L149" i="14" s="1"/>
  <c r="N116" i="12" a="1"/>
  <c r="N116" i="12" s="1"/>
  <c r="L117" i="14" s="1"/>
  <c r="N161" i="12" a="1"/>
  <c r="N161" i="12" s="1"/>
  <c r="L162" i="14" s="1"/>
  <c r="N119" i="12" a="1"/>
  <c r="N119" i="12" s="1"/>
  <c r="L120" i="14" s="1"/>
  <c r="N149" i="12" a="1"/>
  <c r="N149" i="12" s="1"/>
  <c r="L150" i="14" s="1"/>
  <c r="N183" i="12" a="1"/>
  <c r="N183" i="12" s="1"/>
  <c r="L184" i="14" s="1"/>
  <c r="N192" i="12" a="1"/>
  <c r="N192" i="12" s="1"/>
  <c r="L193" i="14" s="1"/>
  <c r="N140" i="12" a="1"/>
  <c r="N140" i="12" s="1"/>
  <c r="L141" i="14" s="1"/>
  <c r="N198" i="12" a="1"/>
  <c r="N198" i="12" s="1"/>
  <c r="L199" i="14" s="1"/>
  <c r="N73" i="12" a="1"/>
  <c r="N73" i="12" s="1"/>
  <c r="L74" i="14" s="1"/>
  <c r="N79" i="12" a="1"/>
  <c r="N79" i="12" s="1"/>
  <c r="L80" i="14" s="1"/>
  <c r="N22" i="12" a="1"/>
  <c r="N22" i="12" s="1"/>
  <c r="L23" i="14" s="1"/>
  <c r="N68" i="12" a="1"/>
  <c r="N68" i="12" s="1"/>
  <c r="L69" i="14" s="1"/>
  <c r="N57" i="12" a="1"/>
  <c r="N57" i="12" s="1"/>
  <c r="L58" i="14" s="1"/>
  <c r="N16" i="12" a="1"/>
  <c r="N16" i="12" s="1"/>
  <c r="L17" i="14" s="1"/>
  <c r="N72" i="12" a="1"/>
  <c r="N72" i="12" s="1"/>
  <c r="L73" i="14" s="1"/>
  <c r="N94" i="12" a="1"/>
  <c r="N94" i="12" s="1"/>
  <c r="L95" i="14" s="1"/>
  <c r="N144" i="12" a="1"/>
  <c r="N144" i="12" s="1"/>
  <c r="L145" i="14" s="1"/>
  <c r="N83" i="12" a="1"/>
  <c r="N83" i="12" s="1"/>
  <c r="L84" i="14" s="1"/>
  <c r="N111" i="12" a="1"/>
  <c r="N111" i="12" s="1"/>
  <c r="L112" i="14" s="1"/>
  <c r="N84" i="12" a="1"/>
  <c r="N84" i="12" s="1"/>
  <c r="L85" i="14" s="1"/>
  <c r="N89" i="12" a="1"/>
  <c r="N89" i="12" s="1"/>
  <c r="L90" i="14" s="1"/>
  <c r="N115" i="12" a="1"/>
  <c r="N115" i="12" s="1"/>
  <c r="L116" i="14" s="1"/>
  <c r="N150" i="12" a="1"/>
  <c r="N150" i="12" s="1"/>
  <c r="L151" i="14" s="1"/>
  <c r="N118" i="12" a="1"/>
  <c r="N118" i="12" s="1"/>
  <c r="L119" i="14" s="1"/>
  <c r="N169" i="12" a="1"/>
  <c r="N169" i="12" s="1"/>
  <c r="L170" i="14" s="1"/>
  <c r="N120" i="12" a="1"/>
  <c r="N120" i="12" s="1"/>
  <c r="L121" i="14" s="1"/>
  <c r="N175" i="12" a="1"/>
  <c r="N175" i="12" s="1"/>
  <c r="L176" i="14" s="1"/>
  <c r="N187" i="12" a="1"/>
  <c r="N187" i="12" s="1"/>
  <c r="L188" i="14" s="1"/>
  <c r="N136" i="12" a="1"/>
  <c r="N136" i="12" s="1"/>
  <c r="L137" i="14" s="1"/>
  <c r="N159" i="12" a="1"/>
  <c r="N159" i="12" s="1"/>
  <c r="L160" i="14" s="1"/>
  <c r="N199" i="12" a="1"/>
  <c r="N199" i="12" s="1"/>
  <c r="L200" i="14" s="1"/>
  <c r="N180" i="12" a="1"/>
  <c r="N180" i="12" s="1"/>
  <c r="L181" i="14" s="1"/>
  <c r="N31" i="12" a="1"/>
  <c r="N31" i="12" s="1"/>
  <c r="L32" i="14" s="1"/>
  <c r="N10" i="12" a="1"/>
  <c r="N10" i="12" s="1"/>
  <c r="L11" i="14" s="1"/>
  <c r="N29" i="12" a="1"/>
  <c r="N29" i="12" s="1"/>
  <c r="L30" i="14" s="1"/>
  <c r="N13" i="12" a="1"/>
  <c r="N13" i="12" s="1"/>
  <c r="L14" i="14" s="1"/>
  <c r="N60" i="12" a="1"/>
  <c r="N60" i="12" s="1"/>
  <c r="L61" i="14" s="1"/>
  <c r="N41" i="12" a="1"/>
  <c r="N41" i="12" s="1"/>
  <c r="L42" i="14" s="1"/>
  <c r="N75" i="12" a="1"/>
  <c r="N75" i="12" s="1"/>
  <c r="L76" i="14" s="1"/>
  <c r="N96" i="12" a="1"/>
  <c r="N96" i="12" s="1"/>
  <c r="L97" i="14" s="1"/>
  <c r="N151" i="12" a="1"/>
  <c r="N151" i="12" s="1"/>
  <c r="L152" i="14" s="1"/>
  <c r="N95" i="12" a="1"/>
  <c r="N95" i="12" s="1"/>
  <c r="L96" i="14" s="1"/>
  <c r="N112" i="12" a="1"/>
  <c r="N112" i="12" s="1"/>
  <c r="L113" i="14" s="1"/>
  <c r="N85" i="12" a="1"/>
  <c r="N85" i="12" s="1"/>
  <c r="L86" i="14" s="1"/>
  <c r="N90" i="12" a="1"/>
  <c r="N90" i="12" s="1"/>
  <c r="L91" i="14" s="1"/>
  <c r="N125" i="12" a="1"/>
  <c r="N125" i="12" s="1"/>
  <c r="L126" i="14" s="1"/>
  <c r="N164" i="12" a="1"/>
  <c r="N164" i="12" s="1"/>
  <c r="L165" i="14" s="1"/>
  <c r="N124" i="12" a="1"/>
  <c r="N124" i="12" s="1"/>
  <c r="L125" i="14" s="1"/>
  <c r="N172" i="12" a="1"/>
  <c r="N172" i="12" s="1"/>
  <c r="L173" i="14" s="1"/>
  <c r="N121" i="12" a="1"/>
  <c r="N121" i="12" s="1"/>
  <c r="L122" i="14" s="1"/>
  <c r="N194" i="12" a="1"/>
  <c r="N194" i="12" s="1"/>
  <c r="L195" i="14" s="1"/>
  <c r="N193" i="12" a="1"/>
  <c r="N193" i="12" s="1"/>
  <c r="L194" i="14" s="1"/>
  <c r="N181" i="12" a="1"/>
  <c r="N181" i="12" s="1"/>
  <c r="L182" i="14" s="1"/>
  <c r="N177" i="12" a="1"/>
  <c r="N177" i="12" s="1"/>
  <c r="L178" i="14" s="1"/>
  <c r="N200" i="12" a="1"/>
  <c r="N200" i="12" s="1"/>
  <c r="L201" i="14" s="1"/>
  <c r="N184" i="12" a="1"/>
  <c r="N184" i="12" s="1"/>
  <c r="L185" i="14" s="1"/>
  <c r="Q37" i="12" a="1"/>
  <c r="Q37" i="12" s="1"/>
  <c r="O38" i="14" s="1"/>
  <c r="Q104" i="12" a="1"/>
  <c r="Q104" i="12" s="1"/>
  <c r="O105" i="14" s="1"/>
  <c r="Q31" i="12" a="1"/>
  <c r="Q31" i="12" s="1"/>
  <c r="O32" i="14" s="1"/>
  <c r="Q78" i="12" a="1"/>
  <c r="Q78" i="12" s="1"/>
  <c r="O79" i="14" s="1"/>
  <c r="Q12" i="12" a="1"/>
  <c r="Q12" i="12" s="1"/>
  <c r="O13" i="14" s="1"/>
  <c r="Q80" i="12" a="1"/>
  <c r="Q80" i="12" s="1"/>
  <c r="O81" i="14" s="1"/>
  <c r="Q121" i="12" a="1"/>
  <c r="Q121" i="12" s="1"/>
  <c r="O122" i="14" s="1"/>
  <c r="Q41" i="12" a="1"/>
  <c r="Q41" i="12" s="1"/>
  <c r="O42" i="14" s="1"/>
  <c r="Q103" i="12" a="1"/>
  <c r="Q103" i="12" s="1"/>
  <c r="O104" i="14" s="1"/>
  <c r="Q17" i="12" a="1"/>
  <c r="Q17" i="12" s="1"/>
  <c r="O18" i="14" s="1"/>
  <c r="Q58" i="12" a="1"/>
  <c r="Q58" i="12" s="1"/>
  <c r="O59" i="14" s="1"/>
  <c r="Q141" i="12" a="1"/>
  <c r="Q141" i="12" s="1"/>
  <c r="O142" i="14" s="1"/>
  <c r="Q98" i="12" a="1"/>
  <c r="Q98" i="12" s="1"/>
  <c r="O99" i="14" s="1"/>
  <c r="Q201" i="12" a="1"/>
  <c r="Q201" i="12" s="1"/>
  <c r="O202" i="14" s="1"/>
  <c r="Q9" i="12" a="1"/>
  <c r="Q9" i="12" s="1"/>
  <c r="O10" i="14" s="1"/>
  <c r="Q166" i="12" a="1"/>
  <c r="Q166" i="12" s="1"/>
  <c r="O167" i="14" s="1"/>
  <c r="Q169" i="12" a="1"/>
  <c r="Q169" i="12" s="1"/>
  <c r="O170" i="14" s="1"/>
  <c r="Q76" i="12" a="1"/>
  <c r="Q76" i="12" s="1"/>
  <c r="O77" i="14" s="1"/>
  <c r="Q70" i="12" a="1"/>
  <c r="Q70" i="12" s="1"/>
  <c r="O71" i="14" s="1"/>
  <c r="Q93" i="12" a="1"/>
  <c r="Q93" i="12" s="1"/>
  <c r="O94" i="14" s="1"/>
  <c r="Q200" i="12" a="1"/>
  <c r="Q200" i="12" s="1"/>
  <c r="O201" i="14" s="1"/>
  <c r="Q91" i="12" a="1"/>
  <c r="Q91" i="12" s="1"/>
  <c r="O92" i="14" s="1"/>
  <c r="Q101" i="12" a="1"/>
  <c r="Q101" i="12" s="1"/>
  <c r="O102" i="14" s="1"/>
  <c r="Q194" i="12" a="1"/>
  <c r="Q194" i="12" s="1"/>
  <c r="O195" i="14" s="1"/>
  <c r="Q197" i="12" a="1"/>
  <c r="Q197" i="12" s="1"/>
  <c r="O198" i="14" s="1"/>
  <c r="Q40" i="12" a="1"/>
  <c r="Q40" i="12" s="1"/>
  <c r="O41" i="14" s="1"/>
  <c r="Q116" i="12" a="1"/>
  <c r="Q116" i="12" s="1"/>
  <c r="O117" i="14" s="1"/>
  <c r="Q46" i="12" a="1"/>
  <c r="Q46" i="12" s="1"/>
  <c r="O47" i="14" s="1"/>
  <c r="Q102" i="12" a="1"/>
  <c r="Q102" i="12" s="1"/>
  <c r="O103" i="14" s="1"/>
  <c r="Q14" i="12" a="1"/>
  <c r="Q14" i="12" s="1"/>
  <c r="O15" i="14" s="1"/>
  <c r="Q88" i="12" a="1"/>
  <c r="Q88" i="12" s="1"/>
  <c r="O89" i="14" s="1"/>
  <c r="Q123" i="12" a="1"/>
  <c r="Q123" i="12" s="1"/>
  <c r="O124" i="14" s="1"/>
  <c r="Q43" i="12" a="1"/>
  <c r="Q43" i="12" s="1"/>
  <c r="O44" i="14" s="1"/>
  <c r="Q119" i="12" a="1"/>
  <c r="Q119" i="12" s="1"/>
  <c r="O120" i="14" s="1"/>
  <c r="Q30" i="12" a="1"/>
  <c r="Q30" i="12" s="1"/>
  <c r="O31" i="14" s="1"/>
  <c r="Q61" i="12" a="1"/>
  <c r="Q61" i="12" s="1"/>
  <c r="O62" i="14" s="1"/>
  <c r="Q147" i="12" a="1"/>
  <c r="Q147" i="12" s="1"/>
  <c r="O148" i="14" s="1"/>
  <c r="Q114" i="12" a="1"/>
  <c r="Q114" i="12" s="1"/>
  <c r="O115" i="14" s="1"/>
  <c r="Q13" i="12" a="1"/>
  <c r="Q13" i="12" s="1"/>
  <c r="O14" i="14" s="1"/>
  <c r="Q55" i="12" a="1"/>
  <c r="Q55" i="12" s="1"/>
  <c r="O56" i="14" s="1"/>
  <c r="Q175" i="12" a="1"/>
  <c r="Q175" i="12" s="1"/>
  <c r="O176" i="14" s="1"/>
  <c r="Q185" i="12" a="1"/>
  <c r="Q185" i="12" s="1"/>
  <c r="O186" i="14" s="1"/>
  <c r="Q105" i="12" a="1"/>
  <c r="Q105" i="12" s="1"/>
  <c r="O106" i="14" s="1"/>
  <c r="Q106" i="12" a="1"/>
  <c r="Q106" i="12" s="1"/>
  <c r="O107" i="14" s="1"/>
  <c r="Q129" i="12" a="1"/>
  <c r="Q129" i="12" s="1"/>
  <c r="O130" i="14" s="1"/>
  <c r="Q10" i="12" a="1"/>
  <c r="Q10" i="12" s="1"/>
  <c r="O11" i="14" s="1"/>
  <c r="Q162" i="12" a="1"/>
  <c r="Q162" i="12" s="1"/>
  <c r="O163" i="14" s="1"/>
  <c r="Q130" i="12" a="1"/>
  <c r="Q130" i="12" s="1"/>
  <c r="O131" i="14" s="1"/>
  <c r="Q196" i="12" a="1"/>
  <c r="Q196" i="12" s="1"/>
  <c r="O197" i="14" s="1"/>
  <c r="Q42" i="12" a="1"/>
  <c r="Q42" i="12" s="1"/>
  <c r="O43" i="14" s="1"/>
  <c r="Q120" i="12" a="1"/>
  <c r="Q120" i="12" s="1"/>
  <c r="O121" i="14" s="1"/>
  <c r="Q62" i="12" a="1"/>
  <c r="Q62" i="12" s="1"/>
  <c r="O63" i="14" s="1"/>
  <c r="Q128" i="12" a="1"/>
  <c r="Q128" i="12" s="1"/>
  <c r="O129" i="14" s="1"/>
  <c r="Q16" i="12" a="1"/>
  <c r="Q16" i="12" s="1"/>
  <c r="O17" i="14" s="1"/>
  <c r="Q92" i="12" a="1"/>
  <c r="Q92" i="12" s="1"/>
  <c r="O93" i="14" s="1"/>
  <c r="Q132" i="12" a="1"/>
  <c r="Q132" i="12" s="1"/>
  <c r="O133" i="14" s="1"/>
  <c r="Q54" i="12" a="1"/>
  <c r="Q54" i="12" s="1"/>
  <c r="O55" i="14" s="1"/>
  <c r="Q136" i="12" a="1"/>
  <c r="Q136" i="12" s="1"/>
  <c r="O137" i="14" s="1"/>
  <c r="Q32" i="12" a="1"/>
  <c r="Q32" i="12" s="1"/>
  <c r="O33" i="14" s="1"/>
  <c r="Q69" i="12" a="1"/>
  <c r="Q69" i="12" s="1"/>
  <c r="O70" i="14" s="1"/>
  <c r="Q155" i="12" a="1"/>
  <c r="Q155" i="12" s="1"/>
  <c r="O156" i="14" s="1"/>
  <c r="Q117" i="12" a="1"/>
  <c r="Q117" i="12" s="1"/>
  <c r="O118" i="14" s="1"/>
  <c r="Q22" i="12" a="1"/>
  <c r="Q22" i="12" s="1"/>
  <c r="O23" i="14" s="1"/>
  <c r="Q59" i="12" a="1"/>
  <c r="Q59" i="12" s="1"/>
  <c r="O60" i="14" s="1"/>
  <c r="Q186" i="12" a="1"/>
  <c r="Q186" i="12" s="1"/>
  <c r="O187" i="14" s="1"/>
  <c r="Q167" i="12" a="1"/>
  <c r="Q167" i="12" s="1"/>
  <c r="O168" i="14" s="1"/>
  <c r="Q115" i="12" a="1"/>
  <c r="Q115" i="12" s="1"/>
  <c r="O116" i="14" s="1"/>
  <c r="Q171" i="12" a="1"/>
  <c r="Q171" i="12" s="1"/>
  <c r="O172" i="14" s="1"/>
  <c r="Q145" i="12" a="1"/>
  <c r="Q145" i="12" s="1"/>
  <c r="O146" i="14" s="1"/>
  <c r="Q36" i="12" a="1"/>
  <c r="Q36" i="12" s="1"/>
  <c r="O37" i="14" s="1"/>
  <c r="Q183" i="12" a="1"/>
  <c r="Q183" i="12" s="1"/>
  <c r="O184" i="14" s="1"/>
  <c r="Q154" i="12" a="1"/>
  <c r="Q154" i="12" s="1"/>
  <c r="O155" i="14" s="1"/>
  <c r="Q84" i="12" a="1"/>
  <c r="Q84" i="12" s="1"/>
  <c r="O85" i="14" s="1"/>
  <c r="Q44" i="12" a="1"/>
  <c r="Q44" i="12" s="1"/>
  <c r="O45" i="14" s="1"/>
  <c r="Q131" i="12" a="1"/>
  <c r="Q131" i="12" s="1"/>
  <c r="O132" i="14" s="1"/>
  <c r="Q64" i="12" a="1"/>
  <c r="Q64" i="12" s="1"/>
  <c r="O65" i="14" s="1"/>
  <c r="Q138" i="12" a="1"/>
  <c r="Q138" i="12" s="1"/>
  <c r="O139" i="14" s="1"/>
  <c r="Q28" i="12" a="1"/>
  <c r="Q28" i="12" s="1"/>
  <c r="O29" i="14" s="1"/>
  <c r="Q100" i="12" a="1"/>
  <c r="Q100" i="12" s="1"/>
  <c r="O101" i="14" s="1"/>
  <c r="Q135" i="12" a="1"/>
  <c r="Q135" i="12" s="1"/>
  <c r="O136" i="14" s="1"/>
  <c r="Q56" i="12" a="1"/>
  <c r="Q56" i="12" s="1"/>
  <c r="O57" i="14" s="1"/>
  <c r="Q139" i="12" a="1"/>
  <c r="Q139" i="12" s="1"/>
  <c r="O140" i="14" s="1"/>
  <c r="Q35" i="12" a="1"/>
  <c r="Q35" i="12" s="1"/>
  <c r="O36" i="14" s="1"/>
  <c r="Q79" i="12" a="1"/>
  <c r="Q79" i="12" s="1"/>
  <c r="O80" i="14" s="1"/>
  <c r="Q18" i="12" a="1"/>
  <c r="Q18" i="12" s="1"/>
  <c r="O19" i="14" s="1"/>
  <c r="Q126" i="12" a="1"/>
  <c r="Q126" i="12" s="1"/>
  <c r="O127" i="14" s="1"/>
  <c r="Q67" i="12" a="1"/>
  <c r="Q67" i="12" s="1"/>
  <c r="O68" i="14" s="1"/>
  <c r="Q89" i="12" a="1"/>
  <c r="Q89" i="12" s="1"/>
  <c r="O90" i="14" s="1"/>
  <c r="Q193" i="12" a="1"/>
  <c r="Q193" i="12" s="1"/>
  <c r="O194" i="14" s="1"/>
  <c r="Q178" i="12" a="1"/>
  <c r="Q178" i="12" s="1"/>
  <c r="O179" i="14" s="1"/>
  <c r="Q165" i="12" a="1"/>
  <c r="Q165" i="12" s="1"/>
  <c r="O166" i="14" s="1"/>
  <c r="Q21" i="12" a="1"/>
  <c r="Q21" i="12" s="1"/>
  <c r="O22" i="14" s="1"/>
  <c r="Q149" i="12" a="1"/>
  <c r="Q149" i="12" s="1"/>
  <c r="O150" i="14" s="1"/>
  <c r="Q77" i="12" a="1"/>
  <c r="Q77" i="12" s="1"/>
  <c r="O78" i="14" s="1"/>
  <c r="Q33" i="12" a="1"/>
  <c r="Q33" i="12" s="1"/>
  <c r="O34" i="14" s="1"/>
  <c r="Q161" i="12" a="1"/>
  <c r="Q161" i="12" s="1"/>
  <c r="O162" i="14" s="1"/>
  <c r="Q192" i="12" a="1"/>
  <c r="Q192" i="12" s="1"/>
  <c r="O193" i="14" s="1"/>
  <c r="Q48" i="12" a="1"/>
  <c r="Q48" i="12" s="1"/>
  <c r="O49" i="14" s="1"/>
  <c r="Q134" i="12" a="1"/>
  <c r="Q134" i="12" s="1"/>
  <c r="O135" i="14" s="1"/>
  <c r="Q66" i="12" a="1"/>
  <c r="Q66" i="12" s="1"/>
  <c r="O67" i="14" s="1"/>
  <c r="Q142" i="12" a="1"/>
  <c r="Q142" i="12" s="1"/>
  <c r="O143" i="14" s="1"/>
  <c r="Q39" i="12" a="1"/>
  <c r="Q39" i="12" s="1"/>
  <c r="O40" i="14" s="1"/>
  <c r="Q107" i="12" a="1"/>
  <c r="Q107" i="12" s="1"/>
  <c r="O108" i="14" s="1"/>
  <c r="Q159" i="12" a="1"/>
  <c r="Q159" i="12" s="1"/>
  <c r="O160" i="14" s="1"/>
  <c r="Q65" i="12" a="1"/>
  <c r="Q65" i="12" s="1"/>
  <c r="O66" i="14" s="1"/>
  <c r="Q143" i="12" a="1"/>
  <c r="Q143" i="12" s="1"/>
  <c r="O144" i="14" s="1"/>
  <c r="Q45" i="12" a="1"/>
  <c r="Q45" i="12" s="1"/>
  <c r="O46" i="14" s="1"/>
  <c r="Q82" i="12" a="1"/>
  <c r="Q82" i="12" s="1"/>
  <c r="O83" i="14" s="1"/>
  <c r="Q25" i="12" a="1"/>
  <c r="Q25" i="12" s="1"/>
  <c r="O26" i="14" s="1"/>
  <c r="Q168" i="12" a="1"/>
  <c r="Q168" i="12" s="1"/>
  <c r="O169" i="14" s="1"/>
  <c r="Q95" i="12" a="1"/>
  <c r="Q95" i="12" s="1"/>
  <c r="O96" i="14" s="1"/>
  <c r="Q112" i="12" a="1"/>
  <c r="Q112" i="12" s="1"/>
  <c r="O113" i="14" s="1"/>
  <c r="Q24" i="12" a="1"/>
  <c r="Q24" i="12" s="1"/>
  <c r="O25" i="14" s="1"/>
  <c r="Q191" i="12" a="1"/>
  <c r="Q191" i="12" s="1"/>
  <c r="O192" i="14" s="1"/>
  <c r="Q174" i="12" a="1"/>
  <c r="Q174" i="12" s="1"/>
  <c r="O175" i="14" s="1"/>
  <c r="Q110" i="12" a="1"/>
  <c r="Q110" i="12" s="1"/>
  <c r="O111" i="14" s="1"/>
  <c r="Q173" i="12" a="1"/>
  <c r="Q173" i="12" s="1"/>
  <c r="O174" i="14" s="1"/>
  <c r="Q152" i="12" a="1"/>
  <c r="Q152" i="12" s="1"/>
  <c r="O153" i="14" s="1"/>
  <c r="Q53" i="12" a="1"/>
  <c r="Q53" i="12" s="1"/>
  <c r="O54" i="14" s="1"/>
  <c r="Q164" i="12" a="1"/>
  <c r="Q164" i="12" s="1"/>
  <c r="O165" i="14" s="1"/>
  <c r="Q203" i="12" a="1"/>
  <c r="Q203" i="12" s="1"/>
  <c r="O204" i="14" s="1"/>
  <c r="Q57" i="12" a="1"/>
  <c r="Q57" i="12" s="1"/>
  <c r="O58" i="14" s="1"/>
  <c r="Q140" i="12" a="1"/>
  <c r="Q140" i="12" s="1"/>
  <c r="O141" i="14" s="1"/>
  <c r="Q68" i="12" a="1"/>
  <c r="Q68" i="12" s="1"/>
  <c r="O69" i="14" s="1"/>
  <c r="Q144" i="12" a="1"/>
  <c r="Q144" i="12" s="1"/>
  <c r="O145" i="14" s="1"/>
  <c r="Q50" i="12" a="1"/>
  <c r="Q50" i="12" s="1"/>
  <c r="O51" i="14" s="1"/>
  <c r="Q109" i="12" a="1"/>
  <c r="Q109" i="12" s="1"/>
  <c r="O110" i="14" s="1"/>
  <c r="Q160" i="12" a="1"/>
  <c r="Q160" i="12" s="1"/>
  <c r="O161" i="14" s="1"/>
  <c r="Q74" i="12" a="1"/>
  <c r="Q74" i="12" s="1"/>
  <c r="O75" i="14" s="1"/>
  <c r="Q148" i="12" a="1"/>
  <c r="Q148" i="12" s="1"/>
  <c r="O149" i="14" s="1"/>
  <c r="Q47" i="12" a="1"/>
  <c r="Q47" i="12" s="1"/>
  <c r="O48" i="14" s="1"/>
  <c r="Q94" i="12" a="1"/>
  <c r="Q94" i="12" s="1"/>
  <c r="O95" i="14" s="1"/>
  <c r="Q63" i="12" a="1"/>
  <c r="Q63" i="12" s="1"/>
  <c r="O64" i="14" s="1"/>
  <c r="Q180" i="12" a="1"/>
  <c r="Q180" i="12" s="1"/>
  <c r="O181" i="14" s="1"/>
  <c r="Q108" i="12" a="1"/>
  <c r="Q108" i="12" s="1"/>
  <c r="O109" i="14" s="1"/>
  <c r="Q122" i="12" a="1"/>
  <c r="Q122" i="12" s="1"/>
  <c r="O123" i="14" s="1"/>
  <c r="Q137" i="12" a="1"/>
  <c r="Q137" i="12" s="1"/>
  <c r="O138" i="14" s="1"/>
  <c r="Q15" i="12" a="1"/>
  <c r="Q15" i="12" s="1"/>
  <c r="O16" i="14" s="1"/>
  <c r="Q181" i="12" a="1"/>
  <c r="Q181" i="12" s="1"/>
  <c r="O182" i="14" s="1"/>
  <c r="Q163" i="12" a="1"/>
  <c r="Q163" i="12" s="1"/>
  <c r="O164" i="14" s="1"/>
  <c r="Q177" i="12" a="1"/>
  <c r="Q177" i="12" s="1"/>
  <c r="O178" i="14" s="1"/>
  <c r="Q176" i="12" a="1"/>
  <c r="Q176" i="12" s="1"/>
  <c r="O177" i="14" s="1"/>
  <c r="Q83" i="12" a="1"/>
  <c r="Q83" i="12" s="1"/>
  <c r="O84" i="14" s="1"/>
  <c r="Q172" i="12" a="1"/>
  <c r="Q172" i="12" s="1"/>
  <c r="O173" i="14" s="1"/>
  <c r="Q125" i="12" a="1"/>
  <c r="Q125" i="12" s="1"/>
  <c r="O126" i="14" s="1"/>
  <c r="Q20" i="12" a="1"/>
  <c r="Q20" i="12" s="1"/>
  <c r="O21" i="14" s="1"/>
  <c r="Q85" i="12" a="1"/>
  <c r="Q85" i="12" s="1"/>
  <c r="O86" i="14" s="1"/>
  <c r="Q151" i="12" a="1"/>
  <c r="Q151" i="12" s="1"/>
  <c r="O152" i="14" s="1"/>
  <c r="Q72" i="12" a="1"/>
  <c r="Q72" i="12" s="1"/>
  <c r="O73" i="14" s="1"/>
  <c r="Q146" i="12" a="1"/>
  <c r="Q146" i="12" s="1"/>
  <c r="O147" i="14" s="1"/>
  <c r="Q52" i="12" a="1"/>
  <c r="Q52" i="12" s="1"/>
  <c r="O53" i="14" s="1"/>
  <c r="Q111" i="12" a="1"/>
  <c r="Q111" i="12" s="1"/>
  <c r="O112" i="14" s="1"/>
  <c r="Q19" i="12" a="1"/>
  <c r="Q19" i="12" s="1"/>
  <c r="O20" i="14" s="1"/>
  <c r="Q86" i="12" a="1"/>
  <c r="Q86" i="12" s="1"/>
  <c r="O87" i="14" s="1"/>
  <c r="Q156" i="12" a="1"/>
  <c r="Q156" i="12" s="1"/>
  <c r="O157" i="14" s="1"/>
  <c r="Q49" i="12" a="1"/>
  <c r="Q49" i="12" s="1"/>
  <c r="O50" i="14" s="1"/>
  <c r="Q99" i="12" a="1"/>
  <c r="Q99" i="12" s="1"/>
  <c r="O100" i="14" s="1"/>
  <c r="Q71" i="12" a="1"/>
  <c r="Q71" i="12" s="1"/>
  <c r="O72" i="14" s="1"/>
  <c r="Q188" i="12" a="1"/>
  <c r="Q188" i="12" s="1"/>
  <c r="O189" i="14" s="1"/>
  <c r="Q118" i="12" a="1"/>
  <c r="Q118" i="12" s="1"/>
  <c r="O119" i="14" s="1"/>
  <c r="Q127" i="12" a="1"/>
  <c r="Q127" i="12" s="1"/>
  <c r="O128" i="14" s="1"/>
  <c r="Q170" i="12" a="1"/>
  <c r="Q170" i="12" s="1"/>
  <c r="O171" i="14" s="1"/>
  <c r="Q29" i="12" a="1"/>
  <c r="Q29" i="12" s="1"/>
  <c r="O30" i="14" s="1"/>
  <c r="Q189" i="12" a="1"/>
  <c r="Q189" i="12" s="1"/>
  <c r="O190" i="14" s="1"/>
  <c r="Q23" i="12" a="1"/>
  <c r="Q23" i="12" s="1"/>
  <c r="O24" i="14" s="1"/>
  <c r="Q184" i="12" a="1"/>
  <c r="Q184" i="12" s="1"/>
  <c r="O185" i="14" s="1"/>
  <c r="Q190" i="12" a="1"/>
  <c r="Q190" i="12" s="1"/>
  <c r="O191" i="14" s="1"/>
  <c r="Q87" i="12" a="1"/>
  <c r="Q87" i="12" s="1"/>
  <c r="O88" i="14" s="1"/>
  <c r="Q179" i="12" a="1"/>
  <c r="Q179" i="12" s="1"/>
  <c r="O180" i="14" s="1"/>
  <c r="Q199" i="12" a="1"/>
  <c r="Q199" i="12" s="1"/>
  <c r="O200" i="14" s="1"/>
  <c r="Q34" i="12" a="1"/>
  <c r="Q34" i="12" s="1"/>
  <c r="O35" i="14" s="1"/>
  <c r="Q97" i="12" a="1"/>
  <c r="Q97" i="12" s="1"/>
  <c r="O98" i="14" s="1"/>
  <c r="Q26" i="12" a="1"/>
  <c r="Q26" i="12" s="1"/>
  <c r="O27" i="14" s="1"/>
  <c r="Q75" i="12" a="1"/>
  <c r="Q75" i="12" s="1"/>
  <c r="O76" i="14" s="1"/>
  <c r="Q150" i="12" a="1"/>
  <c r="Q150" i="12" s="1"/>
  <c r="O151" i="14" s="1"/>
  <c r="Q60" i="12" a="1"/>
  <c r="Q60" i="12" s="1"/>
  <c r="O61" i="14" s="1"/>
  <c r="Q113" i="12" a="1"/>
  <c r="Q113" i="12" s="1"/>
  <c r="O114" i="14" s="1"/>
  <c r="Q27" i="12" a="1"/>
  <c r="Q27" i="12" s="1"/>
  <c r="O28" i="14" s="1"/>
  <c r="Q96" i="12" a="1"/>
  <c r="Q96" i="12" s="1"/>
  <c r="O97" i="14" s="1"/>
  <c r="Q157" i="12" a="1"/>
  <c r="Q157" i="12" s="1"/>
  <c r="O158" i="14" s="1"/>
  <c r="Q51" i="12" a="1"/>
  <c r="Q51" i="12" s="1"/>
  <c r="O52" i="14" s="1"/>
  <c r="Q124" i="12" a="1"/>
  <c r="Q124" i="12" s="1"/>
  <c r="O125" i="14" s="1"/>
  <c r="Q81" i="12" a="1"/>
  <c r="Q81" i="12" s="1"/>
  <c r="O82" i="14" s="1"/>
  <c r="Q195" i="12" a="1"/>
  <c r="Q195" i="12" s="1"/>
  <c r="O196" i="14" s="1"/>
  <c r="Q133" i="12" a="1"/>
  <c r="Q133" i="12" s="1"/>
  <c r="O134" i="14" s="1"/>
  <c r="Q153" i="12" a="1"/>
  <c r="Q153" i="12" s="1"/>
  <c r="O154" i="14" s="1"/>
  <c r="Q182" i="12" a="1"/>
  <c r="Q182" i="12" s="1"/>
  <c r="O183" i="14" s="1"/>
  <c r="Q73" i="12" a="1"/>
  <c r="Q73" i="12" s="1"/>
  <c r="O74" i="14" s="1"/>
  <c r="Q202" i="12" a="1"/>
  <c r="Q202" i="12" s="1"/>
  <c r="O203" i="14" s="1"/>
  <c r="Q38" i="12" a="1"/>
  <c r="Q38" i="12" s="1"/>
  <c r="O39" i="14" s="1"/>
  <c r="Q198" i="12" a="1"/>
  <c r="Q198" i="12" s="1"/>
  <c r="O199" i="14" s="1"/>
  <c r="Q11" i="12" a="1"/>
  <c r="Q11" i="12" s="1"/>
  <c r="O12" i="14" s="1"/>
  <c r="Q90" i="12" a="1"/>
  <c r="Q90" i="12" s="1"/>
  <c r="O91" i="14" s="1"/>
  <c r="Q187" i="12" a="1"/>
  <c r="Q187" i="12" s="1"/>
  <c r="O188" i="14" s="1"/>
  <c r="Q158" i="12" a="1"/>
  <c r="Q158" i="12" s="1"/>
  <c r="O159" i="14" s="1"/>
  <c r="Q77" i="13"/>
  <c r="AF77" i="13"/>
  <c r="AG77" i="13"/>
  <c r="R77" i="13"/>
  <c r="AN77" i="13" s="1"/>
  <c r="P86" i="13"/>
  <c r="AL86" i="13" s="1"/>
  <c r="P133" i="13"/>
  <c r="AL133" i="13" s="1"/>
  <c r="P196" i="13"/>
  <c r="AL196" i="13" s="1"/>
  <c r="P125" i="13"/>
  <c r="AL125" i="13" s="1"/>
  <c r="P156" i="13"/>
  <c r="AL156" i="13" s="1"/>
  <c r="P46" i="13"/>
  <c r="AL46" i="13" s="1"/>
  <c r="P149" i="13"/>
  <c r="AL149" i="13" s="1"/>
  <c r="P129" i="13"/>
  <c r="AL129" i="13" s="1"/>
  <c r="P160" i="13"/>
  <c r="AL160" i="13" s="1"/>
  <c r="P128" i="13"/>
  <c r="AL128" i="13" s="1"/>
  <c r="P189" i="13"/>
  <c r="AL189" i="13" s="1"/>
  <c r="P162" i="13"/>
  <c r="AL162" i="13" s="1"/>
  <c r="P82" i="13"/>
  <c r="AL82" i="13" s="1"/>
  <c r="P99" i="13"/>
  <c r="AL99" i="13" s="1"/>
  <c r="P203" i="13"/>
  <c r="AL203" i="13" s="1"/>
  <c r="P132" i="13"/>
  <c r="AL132" i="13" s="1"/>
  <c r="P123" i="13"/>
  <c r="AL123" i="13" s="1"/>
  <c r="P180" i="13"/>
  <c r="AL180" i="13" s="1"/>
  <c r="P115" i="13"/>
  <c r="AL115" i="13" s="1"/>
  <c r="P112" i="13"/>
  <c r="AL112" i="13" s="1"/>
  <c r="P47" i="13"/>
  <c r="AL47" i="13" s="1"/>
  <c r="P164" i="13"/>
  <c r="AL164" i="13" s="1"/>
  <c r="P29" i="13"/>
  <c r="AL29" i="13" s="1"/>
  <c r="P167" i="13"/>
  <c r="AL167" i="13" s="1"/>
  <c r="P144" i="13"/>
  <c r="AL144" i="13" s="1"/>
  <c r="P76" i="13"/>
  <c r="P42" i="13"/>
  <c r="AL42" i="13" s="1"/>
  <c r="P20" i="13"/>
  <c r="AL20" i="13" s="1"/>
  <c r="P171" i="13"/>
  <c r="AL171" i="13" s="1"/>
  <c r="P48" i="13"/>
  <c r="AL48" i="13" s="1"/>
  <c r="P110" i="13"/>
  <c r="AL110" i="13" s="1"/>
  <c r="P157" i="13"/>
  <c r="AL157" i="13" s="1"/>
  <c r="P79" i="13"/>
  <c r="AL79" i="13" s="1"/>
  <c r="P118" i="13"/>
  <c r="AL118" i="13" s="1"/>
  <c r="P154" i="13"/>
  <c r="AL154" i="13" s="1"/>
  <c r="P23" i="13"/>
  <c r="AL23" i="13" s="1"/>
  <c r="AL65" i="13"/>
  <c r="P32" i="13"/>
  <c r="P51" i="13"/>
  <c r="AL51" i="13" s="1"/>
  <c r="P200" i="13"/>
  <c r="AL200" i="13" s="1"/>
  <c r="P207" i="13"/>
  <c r="AL207" i="13" s="1"/>
  <c r="P186" i="13"/>
  <c r="AL186" i="13" s="1"/>
  <c r="P103" i="13"/>
  <c r="AL103" i="13" s="1"/>
  <c r="P104" i="13"/>
  <c r="AL104" i="13" s="1"/>
  <c r="P117" i="13"/>
  <c r="AL117" i="13" s="1"/>
  <c r="P95" i="13"/>
  <c r="AL95" i="13" s="1"/>
  <c r="P178" i="13"/>
  <c r="AL178" i="13" s="1"/>
  <c r="P165" i="13"/>
  <c r="AL165" i="13" s="1"/>
  <c r="P113" i="13"/>
  <c r="AL113" i="13" s="1"/>
  <c r="P100" i="13"/>
  <c r="AL100" i="13" s="1"/>
  <c r="AL68" i="13"/>
  <c r="P102" i="13"/>
  <c r="AL102" i="13" s="1"/>
  <c r="P16" i="13"/>
  <c r="AL16" i="13" s="1"/>
  <c r="AL58" i="13"/>
  <c r="P138" i="13"/>
  <c r="AL138" i="13" s="1"/>
  <c r="P197" i="13"/>
  <c r="AL197" i="13" s="1"/>
  <c r="P109" i="13"/>
  <c r="AL109" i="13" s="1"/>
  <c r="P151" i="13"/>
  <c r="AL151" i="13" s="1"/>
  <c r="P206" i="13"/>
  <c r="AL206" i="13" s="1"/>
  <c r="P50" i="13"/>
  <c r="AL50" i="13" s="1"/>
  <c r="P13" i="13"/>
  <c r="P77" i="13"/>
  <c r="AL77" i="13" s="1"/>
  <c r="P88" i="13"/>
  <c r="AL88" i="13" s="1"/>
  <c r="P33" i="13"/>
  <c r="AL33" i="13" s="1"/>
  <c r="P119" i="13"/>
  <c r="AL119" i="13" s="1"/>
  <c r="AL74" i="13"/>
  <c r="P93" i="13"/>
  <c r="AL93" i="13" s="1"/>
  <c r="P205" i="13"/>
  <c r="AL205" i="13" s="1"/>
  <c r="P179" i="13"/>
  <c r="AL179" i="13" s="1"/>
  <c r="P187" i="13"/>
  <c r="AL187" i="13" s="1"/>
  <c r="P192" i="13"/>
  <c r="AL192" i="13" s="1"/>
  <c r="P141" i="13"/>
  <c r="AL141" i="13" s="1"/>
  <c r="P19" i="13"/>
  <c r="P80" i="13"/>
  <c r="AL80" i="13" s="1"/>
  <c r="P84" i="13"/>
  <c r="AL84" i="13" s="1"/>
  <c r="AL67" i="13"/>
  <c r="P210" i="13"/>
  <c r="AL210" i="13" s="1"/>
  <c r="P191" i="13"/>
  <c r="AL191" i="13" s="1"/>
  <c r="P89" i="13"/>
  <c r="AL89" i="13" s="1"/>
  <c r="P43" i="13"/>
  <c r="AL43" i="13" s="1"/>
  <c r="P30" i="13"/>
  <c r="AL30" i="13" s="1"/>
  <c r="P174" i="13"/>
  <c r="AL174" i="13" s="1"/>
  <c r="P122" i="13"/>
  <c r="AL122" i="13" s="1"/>
  <c r="P153" i="13"/>
  <c r="AL153" i="13" s="1"/>
  <c r="P111" i="13"/>
  <c r="AL111" i="13" s="1"/>
  <c r="P195" i="13"/>
  <c r="AL195" i="13" s="1"/>
  <c r="P176" i="13"/>
  <c r="AL176" i="13" s="1"/>
  <c r="P161" i="13"/>
  <c r="AL161" i="13" s="1"/>
  <c r="P120" i="13"/>
  <c r="AL120" i="13" s="1"/>
  <c r="P142" i="13"/>
  <c r="AL142" i="13" s="1"/>
  <c r="P181" i="13"/>
  <c r="AL181" i="13" s="1"/>
  <c r="P169" i="13"/>
  <c r="AL169" i="13" s="1"/>
  <c r="P188" i="13"/>
  <c r="AL188" i="13" s="1"/>
  <c r="P208" i="13"/>
  <c r="AL208" i="13" s="1"/>
  <c r="P159" i="13"/>
  <c r="AL159" i="13" s="1"/>
  <c r="P177" i="13"/>
  <c r="AL177" i="13" s="1"/>
  <c r="AL73" i="13"/>
  <c r="P121" i="13"/>
  <c r="AL121" i="13" s="1"/>
  <c r="P140" i="13"/>
  <c r="AL140" i="13" s="1"/>
  <c r="P105" i="13"/>
  <c r="AL105" i="13" s="1"/>
  <c r="P87" i="13"/>
  <c r="AL87" i="13" s="1"/>
  <c r="P38" i="13"/>
  <c r="AL38" i="13" s="1"/>
  <c r="P139" i="13"/>
  <c r="AL139" i="13" s="1"/>
  <c r="P163" i="13"/>
  <c r="AL163" i="13" s="1"/>
  <c r="P158" i="13"/>
  <c r="AL158" i="13" s="1"/>
  <c r="P137" i="13"/>
  <c r="AL137" i="13" s="1"/>
  <c r="P201" i="13"/>
  <c r="AL201" i="13" s="1"/>
  <c r="P45" i="13"/>
  <c r="AL45" i="13" s="1"/>
  <c r="P168" i="13"/>
  <c r="AL168" i="13" s="1"/>
  <c r="P148" i="13"/>
  <c r="AL148" i="13" s="1"/>
  <c r="P166" i="13"/>
  <c r="AL166" i="13" s="1"/>
  <c r="P150" i="13"/>
  <c r="AL150" i="13" s="1"/>
  <c r="P36" i="13"/>
  <c r="AL36" i="13" s="1"/>
  <c r="P202" i="13"/>
  <c r="AL202" i="13" s="1"/>
  <c r="P136" i="13"/>
  <c r="AL136" i="13" s="1"/>
  <c r="P22" i="13"/>
  <c r="P170" i="13"/>
  <c r="AL170" i="13" s="1"/>
  <c r="P155" i="13"/>
  <c r="AL155" i="13" s="1"/>
  <c r="P152" i="13"/>
  <c r="AL152" i="13" s="1"/>
  <c r="P27" i="13"/>
  <c r="AL27" i="13" s="1"/>
  <c r="P41" i="13"/>
  <c r="AL41" i="13" s="1"/>
  <c r="P114" i="13"/>
  <c r="AL114" i="13" s="1"/>
  <c r="P124" i="13"/>
  <c r="AL124" i="13" s="1"/>
  <c r="P28" i="13"/>
  <c r="AL28" i="13" s="1"/>
  <c r="P145" i="13"/>
  <c r="AL145" i="13" s="1"/>
  <c r="P135" i="13"/>
  <c r="AL135" i="13" s="1"/>
  <c r="P12" i="13"/>
  <c r="AL12" i="13" s="1"/>
  <c r="P101" i="13"/>
  <c r="AL101" i="13" s="1"/>
  <c r="P175" i="13"/>
  <c r="AL175" i="13" s="1"/>
  <c r="P26" i="13"/>
  <c r="AL26" i="13" s="1"/>
  <c r="P83" i="13"/>
  <c r="AL83" i="13" s="1"/>
  <c r="P172" i="13"/>
  <c r="AL172" i="13" s="1"/>
  <c r="P14" i="13"/>
  <c r="AL14" i="13" s="1"/>
  <c r="P185" i="13"/>
  <c r="AL185" i="13" s="1"/>
  <c r="P190" i="13"/>
  <c r="AL190" i="13" s="1"/>
  <c r="P199" i="13"/>
  <c r="AL199" i="13" s="1"/>
  <c r="P193" i="13"/>
  <c r="AL193" i="13" s="1"/>
  <c r="P182" i="13"/>
  <c r="AL182" i="13" s="1"/>
  <c r="P147" i="13"/>
  <c r="AL147" i="13" s="1"/>
  <c r="P97" i="13"/>
  <c r="AL97" i="13" s="1"/>
  <c r="P81" i="13"/>
  <c r="AL81" i="13" s="1"/>
  <c r="P209" i="13"/>
  <c r="AL209" i="13" s="1"/>
  <c r="P78" i="13"/>
  <c r="AL78" i="13" s="1"/>
  <c r="P106" i="13"/>
  <c r="AL106" i="13" s="1"/>
  <c r="P96" i="13"/>
  <c r="AL96" i="13" s="1"/>
  <c r="AL60" i="13"/>
  <c r="P126" i="13"/>
  <c r="AL126" i="13" s="1"/>
  <c r="P108" i="13"/>
  <c r="AL108" i="13" s="1"/>
  <c r="P107" i="13"/>
  <c r="AL107" i="13" s="1"/>
  <c r="P194" i="13"/>
  <c r="AL194" i="13" s="1"/>
  <c r="P134" i="13"/>
  <c r="AL134" i="13" s="1"/>
  <c r="P116" i="13"/>
  <c r="AL116" i="13" s="1"/>
  <c r="P131" i="13"/>
  <c r="AL131" i="13" s="1"/>
  <c r="P37" i="13"/>
  <c r="AL37" i="13" s="1"/>
  <c r="P40" i="13"/>
  <c r="AL40" i="13" s="1"/>
  <c r="P98" i="13"/>
  <c r="AL98" i="13" s="1"/>
  <c r="P49" i="13"/>
  <c r="AL49" i="13" s="1"/>
  <c r="P15" i="13"/>
  <c r="AL15" i="13" s="1"/>
  <c r="P18" i="13"/>
  <c r="AL18" i="13" s="1"/>
  <c r="P44" i="13"/>
  <c r="AL44" i="13" s="1"/>
  <c r="P143" i="13"/>
  <c r="AL143" i="13" s="1"/>
  <c r="P35" i="13"/>
  <c r="AL35" i="13" s="1"/>
  <c r="P94" i="13"/>
  <c r="AL94" i="13" s="1"/>
  <c r="AL52" i="13"/>
  <c r="P90" i="13"/>
  <c r="AL90" i="13" s="1"/>
  <c r="P198" i="13"/>
  <c r="AL198" i="13" s="1"/>
  <c r="P127" i="13"/>
  <c r="AL127" i="13" s="1"/>
  <c r="P204" i="13"/>
  <c r="AL204" i="13" s="1"/>
  <c r="P92" i="13"/>
  <c r="AL92" i="13" s="1"/>
  <c r="P130" i="13"/>
  <c r="AL130" i="13" s="1"/>
  <c r="P173" i="13"/>
  <c r="AL173" i="13" s="1"/>
  <c r="AL63" i="13"/>
  <c r="P31" i="13"/>
  <c r="AL31" i="13" s="1"/>
  <c r="P146" i="13"/>
  <c r="AL146" i="13" s="1"/>
  <c r="P11" i="13"/>
  <c r="P39" i="13"/>
  <c r="AL39" i="13" s="1"/>
  <c r="AL57" i="13"/>
  <c r="P25" i="13"/>
  <c r="AL25" i="13" s="1"/>
  <c r="P184" i="13"/>
  <c r="AL184" i="13" s="1"/>
  <c r="P183" i="13"/>
  <c r="AL183" i="13" s="1"/>
  <c r="P91" i="13"/>
  <c r="AL91" i="13" s="1"/>
  <c r="P85" i="13"/>
  <c r="AL85" i="13" s="1"/>
  <c r="AN9" i="13" l="1"/>
  <c r="Q7" i="13" s="1"/>
  <c r="BJ75" i="13" a="1"/>
  <c r="BJ75" i="13" s="1"/>
  <c r="BC75" i="13" a="1"/>
  <c r="BC75" i="13" s="1"/>
  <c r="BG75" i="13" a="1"/>
  <c r="BG75" i="13" s="1"/>
  <c r="BK75" i="13" a="1"/>
  <c r="BK75" i="13" s="1"/>
  <c r="BI75" i="13" a="1"/>
  <c r="BI75" i="13" s="1"/>
  <c r="BL75" i="13" a="1"/>
  <c r="BL75" i="13" s="1"/>
  <c r="BH75" i="13" a="1"/>
  <c r="BH75" i="13" s="1"/>
  <c r="BE75" i="13" a="1"/>
  <c r="BE75" i="13" s="1"/>
  <c r="BD75" i="13" a="1"/>
  <c r="BD75" i="13" s="1"/>
  <c r="BF75" i="13" a="1"/>
  <c r="BF75" i="13" s="1"/>
  <c r="AM77" i="13"/>
  <c r="AM9" i="13" s="1"/>
  <c r="P7" i="13" s="1"/>
  <c r="AL11" i="13"/>
  <c r="L4" i="12" a="1"/>
  <c r="L4" i="12" s="1"/>
  <c r="J5" i="14" s="1"/>
  <c r="AL13" i="13"/>
  <c r="L5" i="12" a="1"/>
  <c r="L5" i="12" s="1"/>
  <c r="J6" i="14" s="1"/>
  <c r="AL32" i="13"/>
  <c r="L8" i="12" a="1"/>
  <c r="L8" i="12" s="1"/>
  <c r="J9" i="14" s="1"/>
  <c r="AL19" i="13"/>
  <c r="L6" i="12" a="1"/>
  <c r="L6" i="12" s="1"/>
  <c r="J7" i="14" s="1"/>
  <c r="AL22" i="13"/>
  <c r="L7" i="12" a="1"/>
  <c r="L7" i="12" s="1"/>
  <c r="J8" i="14" s="1"/>
  <c r="AL76" i="13"/>
  <c r="L42" i="12" a="1"/>
  <c r="L42" i="12" s="1"/>
  <c r="J43" i="14" s="1"/>
  <c r="L10" i="12" a="1"/>
  <c r="L10" i="12" s="1"/>
  <c r="J11" i="14" s="1"/>
  <c r="L170" i="12" a="1"/>
  <c r="L170" i="12" s="1"/>
  <c r="J171" i="14" s="1"/>
  <c r="L43" i="12" a="1"/>
  <c r="L43" i="12" s="1"/>
  <c r="J44" i="14" s="1"/>
  <c r="L21" i="12" a="1"/>
  <c r="L21" i="12" s="1"/>
  <c r="J22" i="14" s="1"/>
  <c r="L173" i="12" a="1"/>
  <c r="L173" i="12" s="1"/>
  <c r="J174" i="14" s="1"/>
  <c r="L9" i="12" a="1"/>
  <c r="L9" i="12" s="1"/>
  <c r="J10" i="14" s="1"/>
  <c r="L169" i="12" a="1"/>
  <c r="L169" i="12" s="1"/>
  <c r="J170" i="14" s="1"/>
  <c r="L139" i="12" a="1"/>
  <c r="L139" i="12" s="1"/>
  <c r="J140" i="14" s="1"/>
  <c r="L33" i="12" a="1"/>
  <c r="L33" i="12" s="1"/>
  <c r="J34" i="14" s="1"/>
  <c r="L129" i="12" a="1"/>
  <c r="L129" i="12" s="1"/>
  <c r="J130" i="14" s="1"/>
  <c r="L104" i="12" a="1"/>
  <c r="L104" i="12" s="1"/>
  <c r="J105" i="14" s="1"/>
  <c r="L24" i="12" a="1"/>
  <c r="L24" i="12" s="1"/>
  <c r="J25" i="14" s="1"/>
  <c r="L68" i="12" a="1"/>
  <c r="L68" i="12" s="1"/>
  <c r="J69" i="14" s="1"/>
  <c r="L46" i="12" a="1"/>
  <c r="L46" i="12" s="1"/>
  <c r="J47" i="14" s="1"/>
  <c r="L195" i="12" a="1"/>
  <c r="L195" i="12" s="1"/>
  <c r="J196" i="14" s="1"/>
  <c r="L130" i="12" a="1"/>
  <c r="L130" i="12" s="1"/>
  <c r="J131" i="14" s="1"/>
  <c r="L99" i="12" a="1"/>
  <c r="L99" i="12" s="1"/>
  <c r="J100" i="14" s="1"/>
  <c r="L179" i="12" a="1"/>
  <c r="L179" i="12" s="1"/>
  <c r="J180" i="14" s="1"/>
  <c r="L142" i="12" a="1"/>
  <c r="L142" i="12" s="1"/>
  <c r="J143" i="14" s="1"/>
  <c r="L100" i="12" a="1"/>
  <c r="L100" i="12" s="1"/>
  <c r="J101" i="14" s="1"/>
  <c r="L183" i="12" a="1"/>
  <c r="L183" i="12" s="1"/>
  <c r="J184" i="14" s="1"/>
  <c r="L145" i="12" a="1"/>
  <c r="L145" i="12" s="1"/>
  <c r="J146" i="14" s="1"/>
  <c r="L103" i="12" a="1"/>
  <c r="L103" i="12" s="1"/>
  <c r="J104" i="14" s="1"/>
  <c r="L187" i="12" a="1"/>
  <c r="L187" i="12" s="1"/>
  <c r="J188" i="14" s="1"/>
  <c r="L97" i="12" a="1"/>
  <c r="L97" i="12" s="1"/>
  <c r="J98" i="14" s="1"/>
  <c r="L28" i="12" a="1"/>
  <c r="L28" i="12" s="1"/>
  <c r="J29" i="14" s="1"/>
  <c r="L122" i="12" a="1"/>
  <c r="L122" i="12" s="1"/>
  <c r="J123" i="14" s="1"/>
  <c r="L186" i="12" a="1"/>
  <c r="L186" i="12" s="1"/>
  <c r="J187" i="14" s="1"/>
  <c r="L36" i="12" a="1"/>
  <c r="L36" i="12" s="1"/>
  <c r="J37" i="14" s="1"/>
  <c r="L124" i="12" a="1"/>
  <c r="L124" i="12" s="1"/>
  <c r="J125" i="14" s="1"/>
  <c r="L190" i="12" a="1"/>
  <c r="L190" i="12" s="1"/>
  <c r="J191" i="14" s="1"/>
  <c r="L52" i="12" a="1"/>
  <c r="L52" i="12" s="1"/>
  <c r="J53" i="14" s="1"/>
  <c r="L35" i="12" a="1"/>
  <c r="L35" i="12" s="1"/>
  <c r="J36" i="14" s="1"/>
  <c r="L128" i="12" a="1"/>
  <c r="L128" i="12" s="1"/>
  <c r="J129" i="14" s="1"/>
  <c r="L16" i="12" a="1"/>
  <c r="L16" i="12" s="1"/>
  <c r="J17" i="14" s="1"/>
  <c r="L172" i="12" a="1"/>
  <c r="L172" i="12" s="1"/>
  <c r="J173" i="14" s="1"/>
  <c r="L140" i="12" a="1"/>
  <c r="L140" i="12" s="1"/>
  <c r="J141" i="14" s="1"/>
  <c r="L41" i="12" a="1"/>
  <c r="L41" i="12" s="1"/>
  <c r="J42" i="14" s="1"/>
  <c r="L138" i="12" a="1"/>
  <c r="L138" i="12" s="1"/>
  <c r="J139" i="14" s="1"/>
  <c r="L105" i="12" a="1"/>
  <c r="L105" i="12" s="1"/>
  <c r="J106" i="14" s="1"/>
  <c r="L25" i="12" a="1"/>
  <c r="L25" i="12" s="1"/>
  <c r="J26" i="14" s="1"/>
  <c r="L90" i="12" a="1"/>
  <c r="L90" i="12" s="1"/>
  <c r="J91" i="14" s="1"/>
  <c r="L83" i="12" a="1"/>
  <c r="L83" i="12" s="1"/>
  <c r="J84" i="14" s="1"/>
  <c r="L51" i="12" a="1"/>
  <c r="L51" i="12" s="1"/>
  <c r="J52" i="14" s="1"/>
  <c r="L92" i="12" a="1"/>
  <c r="L92" i="12" s="1"/>
  <c r="J93" i="14" s="1"/>
  <c r="L84" i="12" a="1"/>
  <c r="L84" i="12" s="1"/>
  <c r="J85" i="14" s="1"/>
  <c r="L57" i="12" a="1"/>
  <c r="L57" i="12" s="1"/>
  <c r="J58" i="14" s="1"/>
  <c r="L115" i="12" a="1"/>
  <c r="L115" i="12" s="1"/>
  <c r="J116" i="14" s="1"/>
  <c r="L166" i="12" a="1"/>
  <c r="L166" i="12" s="1"/>
  <c r="J167" i="14" s="1"/>
  <c r="L53" i="12" a="1"/>
  <c r="L53" i="12" s="1"/>
  <c r="J54" i="14" s="1"/>
  <c r="L12" i="12" a="1"/>
  <c r="L12" i="12" s="1"/>
  <c r="J13" i="14" s="1"/>
  <c r="L178" i="12" a="1"/>
  <c r="L178" i="12" s="1"/>
  <c r="J179" i="14" s="1"/>
  <c r="L73" i="12" a="1"/>
  <c r="L73" i="12" s="1"/>
  <c r="J74" i="14" s="1"/>
  <c r="L61" i="12" a="1"/>
  <c r="L61" i="12" s="1"/>
  <c r="J62" i="14" s="1"/>
  <c r="L181" i="12" a="1"/>
  <c r="L181" i="12" s="1"/>
  <c r="J182" i="14" s="1"/>
  <c r="L39" i="12" a="1"/>
  <c r="L39" i="12" s="1"/>
  <c r="J40" i="14" s="1"/>
  <c r="L135" i="12" a="1"/>
  <c r="L135" i="12" s="1"/>
  <c r="J136" i="14" s="1"/>
  <c r="L203" i="12" a="1"/>
  <c r="L203" i="12" s="1"/>
  <c r="J204" i="14" s="1"/>
  <c r="L66" i="12" a="1"/>
  <c r="L66" i="12" s="1"/>
  <c r="J67" i="14" s="1"/>
  <c r="L54" i="12" a="1"/>
  <c r="L54" i="12" s="1"/>
  <c r="J55" i="14" s="1"/>
  <c r="L153" i="12" a="1"/>
  <c r="L153" i="12" s="1"/>
  <c r="J154" i="14" s="1"/>
  <c r="L26" i="12" a="1"/>
  <c r="L26" i="12" s="1"/>
  <c r="J27" i="14" s="1"/>
  <c r="L19" i="12" a="1"/>
  <c r="L19" i="12" s="1"/>
  <c r="J20" i="14" s="1"/>
  <c r="L146" i="12" a="1"/>
  <c r="L146" i="12" s="1"/>
  <c r="J147" i="14" s="1"/>
  <c r="L58" i="12" a="1"/>
  <c r="L58" i="12" s="1"/>
  <c r="J59" i="14" s="1"/>
  <c r="L141" i="12" a="1"/>
  <c r="L141" i="12" s="1"/>
  <c r="J142" i="14" s="1"/>
  <c r="L110" i="12" a="1"/>
  <c r="L110" i="12" s="1"/>
  <c r="J111" i="14" s="1"/>
  <c r="L59" i="12" a="1"/>
  <c r="L59" i="12" s="1"/>
  <c r="J60" i="14" s="1"/>
  <c r="L152" i="12" a="1"/>
  <c r="L152" i="12" s="1"/>
  <c r="J153" i="14" s="1"/>
  <c r="L111" i="12" a="1"/>
  <c r="L111" i="12" s="1"/>
  <c r="J112" i="14" s="1"/>
  <c r="L60" i="12" a="1"/>
  <c r="L60" i="12" s="1"/>
  <c r="J61" i="14" s="1"/>
  <c r="L155" i="12" a="1"/>
  <c r="L155" i="12" s="1"/>
  <c r="J156" i="14" s="1"/>
  <c r="L112" i="12" a="1"/>
  <c r="L112" i="12" s="1"/>
  <c r="J113" i="14" s="1"/>
  <c r="L65" i="12" a="1"/>
  <c r="L65" i="12" s="1"/>
  <c r="J66" i="14" s="1"/>
  <c r="L70" i="12" a="1"/>
  <c r="L70" i="12" s="1"/>
  <c r="J71" i="14" s="1"/>
  <c r="L127" i="12" a="1"/>
  <c r="L127" i="12" s="1"/>
  <c r="J128" i="14" s="1"/>
  <c r="L175" i="12" a="1"/>
  <c r="L175" i="12" s="1"/>
  <c r="J176" i="14" s="1"/>
  <c r="L96" i="12" a="1"/>
  <c r="L96" i="12" s="1"/>
  <c r="J97" i="14" s="1"/>
  <c r="L62" i="12" a="1"/>
  <c r="L62" i="12" s="1"/>
  <c r="J63" i="14" s="1"/>
  <c r="L176" i="12" a="1"/>
  <c r="L176" i="12" s="1"/>
  <c r="J177" i="14" s="1"/>
  <c r="L63" i="12" a="1"/>
  <c r="L63" i="12" s="1"/>
  <c r="J64" i="14" s="1"/>
  <c r="L149" i="12" a="1"/>
  <c r="L149" i="12" s="1"/>
  <c r="J150" i="14" s="1"/>
  <c r="L56" i="12" a="1"/>
  <c r="L56" i="12" s="1"/>
  <c r="J57" i="14" s="1"/>
  <c r="L67" i="12" a="1"/>
  <c r="L67" i="12" s="1"/>
  <c r="J68" i="14" s="1"/>
  <c r="L151" i="12" a="1"/>
  <c r="L151" i="12" s="1"/>
  <c r="J152" i="14" s="1"/>
  <c r="L85" i="12" a="1"/>
  <c r="L85" i="12" s="1"/>
  <c r="J86" i="14" s="1"/>
  <c r="L29" i="12" a="1"/>
  <c r="L29" i="12" s="1"/>
  <c r="J30" i="14" s="1"/>
  <c r="L106" i="12" a="1"/>
  <c r="L106" i="12" s="1"/>
  <c r="J107" i="14" s="1"/>
  <c r="L185" i="12" a="1"/>
  <c r="L185" i="12" s="1"/>
  <c r="J186" i="14" s="1"/>
  <c r="L44" i="12" a="1"/>
  <c r="L44" i="12" s="1"/>
  <c r="J45" i="14" s="1"/>
  <c r="L136" i="12" a="1"/>
  <c r="L136" i="12" s="1"/>
  <c r="J137" i="14" s="1"/>
  <c r="L131" i="12" a="1"/>
  <c r="L131" i="12" s="1"/>
  <c r="J132" i="14" s="1"/>
  <c r="L71" i="12" a="1"/>
  <c r="L71" i="12" s="1"/>
  <c r="J72" i="14" s="1"/>
  <c r="L64" i="12" a="1"/>
  <c r="L64" i="12" s="1"/>
  <c r="J65" i="14" s="1"/>
  <c r="L177" i="12" a="1"/>
  <c r="L177" i="12" s="1"/>
  <c r="J178" i="14" s="1"/>
  <c r="L27" i="12" a="1"/>
  <c r="L27" i="12" s="1"/>
  <c r="J28" i="14" s="1"/>
  <c r="L31" i="12" a="1"/>
  <c r="L31" i="12" s="1"/>
  <c r="J32" i="14" s="1"/>
  <c r="L156" i="12" a="1"/>
  <c r="L156" i="12" s="1"/>
  <c r="J157" i="14" s="1"/>
  <c r="L30" i="12" a="1"/>
  <c r="L30" i="12" s="1"/>
  <c r="J31" i="14" s="1"/>
  <c r="L74" i="12" a="1"/>
  <c r="L74" i="12" s="1"/>
  <c r="J75" i="14" s="1"/>
  <c r="L159" i="12" a="1"/>
  <c r="L159" i="12" s="1"/>
  <c r="J160" i="14" s="1"/>
  <c r="L38" i="12" a="1"/>
  <c r="L38" i="12" s="1"/>
  <c r="J39" i="14" s="1"/>
  <c r="L93" i="12" a="1"/>
  <c r="L93" i="12" s="1"/>
  <c r="J94" i="14" s="1"/>
  <c r="L162" i="12" a="1"/>
  <c r="L162" i="12" s="1"/>
  <c r="J163" i="14" s="1"/>
  <c r="L132" i="12" a="1"/>
  <c r="L132" i="12" s="1"/>
  <c r="J133" i="14" s="1"/>
  <c r="L133" i="12" a="1"/>
  <c r="L133" i="12" s="1"/>
  <c r="J134" i="14" s="1"/>
  <c r="L102" i="12" a="1"/>
  <c r="L102" i="12" s="1"/>
  <c r="J103" i="14" s="1"/>
  <c r="L184" i="12" a="1"/>
  <c r="L184" i="12" s="1"/>
  <c r="J185" i="14" s="1"/>
  <c r="L167" i="12" a="1"/>
  <c r="L167" i="12" s="1"/>
  <c r="J168" i="14" s="1"/>
  <c r="L18" i="12" a="1"/>
  <c r="L18" i="12" s="1"/>
  <c r="J19" i="14" s="1"/>
  <c r="L86" i="12" a="1"/>
  <c r="L86" i="12" s="1"/>
  <c r="J87" i="14" s="1"/>
  <c r="L69" i="12" a="1"/>
  <c r="L69" i="12" s="1"/>
  <c r="J70" i="14" s="1"/>
  <c r="L194" i="12" a="1"/>
  <c r="L194" i="12" s="1"/>
  <c r="J195" i="14" s="1"/>
  <c r="L89" i="12" a="1"/>
  <c r="L89" i="12" s="1"/>
  <c r="J90" i="14" s="1"/>
  <c r="L82" i="12" a="1"/>
  <c r="L82" i="12" s="1"/>
  <c r="J83" i="14" s="1"/>
  <c r="L87" i="12" a="1"/>
  <c r="L87" i="12" s="1"/>
  <c r="J88" i="14" s="1"/>
  <c r="L79" i="12" a="1"/>
  <c r="L79" i="12" s="1"/>
  <c r="J80" i="14" s="1"/>
  <c r="L154" i="12" a="1"/>
  <c r="L154" i="12" s="1"/>
  <c r="J155" i="14" s="1"/>
  <c r="L198" i="12" a="1"/>
  <c r="L198" i="12" s="1"/>
  <c r="J199" i="14" s="1"/>
  <c r="L37" i="12" a="1"/>
  <c r="L37" i="12" s="1"/>
  <c r="J38" i="14" s="1"/>
  <c r="L107" i="12" a="1"/>
  <c r="L107" i="12" s="1"/>
  <c r="J108" i="14" s="1"/>
  <c r="L189" i="12" a="1"/>
  <c r="L189" i="12" s="1"/>
  <c r="J190" i="14" s="1"/>
  <c r="L78" i="12" a="1"/>
  <c r="L78" i="12" s="1"/>
  <c r="J79" i="14" s="1"/>
  <c r="L137" i="12" a="1"/>
  <c r="L137" i="12" s="1"/>
  <c r="J138" i="14" s="1"/>
  <c r="L202" i="12" a="1"/>
  <c r="L202" i="12" s="1"/>
  <c r="J203" i="14" s="1"/>
  <c r="L72" i="12" a="1"/>
  <c r="L72" i="12" s="1"/>
  <c r="J73" i="14" s="1"/>
  <c r="L117" i="12" a="1"/>
  <c r="L117" i="12" s="1"/>
  <c r="J118" i="14" s="1"/>
  <c r="L11" i="12" a="1"/>
  <c r="L11" i="12" s="1"/>
  <c r="J12" i="14" s="1"/>
  <c r="L75" i="12" a="1"/>
  <c r="L75" i="12" s="1"/>
  <c r="J76" i="14" s="1"/>
  <c r="L119" i="12" a="1"/>
  <c r="L119" i="12" s="1"/>
  <c r="J120" i="14" s="1"/>
  <c r="L88" i="12" a="1"/>
  <c r="L88" i="12" s="1"/>
  <c r="J89" i="14" s="1"/>
  <c r="L81" i="12" a="1"/>
  <c r="L81" i="12" s="1"/>
  <c r="J82" i="14" s="1"/>
  <c r="L121" i="12" a="1"/>
  <c r="L121" i="12" s="1"/>
  <c r="J122" i="14" s="1"/>
  <c r="L182" i="12" a="1"/>
  <c r="L182" i="12" s="1"/>
  <c r="J183" i="14" s="1"/>
  <c r="L158" i="12" a="1"/>
  <c r="L158" i="12" s="1"/>
  <c r="J159" i="14" s="1"/>
  <c r="L161" i="12" a="1"/>
  <c r="L161" i="12" s="1"/>
  <c r="J162" i="14" s="1"/>
  <c r="L15" i="12" a="1"/>
  <c r="L15" i="12" s="1"/>
  <c r="J16" i="14" s="1"/>
  <c r="L23" i="12" a="1"/>
  <c r="L23" i="12" s="1"/>
  <c r="J24" i="14" s="1"/>
  <c r="L126" i="12" a="1"/>
  <c r="L126" i="12" s="1"/>
  <c r="J127" i="14" s="1"/>
  <c r="L116" i="12" a="1"/>
  <c r="L116" i="12" s="1"/>
  <c r="J117" i="14" s="1"/>
  <c r="L80" i="12" a="1"/>
  <c r="L80" i="12" s="1"/>
  <c r="J81" i="14" s="1"/>
  <c r="L148" i="12" a="1"/>
  <c r="L148" i="12" s="1"/>
  <c r="J149" i="14" s="1"/>
  <c r="L109" i="12" a="1"/>
  <c r="L109" i="12" s="1"/>
  <c r="J110" i="14" s="1"/>
  <c r="L191" i="12" a="1"/>
  <c r="L191" i="12" s="1"/>
  <c r="J192" i="14" s="1"/>
  <c r="L150" i="12" a="1"/>
  <c r="L150" i="12" s="1"/>
  <c r="J151" i="14" s="1"/>
  <c r="L134" i="12" a="1"/>
  <c r="L134" i="12" s="1"/>
  <c r="J135" i="14" s="1"/>
  <c r="L192" i="12" a="1"/>
  <c r="L192" i="12" s="1"/>
  <c r="J193" i="14" s="1"/>
  <c r="L91" i="12" a="1"/>
  <c r="L91" i="12" s="1"/>
  <c r="J92" i="14" s="1"/>
  <c r="L94" i="12" a="1"/>
  <c r="L94" i="12" s="1"/>
  <c r="J95" i="14" s="1"/>
  <c r="L188" i="12" a="1"/>
  <c r="L188" i="12" s="1"/>
  <c r="J189" i="14" s="1"/>
  <c r="L13" i="12" a="1"/>
  <c r="L13" i="12" s="1"/>
  <c r="J14" i="14" s="1"/>
  <c r="L157" i="12" a="1"/>
  <c r="L157" i="12" s="1"/>
  <c r="J158" i="14" s="1"/>
  <c r="L180" i="12" a="1"/>
  <c r="L180" i="12" s="1"/>
  <c r="J181" i="14" s="1"/>
  <c r="L47" i="12" a="1"/>
  <c r="L47" i="12" s="1"/>
  <c r="J48" i="14" s="1"/>
  <c r="L108" i="12" a="1"/>
  <c r="L108" i="12" s="1"/>
  <c r="J109" i="14" s="1"/>
  <c r="L199" i="12" a="1"/>
  <c r="L199" i="12" s="1"/>
  <c r="J200" i="14" s="1"/>
  <c r="L34" i="12" a="1"/>
  <c r="L34" i="12" s="1"/>
  <c r="J35" i="14" s="1"/>
  <c r="L143" i="12" a="1"/>
  <c r="L143" i="12" s="1"/>
  <c r="J144" i="14" s="1"/>
  <c r="L113" i="12" a="1"/>
  <c r="L113" i="12" s="1"/>
  <c r="J114" i="14" s="1"/>
  <c r="L45" i="12" a="1"/>
  <c r="L45" i="12" s="1"/>
  <c r="J46" i="14" s="1"/>
  <c r="L163" i="12" a="1"/>
  <c r="L163" i="12" s="1"/>
  <c r="J164" i="14" s="1"/>
  <c r="L197" i="12" a="1"/>
  <c r="L197" i="12" s="1"/>
  <c r="J198" i="14" s="1"/>
  <c r="L49" i="12" a="1"/>
  <c r="L49" i="12" s="1"/>
  <c r="J50" i="14" s="1"/>
  <c r="L174" i="12" a="1"/>
  <c r="L174" i="12" s="1"/>
  <c r="J175" i="14" s="1"/>
  <c r="L171" i="12" a="1"/>
  <c r="L171" i="12" s="1"/>
  <c r="J172" i="14" s="1"/>
  <c r="L32" i="12" a="1"/>
  <c r="L32" i="12" s="1"/>
  <c r="J33" i="14" s="1"/>
  <c r="L77" i="12" a="1"/>
  <c r="L77" i="12" s="1"/>
  <c r="J78" i="14" s="1"/>
  <c r="L118" i="12" a="1"/>
  <c r="L118" i="12" s="1"/>
  <c r="J119" i="14" s="1"/>
  <c r="L98" i="12" a="1"/>
  <c r="L98" i="12" s="1"/>
  <c r="J99" i="14" s="1"/>
  <c r="L14" i="12" a="1"/>
  <c r="L14" i="12" s="1"/>
  <c r="J15" i="14" s="1"/>
  <c r="L125" i="12" a="1"/>
  <c r="L125" i="12" s="1"/>
  <c r="J126" i="14" s="1"/>
  <c r="L101" i="12" a="1"/>
  <c r="L101" i="12" s="1"/>
  <c r="J102" i="14" s="1"/>
  <c r="L17" i="12" a="1"/>
  <c r="L17" i="12" s="1"/>
  <c r="J18" i="14" s="1"/>
  <c r="L164" i="12" a="1"/>
  <c r="L164" i="12" s="1"/>
  <c r="J165" i="14" s="1"/>
  <c r="L147" i="12" a="1"/>
  <c r="L147" i="12" s="1"/>
  <c r="J148" i="14" s="1"/>
  <c r="L193" i="12" a="1"/>
  <c r="L193" i="12" s="1"/>
  <c r="J194" i="14" s="1"/>
  <c r="L114" i="12" a="1"/>
  <c r="L114" i="12" s="1"/>
  <c r="J115" i="14" s="1"/>
  <c r="L95" i="12" a="1"/>
  <c r="L95" i="12" s="1"/>
  <c r="J96" i="14" s="1"/>
  <c r="L196" i="12" a="1"/>
  <c r="L196" i="12" s="1"/>
  <c r="J197" i="14" s="1"/>
  <c r="L22" i="12" a="1"/>
  <c r="L22" i="12" s="1"/>
  <c r="J23" i="14" s="1"/>
  <c r="L160" i="12" a="1"/>
  <c r="L160" i="12" s="1"/>
  <c r="J161" i="14" s="1"/>
  <c r="L76" i="12" a="1"/>
  <c r="L76" i="12" s="1"/>
  <c r="J77" i="14" s="1"/>
  <c r="L48" i="12" a="1"/>
  <c r="L48" i="12" s="1"/>
  <c r="J49" i="14" s="1"/>
  <c r="L120" i="12" a="1"/>
  <c r="L120" i="12" s="1"/>
  <c r="J121" i="14" s="1"/>
  <c r="L200" i="12" a="1"/>
  <c r="L200" i="12" s="1"/>
  <c r="J201" i="14" s="1"/>
  <c r="L50" i="12" a="1"/>
  <c r="L50" i="12" s="1"/>
  <c r="J51" i="14" s="1"/>
  <c r="L123" i="12" a="1"/>
  <c r="L123" i="12" s="1"/>
  <c r="J124" i="14" s="1"/>
  <c r="L201" i="12" a="1"/>
  <c r="L201" i="12" s="1"/>
  <c r="J202" i="14" s="1"/>
  <c r="L55" i="12" a="1"/>
  <c r="L55" i="12" s="1"/>
  <c r="J56" i="14" s="1"/>
  <c r="L144" i="12" a="1"/>
  <c r="L144" i="12" s="1"/>
  <c r="J145" i="14" s="1"/>
  <c r="L20" i="12" a="1"/>
  <c r="L20" i="12" s="1"/>
  <c r="J21" i="14" s="1"/>
  <c r="L165" i="12" a="1"/>
  <c r="L165" i="12" s="1"/>
  <c r="J166" i="14" s="1"/>
  <c r="L168" i="12" a="1"/>
  <c r="L168" i="12" s="1"/>
  <c r="J169" i="14" s="1"/>
  <c r="L40" i="12" a="1"/>
  <c r="L40" i="12" s="1"/>
  <c r="J41" i="14" s="1"/>
  <c r="BH76" i="13" l="1" a="1"/>
  <c r="BH76" i="13" s="1"/>
  <c r="BJ76" i="13" a="1"/>
  <c r="BJ76" i="13" s="1"/>
  <c r="BL76" i="13" a="1"/>
  <c r="BL76" i="13" s="1"/>
  <c r="BF76" i="13" a="1"/>
  <c r="BF76" i="13" s="1"/>
  <c r="BC76" i="13" a="1"/>
  <c r="BC76" i="13" s="1"/>
  <c r="BK76" i="13" a="1"/>
  <c r="BK76" i="13" s="1"/>
  <c r="BI76" i="13" a="1"/>
  <c r="BI76" i="13" s="1"/>
  <c r="BD76" i="13" a="1"/>
  <c r="BD76" i="13" s="1"/>
  <c r="BG76" i="13" a="1"/>
  <c r="BG76" i="13" s="1"/>
  <c r="BE76" i="13" a="1"/>
  <c r="BE76" i="13" s="1"/>
  <c r="AL9" i="13"/>
  <c r="O7" i="13" s="1"/>
  <c r="CQ8" i="12"/>
  <c r="V9" i="14" s="1"/>
  <c r="CP8" i="12"/>
  <c r="U9" i="14" s="1"/>
  <c r="CL8" i="12"/>
  <c r="Q9" i="14" s="1"/>
  <c r="CN8" i="12"/>
  <c r="S9" i="14" s="1"/>
  <c r="CO8" i="12"/>
  <c r="T9" i="14" s="1"/>
  <c r="CS8" i="12"/>
  <c r="X9" i="14" s="1"/>
  <c r="CM8" i="12"/>
  <c r="R9" i="14" s="1"/>
  <c r="CR8" i="12"/>
  <c r="W9" i="14" s="1"/>
  <c r="BC77" i="13" l="1" a="1"/>
  <c r="BC77" i="13" s="1"/>
  <c r="BI77" i="13" a="1"/>
  <c r="BI77" i="13" s="1"/>
  <c r="BJ77" i="13" a="1"/>
  <c r="BJ77" i="13" s="1"/>
  <c r="BE77" i="13" a="1"/>
  <c r="BE77" i="13" s="1"/>
  <c r="BG77" i="13" a="1"/>
  <c r="BG77" i="13" s="1"/>
  <c r="BF77" i="13" a="1"/>
  <c r="BF77" i="13" s="1"/>
  <c r="BK77" i="13" a="1"/>
  <c r="BK77" i="13" s="1"/>
  <c r="BD77" i="13" a="1"/>
  <c r="BD77" i="13" s="1"/>
  <c r="BH77" i="13" a="1"/>
  <c r="BH77" i="13" s="1"/>
  <c r="BL77" i="13" a="1"/>
  <c r="BL77" i="13" s="1"/>
  <c r="CK8" i="12"/>
  <c r="P9" i="14" s="1"/>
  <c r="CT8" i="12"/>
  <c r="Y9" i="14" s="1"/>
  <c r="BE78" i="13" l="1" a="1"/>
  <c r="BE78" i="13" s="1"/>
  <c r="BD78" i="13" a="1"/>
  <c r="BD78" i="13" s="1"/>
  <c r="BH78" i="13" a="1"/>
  <c r="BH78" i="13" s="1"/>
  <c r="BL78" i="13" a="1"/>
  <c r="BL78" i="13" s="1"/>
  <c r="BC78" i="13" a="1"/>
  <c r="BC78" i="13" s="1"/>
  <c r="BI78" i="13" a="1"/>
  <c r="BI78" i="13" s="1"/>
  <c r="BG78" i="13" a="1"/>
  <c r="BG78" i="13" s="1"/>
  <c r="BJ78" i="13" a="1"/>
  <c r="BJ78" i="13" s="1"/>
  <c r="BK78" i="13" a="1"/>
  <c r="BK78" i="13" s="1"/>
  <c r="BF78" i="13" a="1"/>
  <c r="BF78" i="13" s="1"/>
  <c r="BG79" i="13" l="1" a="1"/>
  <c r="BG79" i="13" s="1"/>
  <c r="BL79" i="13" a="1"/>
  <c r="BL79" i="13" s="1"/>
  <c r="BH79" i="13" a="1"/>
  <c r="BH79" i="13" s="1"/>
  <c r="BF79" i="13" a="1"/>
  <c r="BF79" i="13" s="1"/>
  <c r="BI79" i="13" a="1"/>
  <c r="BI79" i="13" s="1"/>
  <c r="BJ79" i="13" a="1"/>
  <c r="BJ79" i="13" s="1"/>
  <c r="BC79" i="13" a="1"/>
  <c r="BC79" i="13" s="1"/>
  <c r="BK79" i="13" a="1"/>
  <c r="BK79" i="13" s="1"/>
  <c r="BE79" i="13" a="1"/>
  <c r="BE79" i="13" s="1"/>
  <c r="BD79" i="13" a="1"/>
  <c r="BD79" i="13" s="1"/>
  <c r="BD80" i="13" l="1" a="1"/>
  <c r="BD80" i="13" s="1"/>
  <c r="BI80" i="13" a="1"/>
  <c r="BI80" i="13" s="1"/>
  <c r="BH80" i="13" a="1"/>
  <c r="BH80" i="13" s="1"/>
  <c r="BE80" i="13" a="1"/>
  <c r="BE80" i="13" s="1"/>
  <c r="BF80" i="13" a="1"/>
  <c r="BF80" i="13" s="1"/>
  <c r="BG80" i="13" a="1"/>
  <c r="BG80" i="13" s="1"/>
  <c r="BJ80" i="13" a="1"/>
  <c r="BJ80" i="13" s="1"/>
  <c r="BC80" i="13" a="1"/>
  <c r="BC80" i="13" s="1"/>
  <c r="BL80" i="13" a="1"/>
  <c r="BL80" i="13" s="1"/>
  <c r="BK80" i="13" a="1"/>
  <c r="BK80" i="13" s="1"/>
  <c r="BD81" i="13" l="1" a="1"/>
  <c r="BD81" i="13" s="1"/>
  <c r="BI81" i="13" a="1"/>
  <c r="BI81" i="13" s="1"/>
  <c r="BH81" i="13" a="1"/>
  <c r="BH81" i="13" s="1"/>
  <c r="BE81" i="13" a="1"/>
  <c r="BE81" i="13" s="1"/>
  <c r="BC81" i="13" a="1"/>
  <c r="BC81" i="13" s="1"/>
  <c r="BF81" i="13" a="1"/>
  <c r="BF81" i="13" s="1"/>
  <c r="BG81" i="13" a="1"/>
  <c r="BG81" i="13" s="1"/>
  <c r="BL81" i="13" a="1"/>
  <c r="BL81" i="13" s="1"/>
  <c r="BK81" i="13" a="1"/>
  <c r="BK81" i="13" s="1"/>
  <c r="BJ81" i="13" a="1"/>
  <c r="BJ81" i="13" s="1"/>
  <c r="BE82" i="13" l="1" a="1"/>
  <c r="BE82" i="13" s="1"/>
  <c r="BK82" i="13" a="1"/>
  <c r="BK82" i="13" s="1"/>
  <c r="BI82" i="13" a="1"/>
  <c r="BI82" i="13" s="1"/>
  <c r="BJ82" i="13" a="1"/>
  <c r="BJ82" i="13" s="1"/>
  <c r="BD82" i="13" a="1"/>
  <c r="BD82" i="13" s="1"/>
  <c r="BC82" i="13" a="1"/>
  <c r="BC82" i="13" s="1"/>
  <c r="BG82" i="13" a="1"/>
  <c r="BG82" i="13" s="1"/>
  <c r="BH82" i="13" a="1"/>
  <c r="BH82" i="13" s="1"/>
  <c r="BF82" i="13" a="1"/>
  <c r="BF82" i="13" s="1"/>
  <c r="BL82" i="13" a="1"/>
  <c r="BL82" i="13" s="1"/>
  <c r="BJ83" i="13" l="1" a="1"/>
  <c r="BJ83" i="13" s="1"/>
  <c r="BE83" i="13" a="1"/>
  <c r="BE83" i="13" s="1"/>
  <c r="BG83" i="13" a="1"/>
  <c r="BG83" i="13" s="1"/>
  <c r="BH83" i="13" a="1"/>
  <c r="BH83" i="13" s="1"/>
  <c r="BC83" i="13" a="1"/>
  <c r="BC83" i="13" s="1"/>
  <c r="BK83" i="13" a="1"/>
  <c r="BK83" i="13" s="1"/>
  <c r="BL83" i="13" a="1"/>
  <c r="BL83" i="13" s="1"/>
  <c r="BI83" i="13" a="1"/>
  <c r="BI83" i="13" s="1"/>
  <c r="BF83" i="13" a="1"/>
  <c r="BF83" i="13" s="1"/>
  <c r="BD83" i="13" a="1"/>
  <c r="BD83" i="13" s="1"/>
  <c r="BF84" i="13" l="1" a="1"/>
  <c r="BF84" i="13" s="1"/>
  <c r="BK84" i="13" a="1"/>
  <c r="BK84" i="13" s="1"/>
  <c r="BI84" i="13" a="1"/>
  <c r="BI84" i="13" s="1"/>
  <c r="BC84" i="13" a="1"/>
  <c r="BC84" i="13" s="1"/>
  <c r="BJ84" i="13" a="1"/>
  <c r="BJ84" i="13" s="1"/>
  <c r="BG84" i="13" a="1"/>
  <c r="BG84" i="13" s="1"/>
  <c r="BD84" i="13" a="1"/>
  <c r="BD84" i="13" s="1"/>
  <c r="BH84" i="13" a="1"/>
  <c r="BH84" i="13" s="1"/>
  <c r="BE84" i="13" a="1"/>
  <c r="BE84" i="13" s="1"/>
  <c r="BL84" i="13" a="1"/>
  <c r="BL84" i="13" s="1"/>
  <c r="BI85" i="13" l="1" a="1"/>
  <c r="BI85" i="13" s="1"/>
  <c r="BF85" i="13" a="1"/>
  <c r="BF85" i="13" s="1"/>
  <c r="BC85" i="13" a="1"/>
  <c r="BC85" i="13" s="1"/>
  <c r="BG85" i="13" a="1"/>
  <c r="BG85" i="13" s="1"/>
  <c r="BE85" i="13" a="1"/>
  <c r="BE85" i="13" s="1"/>
  <c r="BL85" i="13" a="1"/>
  <c r="BL85" i="13" s="1"/>
  <c r="BD85" i="13" a="1"/>
  <c r="BD85" i="13" s="1"/>
  <c r="BK85" i="13" a="1"/>
  <c r="BK85" i="13" s="1"/>
  <c r="BH85" i="13" a="1"/>
  <c r="BH85" i="13" s="1"/>
  <c r="BJ85" i="13" a="1"/>
  <c r="BJ85" i="13" s="1"/>
  <c r="BE86" i="13" l="1" a="1"/>
  <c r="BE86" i="13" s="1"/>
  <c r="BI86" i="13" a="1"/>
  <c r="BI86" i="13" s="1"/>
  <c r="BK86" i="13" a="1"/>
  <c r="BK86" i="13" s="1"/>
  <c r="BF86" i="13" a="1"/>
  <c r="BF86" i="13" s="1"/>
  <c r="BL86" i="13" a="1"/>
  <c r="BL86" i="13" s="1"/>
  <c r="BJ86" i="13" a="1"/>
  <c r="BJ86" i="13" s="1"/>
  <c r="BD86" i="13" a="1"/>
  <c r="BD86" i="13" s="1"/>
  <c r="BC86" i="13" a="1"/>
  <c r="BC86" i="13" s="1"/>
  <c r="BH86" i="13" a="1"/>
  <c r="BH86" i="13" s="1"/>
  <c r="BG86" i="13" a="1"/>
  <c r="BG86" i="13" s="1"/>
  <c r="BG87" i="13" l="1" a="1"/>
  <c r="BG87" i="13" s="1"/>
  <c r="BE87" i="13" a="1"/>
  <c r="BE87" i="13" s="1"/>
  <c r="BK87" i="13" a="1"/>
  <c r="BK87" i="13" s="1"/>
  <c r="BD87" i="13" a="1"/>
  <c r="BD87" i="13" s="1"/>
  <c r="BJ87" i="13" a="1"/>
  <c r="BJ87" i="13" s="1"/>
  <c r="BC87" i="13" a="1"/>
  <c r="BC87" i="13" s="1"/>
  <c r="BH87" i="13" a="1"/>
  <c r="BH87" i="13" s="1"/>
  <c r="BL87" i="13" a="1"/>
  <c r="BL87" i="13" s="1"/>
  <c r="BF87" i="13" a="1"/>
  <c r="BF87" i="13" s="1"/>
  <c r="BI87" i="13" a="1"/>
  <c r="BI87" i="13" s="1"/>
  <c r="BJ88" i="13" l="1" a="1"/>
  <c r="BJ88" i="13" s="1"/>
  <c r="BG88" i="13" a="1"/>
  <c r="BG88" i="13" s="1"/>
  <c r="BL88" i="13" a="1"/>
  <c r="BL88" i="13" s="1"/>
  <c r="BE88" i="13" a="1"/>
  <c r="BE88" i="13" s="1"/>
  <c r="BD88" i="13" a="1"/>
  <c r="BD88" i="13" s="1"/>
  <c r="BI88" i="13" a="1"/>
  <c r="BI88" i="13" s="1"/>
  <c r="BF88" i="13" a="1"/>
  <c r="BF88" i="13" s="1"/>
  <c r="BC88" i="13" a="1"/>
  <c r="BC88" i="13" s="1"/>
  <c r="BK88" i="13" a="1"/>
  <c r="BK88" i="13" s="1"/>
  <c r="BH88" i="13" a="1"/>
  <c r="BH88" i="13" s="1"/>
  <c r="BH89" i="13" l="1" a="1"/>
  <c r="BH89" i="13" s="1"/>
  <c r="BK89" i="13" a="1"/>
  <c r="BK89" i="13" s="1"/>
  <c r="BC89" i="13" a="1"/>
  <c r="BC89" i="13" s="1"/>
  <c r="BL89" i="13" a="1"/>
  <c r="BL89" i="13" s="1"/>
  <c r="BG89" i="13" a="1"/>
  <c r="BG89" i="13" s="1"/>
  <c r="BE89" i="13" a="1"/>
  <c r="BE89" i="13" s="1"/>
  <c r="BF89" i="13" a="1"/>
  <c r="BF89" i="13" s="1"/>
  <c r="BI89" i="13" a="1"/>
  <c r="BI89" i="13" s="1"/>
  <c r="BJ89" i="13" a="1"/>
  <c r="BJ89" i="13" s="1"/>
  <c r="BD89" i="13" a="1"/>
  <c r="BD89" i="13" s="1"/>
  <c r="BG90" i="13" l="1" a="1"/>
  <c r="BG90" i="13" s="1"/>
  <c r="BI90" i="13" a="1"/>
  <c r="BI90" i="13" s="1"/>
  <c r="BL90" i="13" a="1"/>
  <c r="BL90" i="13" s="1"/>
  <c r="BK90" i="13" a="1"/>
  <c r="BK90" i="13" s="1"/>
  <c r="BJ90" i="13" a="1"/>
  <c r="BJ90" i="13" s="1"/>
  <c r="BE90" i="13" a="1"/>
  <c r="BE90" i="13" s="1"/>
  <c r="BC90" i="13" a="1"/>
  <c r="BC90" i="13" s="1"/>
  <c r="BF90" i="13" a="1"/>
  <c r="BF90" i="13" s="1"/>
  <c r="BH90" i="13" a="1"/>
  <c r="BH90" i="13" s="1"/>
  <c r="BD90" i="13" a="1"/>
  <c r="BD90" i="13" s="1"/>
  <c r="BG91" i="13" l="1" a="1"/>
  <c r="BG91" i="13" s="1"/>
  <c r="BI91" i="13" a="1"/>
  <c r="BI91" i="13" s="1"/>
  <c r="BK91" i="13" a="1"/>
  <c r="BK91" i="13" s="1"/>
  <c r="BL91" i="13" a="1"/>
  <c r="BL91" i="13" s="1"/>
  <c r="BH91" i="13" a="1"/>
  <c r="BH91" i="13" s="1"/>
  <c r="BE91" i="13" a="1"/>
  <c r="BE91" i="13" s="1"/>
  <c r="BJ91" i="13" a="1"/>
  <c r="BJ91" i="13" s="1"/>
  <c r="BC91" i="13" a="1"/>
  <c r="BC91" i="13" s="1"/>
  <c r="BD91" i="13" a="1"/>
  <c r="BD91" i="13" s="1"/>
  <c r="BF91" i="13" a="1"/>
  <c r="BF91" i="13" s="1"/>
  <c r="BJ92" i="13" l="1" a="1"/>
  <c r="BJ92" i="13" s="1"/>
  <c r="BH92" i="13" a="1"/>
  <c r="BH92" i="13" s="1"/>
  <c r="BC92" i="13" a="1"/>
  <c r="BC92" i="13" s="1"/>
  <c r="BF92" i="13" a="1"/>
  <c r="BF92" i="13" s="1"/>
  <c r="BG92" i="13" a="1"/>
  <c r="BG92" i="13" s="1"/>
  <c r="BL92" i="13" a="1"/>
  <c r="BL92" i="13" s="1"/>
  <c r="BK92" i="13" a="1"/>
  <c r="BK92" i="13" s="1"/>
  <c r="BD92" i="13" a="1"/>
  <c r="BD92" i="13" s="1"/>
  <c r="BI92" i="13" a="1"/>
  <c r="BI92" i="13" s="1"/>
  <c r="BE92" i="13" a="1"/>
  <c r="BE92" i="13" s="1"/>
  <c r="BI93" i="13" l="1" a="1"/>
  <c r="BI93" i="13" s="1"/>
  <c r="BG93" i="13" a="1"/>
  <c r="BG93" i="13" s="1"/>
  <c r="BD93" i="13" a="1"/>
  <c r="BD93" i="13" s="1"/>
  <c r="BL93" i="13" a="1"/>
  <c r="BL93" i="13" s="1"/>
  <c r="BC93" i="13" a="1"/>
  <c r="BC93" i="13" s="1"/>
  <c r="BJ93" i="13" a="1"/>
  <c r="BJ93" i="13" s="1"/>
  <c r="BH93" i="13" a="1"/>
  <c r="BH93" i="13" s="1"/>
  <c r="BK93" i="13" a="1"/>
  <c r="BK93" i="13" s="1"/>
  <c r="BE93" i="13" a="1"/>
  <c r="BE93" i="13" s="1"/>
  <c r="BF93" i="13" a="1"/>
  <c r="BF93" i="13" s="1"/>
  <c r="BK94" i="13" l="1" a="1"/>
  <c r="BK94" i="13" s="1"/>
  <c r="BE94" i="13" a="1"/>
  <c r="BE94" i="13" s="1"/>
  <c r="BL94" i="13" a="1"/>
  <c r="BL94" i="13" s="1"/>
  <c r="BC94" i="13" a="1"/>
  <c r="BC94" i="13" s="1"/>
  <c r="BF94" i="13" a="1"/>
  <c r="BF94" i="13" s="1"/>
  <c r="BG94" i="13" a="1"/>
  <c r="BG94" i="13" s="1"/>
  <c r="BI94" i="13" a="1"/>
  <c r="BI94" i="13" s="1"/>
  <c r="BD94" i="13" a="1"/>
  <c r="BD94" i="13" s="1"/>
  <c r="BH94" i="13" a="1"/>
  <c r="BH94" i="13" s="1"/>
  <c r="BJ94" i="13" a="1"/>
  <c r="BJ94" i="13" s="1"/>
  <c r="BE95" i="13" l="1" a="1"/>
  <c r="BE95" i="13" s="1"/>
  <c r="BF95" i="13" a="1"/>
  <c r="BF95" i="13" s="1"/>
  <c r="BL95" i="13" a="1"/>
  <c r="BL95" i="13" s="1"/>
  <c r="BC95" i="13" a="1"/>
  <c r="BC95" i="13" s="1"/>
  <c r="BD95" i="13" a="1"/>
  <c r="BD95" i="13" s="1"/>
  <c r="BH95" i="13" a="1"/>
  <c r="BH95" i="13" s="1"/>
  <c r="BK95" i="13" a="1"/>
  <c r="BK95" i="13" s="1"/>
  <c r="BJ95" i="13" a="1"/>
  <c r="BJ95" i="13" s="1"/>
  <c r="BG95" i="13" a="1"/>
  <c r="BG95" i="13" s="1"/>
  <c r="BI95" i="13" a="1"/>
  <c r="BI95" i="13" s="1"/>
  <c r="BF96" i="13" l="1" a="1"/>
  <c r="BF96" i="13" s="1"/>
  <c r="BC96" i="13" a="1"/>
  <c r="BC96" i="13" s="1"/>
  <c r="BG96" i="13" a="1"/>
  <c r="BG96" i="13" s="1"/>
  <c r="BJ96" i="13" a="1"/>
  <c r="BJ96" i="13" s="1"/>
  <c r="BK96" i="13" a="1"/>
  <c r="BK96" i="13" s="1"/>
  <c r="BD96" i="13" a="1"/>
  <c r="BD96" i="13" s="1"/>
  <c r="BL96" i="13" a="1"/>
  <c r="BL96" i="13" s="1"/>
  <c r="BE96" i="13" a="1"/>
  <c r="BE96" i="13" s="1"/>
  <c r="BI96" i="13" a="1"/>
  <c r="BI96" i="13" s="1"/>
  <c r="BH96" i="13" a="1"/>
  <c r="BH96" i="13" s="1"/>
  <c r="BF97" i="13" l="1" a="1"/>
  <c r="BF97" i="13" s="1"/>
  <c r="BJ97" i="13" a="1"/>
  <c r="BJ97" i="13" s="1"/>
  <c r="BI97" i="13" a="1"/>
  <c r="BI97" i="13" s="1"/>
  <c r="BD97" i="13" a="1"/>
  <c r="BD97" i="13" s="1"/>
  <c r="BL97" i="13" a="1"/>
  <c r="BL97" i="13" s="1"/>
  <c r="BE97" i="13" a="1"/>
  <c r="BE97" i="13" s="1"/>
  <c r="BK97" i="13" a="1"/>
  <c r="BK97" i="13" s="1"/>
  <c r="BH97" i="13" a="1"/>
  <c r="BH97" i="13" s="1"/>
  <c r="BG97" i="13" a="1"/>
  <c r="BG97" i="13" s="1"/>
  <c r="BC97" i="13" a="1"/>
  <c r="BC97" i="13" s="1"/>
  <c r="BI98" i="13" l="1" a="1"/>
  <c r="BI98" i="13" s="1"/>
  <c r="BE98" i="13" a="1"/>
  <c r="BE98" i="13" s="1"/>
  <c r="BJ98" i="13" a="1"/>
  <c r="BJ98" i="13" s="1"/>
  <c r="BF98" i="13" a="1"/>
  <c r="BF98" i="13" s="1"/>
  <c r="BK98" i="13" a="1"/>
  <c r="BK98" i="13" s="1"/>
  <c r="BL98" i="13" a="1"/>
  <c r="BL98" i="13" s="1"/>
  <c r="BD98" i="13" a="1"/>
  <c r="BD98" i="13" s="1"/>
  <c r="BC98" i="13" a="1"/>
  <c r="BC98" i="13" s="1"/>
  <c r="BG98" i="13" a="1"/>
  <c r="BG98" i="13" s="1"/>
  <c r="BH98" i="13" a="1"/>
  <c r="BH98" i="13" s="1"/>
  <c r="BG99" i="13" l="1" a="1"/>
  <c r="BG99" i="13" s="1"/>
  <c r="BK99" i="13" a="1"/>
  <c r="BK99" i="13" s="1"/>
  <c r="BF99" i="13" a="1"/>
  <c r="BF99" i="13" s="1"/>
  <c r="BD99" i="13" a="1"/>
  <c r="BD99" i="13" s="1"/>
  <c r="BH99" i="13" a="1"/>
  <c r="BH99" i="13" s="1"/>
  <c r="BC99" i="13" a="1"/>
  <c r="BC99" i="13" s="1"/>
  <c r="BL99" i="13" a="1"/>
  <c r="BL99" i="13" s="1"/>
  <c r="BI99" i="13" a="1"/>
  <c r="BI99" i="13" s="1"/>
  <c r="BJ99" i="13" a="1"/>
  <c r="BJ99" i="13" s="1"/>
  <c r="BE99" i="13" a="1"/>
  <c r="BE99" i="13" s="1"/>
  <c r="BC100" i="13" l="1" a="1"/>
  <c r="BC100" i="13" s="1"/>
  <c r="BF100" i="13" a="1"/>
  <c r="BF100" i="13" s="1"/>
  <c r="BH100" i="13" a="1"/>
  <c r="BH100" i="13" s="1"/>
  <c r="BG100" i="13" a="1"/>
  <c r="BG100" i="13" s="1"/>
  <c r="BL100" i="13" a="1"/>
  <c r="BL100" i="13" s="1"/>
  <c r="BI100" i="13" a="1"/>
  <c r="BI100" i="13" s="1"/>
  <c r="BK100" i="13" a="1"/>
  <c r="BK100" i="13" s="1"/>
  <c r="BJ100" i="13" a="1"/>
  <c r="BJ100" i="13" s="1"/>
  <c r="BD100" i="13" a="1"/>
  <c r="BD100" i="13" s="1"/>
  <c r="BE100" i="13" a="1"/>
  <c r="BE100" i="13" s="1"/>
  <c r="BD101" i="13" l="1" a="1"/>
  <c r="BD101" i="13" s="1"/>
  <c r="BG101" i="13" a="1"/>
  <c r="BG101" i="13" s="1"/>
  <c r="BL101" i="13" a="1"/>
  <c r="BL101" i="13" s="1"/>
  <c r="BF101" i="13" a="1"/>
  <c r="BF101" i="13" s="1"/>
  <c r="BC101" i="13" a="1"/>
  <c r="BC101" i="13" s="1"/>
  <c r="BK101" i="13" a="1"/>
  <c r="BK101" i="13" s="1"/>
  <c r="BE101" i="13" a="1"/>
  <c r="BE101" i="13" s="1"/>
  <c r="BH101" i="13" a="1"/>
  <c r="BH101" i="13" s="1"/>
  <c r="BI101" i="13" a="1"/>
  <c r="BI101" i="13" s="1"/>
  <c r="BJ101" i="13" a="1"/>
  <c r="BJ101" i="13" s="1"/>
  <c r="BC102" i="13" l="1" a="1"/>
  <c r="BC102" i="13" s="1"/>
  <c r="BG102" i="13" a="1"/>
  <c r="BG102" i="13" s="1"/>
  <c r="BI102" i="13" a="1"/>
  <c r="BI102" i="13" s="1"/>
  <c r="BF102" i="13" a="1"/>
  <c r="BF102" i="13" s="1"/>
  <c r="BL102" i="13" a="1"/>
  <c r="BL102" i="13" s="1"/>
  <c r="BH102" i="13" a="1"/>
  <c r="BH102" i="13" s="1"/>
  <c r="BJ102" i="13" a="1"/>
  <c r="BJ102" i="13" s="1"/>
  <c r="BE102" i="13" a="1"/>
  <c r="BE102" i="13" s="1"/>
  <c r="BK102" i="13" a="1"/>
  <c r="BK102" i="13" s="1"/>
  <c r="BD102" i="13" a="1"/>
  <c r="BD102" i="13" s="1"/>
  <c r="BC103" i="13" l="1" a="1"/>
  <c r="BC103" i="13" s="1"/>
  <c r="BH103" i="13" a="1"/>
  <c r="BH103" i="13" s="1"/>
  <c r="BG103" i="13" a="1"/>
  <c r="BG103" i="13" s="1"/>
  <c r="BF103" i="13" a="1"/>
  <c r="BF103" i="13" s="1"/>
  <c r="BL103" i="13" a="1"/>
  <c r="BL103" i="13" s="1"/>
  <c r="BD103" i="13" a="1"/>
  <c r="BD103" i="13" s="1"/>
  <c r="BJ103" i="13" a="1"/>
  <c r="BJ103" i="13" s="1"/>
  <c r="BK103" i="13" a="1"/>
  <c r="BK103" i="13" s="1"/>
  <c r="BE103" i="13" a="1"/>
  <c r="BE103" i="13" s="1"/>
  <c r="BI103" i="13" a="1"/>
  <c r="BI103" i="13" s="1"/>
  <c r="BG104" i="13" l="1" a="1"/>
  <c r="BG104" i="13" s="1"/>
  <c r="BL104" i="13" a="1"/>
  <c r="BL104" i="13" s="1"/>
  <c r="BF104" i="13" a="1"/>
  <c r="BF104" i="13" s="1"/>
  <c r="BH104" i="13" a="1"/>
  <c r="BH104" i="13" s="1"/>
  <c r="BK104" i="13" a="1"/>
  <c r="BK104" i="13" s="1"/>
  <c r="BI104" i="13" a="1"/>
  <c r="BI104" i="13" s="1"/>
  <c r="BE104" i="13" a="1"/>
  <c r="BE104" i="13" s="1"/>
  <c r="BJ104" i="13" a="1"/>
  <c r="BJ104" i="13" s="1"/>
  <c r="BD104" i="13" a="1"/>
  <c r="BD104" i="13" s="1"/>
  <c r="BC104" i="13" a="1"/>
  <c r="BC104" i="13" s="1"/>
  <c r="BC105" i="13" l="1" a="1"/>
  <c r="BC105" i="13" s="1"/>
  <c r="BL105" i="13" a="1"/>
  <c r="BL105" i="13" s="1"/>
  <c r="BF105" i="13" a="1"/>
  <c r="BF105" i="13" s="1"/>
  <c r="BK105" i="13" a="1"/>
  <c r="BK105" i="13" s="1"/>
  <c r="BJ105" i="13" a="1"/>
  <c r="BJ105" i="13" s="1"/>
  <c r="BI105" i="13" a="1"/>
  <c r="BI105" i="13" s="1"/>
  <c r="BE105" i="13" a="1"/>
  <c r="BE105" i="13" s="1"/>
  <c r="BG105" i="13" a="1"/>
  <c r="BG105" i="13" s="1"/>
  <c r="BH105" i="13" a="1"/>
  <c r="BH105" i="13" s="1"/>
  <c r="BD105" i="13" a="1"/>
  <c r="BD105" i="13" s="1"/>
  <c r="BK106" i="13" l="1" a="1"/>
  <c r="BK106" i="13" s="1"/>
  <c r="BD106" i="13" a="1"/>
  <c r="BD106" i="13" s="1"/>
  <c r="BG106" i="13" a="1"/>
  <c r="BG106" i="13" s="1"/>
  <c r="BH106" i="13" a="1"/>
  <c r="BH106" i="13" s="1"/>
  <c r="BF106" i="13" a="1"/>
  <c r="BF106" i="13" s="1"/>
  <c r="BI106" i="13" a="1"/>
  <c r="BI106" i="13" s="1"/>
  <c r="BE106" i="13" a="1"/>
  <c r="BE106" i="13" s="1"/>
  <c r="BJ106" i="13" a="1"/>
  <c r="BJ106" i="13" s="1"/>
  <c r="BL106" i="13" a="1"/>
  <c r="BL106" i="13" s="1"/>
  <c r="BC106" i="13" a="1"/>
  <c r="BC106" i="13" s="1"/>
  <c r="BD107" i="13" l="1" a="1"/>
  <c r="BD107" i="13" s="1"/>
  <c r="BL107" i="13" a="1"/>
  <c r="BL107" i="13" s="1"/>
  <c r="BK107" i="13" a="1"/>
  <c r="BK107" i="13" s="1"/>
  <c r="BF107" i="13" a="1"/>
  <c r="BF107" i="13" s="1"/>
  <c r="BH107" i="13" a="1"/>
  <c r="BH107" i="13" s="1"/>
  <c r="BJ107" i="13" a="1"/>
  <c r="BJ107" i="13" s="1"/>
  <c r="BC107" i="13" a="1"/>
  <c r="BC107" i="13" s="1"/>
  <c r="BE107" i="13" a="1"/>
  <c r="BE107" i="13" s="1"/>
  <c r="BI107" i="13" a="1"/>
  <c r="BI107" i="13" s="1"/>
  <c r="BG107" i="13" a="1"/>
  <c r="BG107" i="13" s="1"/>
  <c r="BD108" i="13" l="1" a="1"/>
  <c r="BD108" i="13" s="1"/>
  <c r="BC108" i="13" a="1"/>
  <c r="BC108" i="13" s="1"/>
  <c r="BG108" i="13" a="1"/>
  <c r="BG108" i="13" s="1"/>
  <c r="BI108" i="13" a="1"/>
  <c r="BI108" i="13" s="1"/>
  <c r="BH108" i="13" a="1"/>
  <c r="BH108" i="13" s="1"/>
  <c r="BF108" i="13" a="1"/>
  <c r="BF108" i="13" s="1"/>
  <c r="BL108" i="13" a="1"/>
  <c r="BL108" i="13" s="1"/>
  <c r="BK108" i="13" a="1"/>
  <c r="BK108" i="13" s="1"/>
  <c r="BE108" i="13" a="1"/>
  <c r="BE108" i="13" s="1"/>
  <c r="BJ108" i="13" a="1"/>
  <c r="BJ108" i="13" s="1"/>
  <c r="BD109" i="13" l="1" a="1"/>
  <c r="BD109" i="13" s="1"/>
  <c r="BH109" i="13" a="1"/>
  <c r="BH109" i="13" s="1"/>
  <c r="BJ109" i="13" a="1"/>
  <c r="BJ109" i="13" s="1"/>
  <c r="BK109" i="13" a="1"/>
  <c r="BK109" i="13" s="1"/>
  <c r="BE109" i="13" a="1"/>
  <c r="BE109" i="13" s="1"/>
  <c r="BG109" i="13" a="1"/>
  <c r="BG109" i="13" s="1"/>
  <c r="BF109" i="13" a="1"/>
  <c r="BF109" i="13" s="1"/>
  <c r="BI109" i="13" a="1"/>
  <c r="BI109" i="13" s="1"/>
  <c r="BC109" i="13" a="1"/>
  <c r="BC109" i="13" s="1"/>
  <c r="BL109" i="13" a="1"/>
  <c r="BL109" i="13" s="1"/>
  <c r="BH110" i="13" l="1" a="1"/>
  <c r="BH110" i="13" s="1"/>
  <c r="BG110" i="13" a="1"/>
  <c r="BG110" i="13" s="1"/>
  <c r="BL110" i="13" a="1"/>
  <c r="BL110" i="13" s="1"/>
  <c r="BK110" i="13" a="1"/>
  <c r="BK110" i="13" s="1"/>
  <c r="BF110" i="13" a="1"/>
  <c r="BF110" i="13" s="1"/>
  <c r="BJ110" i="13" a="1"/>
  <c r="BJ110" i="13" s="1"/>
  <c r="BE110" i="13" a="1"/>
  <c r="BE110" i="13" s="1"/>
  <c r="BI110" i="13" a="1"/>
  <c r="BI110" i="13" s="1"/>
  <c r="BD110" i="13" a="1"/>
  <c r="BD110" i="13" s="1"/>
  <c r="BC110" i="13" a="1"/>
  <c r="BC110" i="13" s="1"/>
  <c r="BH111" i="13" l="1" a="1"/>
  <c r="BH111" i="13" s="1"/>
  <c r="BG111" i="13" a="1"/>
  <c r="BG111" i="13" s="1"/>
  <c r="BJ111" i="13" a="1"/>
  <c r="BJ111" i="13" s="1"/>
  <c r="BF111" i="13" a="1"/>
  <c r="BF111" i="13" s="1"/>
  <c r="BK111" i="13" a="1"/>
  <c r="BK111" i="13" s="1"/>
  <c r="BL111" i="13" a="1"/>
  <c r="BL111" i="13" s="1"/>
  <c r="BC111" i="13" a="1"/>
  <c r="BC111" i="13" s="1"/>
  <c r="BI111" i="13" a="1"/>
  <c r="BI111" i="13" s="1"/>
  <c r="BE111" i="13" a="1"/>
  <c r="BE111" i="13" s="1"/>
  <c r="BD111" i="13" a="1"/>
  <c r="BD111" i="13" s="1"/>
  <c r="BH112" i="13" l="1" a="1"/>
  <c r="BH112" i="13" s="1"/>
  <c r="BF112" i="13" a="1"/>
  <c r="BF112" i="13" s="1"/>
  <c r="BL112" i="13" a="1"/>
  <c r="BL112" i="13" s="1"/>
  <c r="BJ112" i="13" a="1"/>
  <c r="BJ112" i="13" s="1"/>
  <c r="BK112" i="13" a="1"/>
  <c r="BK112" i="13" s="1"/>
  <c r="BE112" i="13" a="1"/>
  <c r="BE112" i="13" s="1"/>
  <c r="BI112" i="13" a="1"/>
  <c r="BI112" i="13" s="1"/>
  <c r="BG112" i="13" a="1"/>
  <c r="BG112" i="13" s="1"/>
  <c r="BD112" i="13" a="1"/>
  <c r="BD112" i="13" s="1"/>
  <c r="BC112" i="13" a="1"/>
  <c r="BC112" i="13" s="1"/>
  <c r="BG113" i="13" l="1" a="1"/>
  <c r="BG113" i="13" s="1"/>
  <c r="BL113" i="13" a="1"/>
  <c r="BL113" i="13" s="1"/>
  <c r="BH113" i="13" a="1"/>
  <c r="BH113" i="13" s="1"/>
  <c r="BF113" i="13" a="1"/>
  <c r="BF113" i="13" s="1"/>
  <c r="BK113" i="13" a="1"/>
  <c r="BK113" i="13" s="1"/>
  <c r="BC113" i="13" a="1"/>
  <c r="BC113" i="13" s="1"/>
  <c r="BJ113" i="13" a="1"/>
  <c r="BJ113" i="13" s="1"/>
  <c r="BE113" i="13" a="1"/>
  <c r="BE113" i="13" s="1"/>
  <c r="BD113" i="13" a="1"/>
  <c r="BD113" i="13" s="1"/>
  <c r="BI113" i="13" a="1"/>
  <c r="BI113" i="13" s="1"/>
  <c r="BF114" i="13" l="1" a="1"/>
  <c r="BF114" i="13" s="1"/>
  <c r="BI114" i="13" a="1"/>
  <c r="BI114" i="13" s="1"/>
  <c r="BJ114" i="13" a="1"/>
  <c r="BJ114" i="13" s="1"/>
  <c r="BC114" i="13" a="1"/>
  <c r="BC114" i="13" s="1"/>
  <c r="BE114" i="13" a="1"/>
  <c r="BE114" i="13" s="1"/>
  <c r="BH114" i="13" a="1"/>
  <c r="BH114" i="13" s="1"/>
  <c r="BK114" i="13" a="1"/>
  <c r="BK114" i="13" s="1"/>
  <c r="BD114" i="13" a="1"/>
  <c r="BD114" i="13" s="1"/>
  <c r="BL114" i="13" a="1"/>
  <c r="BL114" i="13" s="1"/>
  <c r="BG114" i="13" a="1"/>
  <c r="BG114" i="13" s="1"/>
  <c r="BG115" i="13" l="1" a="1"/>
  <c r="BG115" i="13" s="1"/>
  <c r="BK115" i="13" a="1"/>
  <c r="BK115" i="13" s="1"/>
  <c r="BF115" i="13" a="1"/>
  <c r="BF115" i="13" s="1"/>
  <c r="BD115" i="13" a="1"/>
  <c r="BD115" i="13" s="1"/>
  <c r="BC115" i="13" a="1"/>
  <c r="BC115" i="13" s="1"/>
  <c r="BH115" i="13" a="1"/>
  <c r="BH115" i="13" s="1"/>
  <c r="BI115" i="13" a="1"/>
  <c r="BI115" i="13" s="1"/>
  <c r="BE115" i="13" a="1"/>
  <c r="BE115" i="13" s="1"/>
  <c r="BL115" i="13" a="1"/>
  <c r="BL115" i="13" s="1"/>
  <c r="BJ115" i="13" a="1"/>
  <c r="BJ115" i="13" s="1"/>
  <c r="BC116" i="13" l="1" a="1"/>
  <c r="BC116" i="13" s="1"/>
  <c r="BL116" i="13" a="1"/>
  <c r="BL116" i="13" s="1"/>
  <c r="BH116" i="13" a="1"/>
  <c r="BH116" i="13" s="1"/>
  <c r="BF116" i="13" a="1"/>
  <c r="BF116" i="13" s="1"/>
  <c r="BK116" i="13" a="1"/>
  <c r="BK116" i="13" s="1"/>
  <c r="BI116" i="13" a="1"/>
  <c r="BI116" i="13" s="1"/>
  <c r="BG116" i="13" a="1"/>
  <c r="BG116" i="13" s="1"/>
  <c r="BJ116" i="13" a="1"/>
  <c r="BJ116" i="13" s="1"/>
  <c r="BE116" i="13" a="1"/>
  <c r="BE116" i="13" s="1"/>
  <c r="BD116" i="13" a="1"/>
  <c r="BD116" i="13" s="1"/>
  <c r="BG117" i="13" l="1" a="1"/>
  <c r="BG117" i="13" s="1"/>
  <c r="BL117" i="13" a="1"/>
  <c r="BL117" i="13" s="1"/>
  <c r="BC117" i="13" a="1"/>
  <c r="BC117" i="13" s="1"/>
  <c r="BK117" i="13" a="1"/>
  <c r="BK117" i="13" s="1"/>
  <c r="BF117" i="13" a="1"/>
  <c r="BF117" i="13" s="1"/>
  <c r="BI117" i="13" a="1"/>
  <c r="BI117" i="13" s="1"/>
  <c r="BJ117" i="13" a="1"/>
  <c r="BJ117" i="13" s="1"/>
  <c r="BE117" i="13" a="1"/>
  <c r="BE117" i="13" s="1"/>
  <c r="BD117" i="13" a="1"/>
  <c r="BD117" i="13" s="1"/>
  <c r="BH117" i="13" a="1"/>
  <c r="BH117" i="13" s="1"/>
  <c r="BH118" i="13" l="1" a="1"/>
  <c r="BH118" i="13" s="1"/>
  <c r="BL118" i="13" a="1"/>
  <c r="BL118" i="13" s="1"/>
  <c r="BI118" i="13" a="1"/>
  <c r="BI118" i="13" s="1"/>
  <c r="BE118" i="13" a="1"/>
  <c r="BE118" i="13" s="1"/>
  <c r="BK118" i="13" a="1"/>
  <c r="BK118" i="13" s="1"/>
  <c r="BF118" i="13" a="1"/>
  <c r="BF118" i="13" s="1"/>
  <c r="BJ118" i="13" a="1"/>
  <c r="BJ118" i="13" s="1"/>
  <c r="BD118" i="13" a="1"/>
  <c r="BD118" i="13" s="1"/>
  <c r="BG118" i="13" a="1"/>
  <c r="BG118" i="13" s="1"/>
  <c r="BC118" i="13" a="1"/>
  <c r="BC118" i="13" s="1"/>
  <c r="BL119" i="13" l="1" a="1"/>
  <c r="BL119" i="13" s="1"/>
  <c r="BH119" i="13" a="1"/>
  <c r="BH119" i="13" s="1"/>
  <c r="BF119" i="13" a="1"/>
  <c r="BF119" i="13" s="1"/>
  <c r="BG119" i="13" a="1"/>
  <c r="BG119" i="13" s="1"/>
  <c r="BJ119" i="13" a="1"/>
  <c r="BJ119" i="13" s="1"/>
  <c r="BD119" i="13" a="1"/>
  <c r="BD119" i="13" s="1"/>
  <c r="BK119" i="13" a="1"/>
  <c r="BK119" i="13" s="1"/>
  <c r="BI119" i="13" a="1"/>
  <c r="BI119" i="13" s="1"/>
  <c r="BC119" i="13" a="1"/>
  <c r="BC119" i="13" s="1"/>
  <c r="BE119" i="13" a="1"/>
  <c r="BE119" i="13" s="1"/>
  <c r="BJ120" i="13" l="1" a="1"/>
  <c r="BJ120" i="13" s="1"/>
  <c r="BC120" i="13" a="1"/>
  <c r="BC120" i="13" s="1"/>
  <c r="BD120" i="13" a="1"/>
  <c r="BD120" i="13" s="1"/>
  <c r="BF120" i="13" a="1"/>
  <c r="BF120" i="13" s="1"/>
  <c r="BK120" i="13" a="1"/>
  <c r="BK120" i="13" s="1"/>
  <c r="BI120" i="13" a="1"/>
  <c r="BI120" i="13" s="1"/>
  <c r="BG120" i="13" a="1"/>
  <c r="BG120" i="13" s="1"/>
  <c r="BH120" i="13" a="1"/>
  <c r="BH120" i="13" s="1"/>
  <c r="BE120" i="13" a="1"/>
  <c r="BE120" i="13" s="1"/>
  <c r="BL120" i="13" a="1"/>
  <c r="BL120" i="13" s="1"/>
  <c r="BI121" i="13" l="1" a="1"/>
  <c r="BI121" i="13" s="1"/>
  <c r="BF121" i="13" a="1"/>
  <c r="BF121" i="13" s="1"/>
  <c r="BE121" i="13" a="1"/>
  <c r="BE121" i="13" s="1"/>
  <c r="BL121" i="13" a="1"/>
  <c r="BL121" i="13" s="1"/>
  <c r="BG121" i="13" a="1"/>
  <c r="BG121" i="13" s="1"/>
  <c r="BH121" i="13" a="1"/>
  <c r="BH121" i="13" s="1"/>
  <c r="BK121" i="13" a="1"/>
  <c r="BK121" i="13" s="1"/>
  <c r="BJ121" i="13" a="1"/>
  <c r="BJ121" i="13" s="1"/>
  <c r="BC121" i="13" a="1"/>
  <c r="BC121" i="13" s="1"/>
  <c r="BD121" i="13" a="1"/>
  <c r="BD121" i="13" s="1"/>
  <c r="BK122" i="13" l="1" a="1"/>
  <c r="BK122" i="13" s="1"/>
  <c r="BI122" i="13" a="1"/>
  <c r="BI122" i="13" s="1"/>
  <c r="BJ122" i="13" a="1"/>
  <c r="BJ122" i="13" s="1"/>
  <c r="BD122" i="13" a="1"/>
  <c r="BD122" i="13" s="1"/>
  <c r="BL122" i="13" a="1"/>
  <c r="BL122" i="13" s="1"/>
  <c r="BH122" i="13" a="1"/>
  <c r="BH122" i="13" s="1"/>
  <c r="BG122" i="13" a="1"/>
  <c r="BG122" i="13" s="1"/>
  <c r="BF122" i="13" a="1"/>
  <c r="BF122" i="13" s="1"/>
  <c r="BC122" i="13" a="1"/>
  <c r="BC122" i="13" s="1"/>
  <c r="BE122" i="13" a="1"/>
  <c r="BE122" i="13" s="1"/>
  <c r="BE123" i="13" l="1" a="1"/>
  <c r="BE123" i="13" s="1"/>
  <c r="BJ123" i="13" a="1"/>
  <c r="BJ123" i="13" s="1"/>
  <c r="BC123" i="13" a="1"/>
  <c r="BC123" i="13" s="1"/>
  <c r="BG123" i="13" a="1"/>
  <c r="BG123" i="13" s="1"/>
  <c r="BK123" i="13" a="1"/>
  <c r="BK123" i="13" s="1"/>
  <c r="BI123" i="13" a="1"/>
  <c r="BI123" i="13" s="1"/>
  <c r="BH123" i="13" a="1"/>
  <c r="BH123" i="13" s="1"/>
  <c r="BD123" i="13" a="1"/>
  <c r="BD123" i="13" s="1"/>
  <c r="BF123" i="13" a="1"/>
  <c r="BF123" i="13" s="1"/>
  <c r="BL123" i="13" a="1"/>
  <c r="BL123" i="13" s="1"/>
  <c r="BL124" i="13" l="1" a="1"/>
  <c r="BL124" i="13" s="1"/>
  <c r="BK124" i="13" a="1"/>
  <c r="BK124" i="13" s="1"/>
  <c r="BG124" i="13" a="1"/>
  <c r="BG124" i="13" s="1"/>
  <c r="BE124" i="13" a="1"/>
  <c r="BE124" i="13" s="1"/>
  <c r="BJ124" i="13" a="1"/>
  <c r="BJ124" i="13" s="1"/>
  <c r="BF124" i="13" a="1"/>
  <c r="BF124" i="13" s="1"/>
  <c r="BH124" i="13" a="1"/>
  <c r="BH124" i="13" s="1"/>
  <c r="BD124" i="13" a="1"/>
  <c r="BD124" i="13" s="1"/>
  <c r="BI124" i="13" a="1"/>
  <c r="BI124" i="13" s="1"/>
  <c r="BC124" i="13" a="1"/>
  <c r="BC124" i="13" s="1"/>
  <c r="BG125" i="13" l="1" a="1"/>
  <c r="BG125" i="13" s="1"/>
  <c r="BI125" i="13" a="1"/>
  <c r="BI125" i="13" s="1"/>
  <c r="BC125" i="13" a="1"/>
  <c r="BC125" i="13" s="1"/>
  <c r="BK125" i="13" a="1"/>
  <c r="BK125" i="13" s="1"/>
  <c r="BD125" i="13" a="1"/>
  <c r="BD125" i="13" s="1"/>
  <c r="BE125" i="13" a="1"/>
  <c r="BE125" i="13" s="1"/>
  <c r="BL125" i="13" a="1"/>
  <c r="BL125" i="13" s="1"/>
  <c r="BH125" i="13" a="1"/>
  <c r="BH125" i="13" s="1"/>
  <c r="BJ125" i="13" a="1"/>
  <c r="BJ125" i="13" s="1"/>
  <c r="BF125" i="13" a="1"/>
  <c r="BF125" i="13" s="1"/>
  <c r="BF126" i="13" l="1" a="1"/>
  <c r="BF126" i="13" s="1"/>
  <c r="BG126" i="13" a="1"/>
  <c r="BG126" i="13" s="1"/>
  <c r="BD126" i="13" a="1"/>
  <c r="BD126" i="13" s="1"/>
  <c r="BC126" i="13" a="1"/>
  <c r="BC126" i="13" s="1"/>
  <c r="BJ126" i="13" a="1"/>
  <c r="BJ126" i="13" s="1"/>
  <c r="BL126" i="13" a="1"/>
  <c r="BL126" i="13" s="1"/>
  <c r="BI126" i="13" a="1"/>
  <c r="BI126" i="13" s="1"/>
  <c r="BK126" i="13" a="1"/>
  <c r="BK126" i="13" s="1"/>
  <c r="BH126" i="13" a="1"/>
  <c r="BH126" i="13" s="1"/>
  <c r="BE126" i="13" a="1"/>
  <c r="BE126" i="13" s="1"/>
  <c r="BK127" i="13" l="1" a="1"/>
  <c r="BK127" i="13" s="1"/>
  <c r="BL127" i="13" a="1"/>
  <c r="BL127" i="13" s="1"/>
  <c r="BI127" i="13" a="1"/>
  <c r="BI127" i="13" s="1"/>
  <c r="BE127" i="13" a="1"/>
  <c r="BE127" i="13" s="1"/>
  <c r="BF127" i="13" a="1"/>
  <c r="BF127" i="13" s="1"/>
  <c r="BD127" i="13" a="1"/>
  <c r="BD127" i="13" s="1"/>
  <c r="BH127" i="13" a="1"/>
  <c r="BH127" i="13" s="1"/>
  <c r="BJ127" i="13" a="1"/>
  <c r="BJ127" i="13" s="1"/>
  <c r="BG127" i="13" a="1"/>
  <c r="BG127" i="13" s="1"/>
  <c r="BC127" i="13" a="1"/>
  <c r="BC127" i="13" s="1"/>
  <c r="BG128" i="13" l="1" a="1"/>
  <c r="BG128" i="13" s="1"/>
  <c r="BL128" i="13" a="1"/>
  <c r="BL128" i="13" s="1"/>
  <c r="BD128" i="13" a="1"/>
  <c r="BD128" i="13" s="1"/>
  <c r="BK128" i="13" a="1"/>
  <c r="BK128" i="13" s="1"/>
  <c r="BJ128" i="13" a="1"/>
  <c r="BJ128" i="13" s="1"/>
  <c r="BH128" i="13" a="1"/>
  <c r="BH128" i="13" s="1"/>
  <c r="BF128" i="13" a="1"/>
  <c r="BF128" i="13" s="1"/>
  <c r="BE128" i="13" a="1"/>
  <c r="BE128" i="13" s="1"/>
  <c r="BC128" i="13" a="1"/>
  <c r="BC128" i="13" s="1"/>
  <c r="BI128" i="13" a="1"/>
  <c r="BI128" i="13" s="1"/>
  <c r="BG129" i="13" l="1" a="1"/>
  <c r="BG129" i="13" s="1"/>
  <c r="BF129" i="13" a="1"/>
  <c r="BF129" i="13" s="1"/>
  <c r="BK129" i="13" a="1"/>
  <c r="BK129" i="13" s="1"/>
  <c r="BI129" i="13" a="1"/>
  <c r="BI129" i="13" s="1"/>
  <c r="BJ129" i="13" a="1"/>
  <c r="BJ129" i="13" s="1"/>
  <c r="BE129" i="13" a="1"/>
  <c r="BE129" i="13" s="1"/>
  <c r="BD129" i="13" a="1"/>
  <c r="BD129" i="13" s="1"/>
  <c r="BC129" i="13" a="1"/>
  <c r="BC129" i="13" s="1"/>
  <c r="BH129" i="13" a="1"/>
  <c r="BH129" i="13" s="1"/>
  <c r="BL129" i="13" a="1"/>
  <c r="BL129" i="13" s="1"/>
  <c r="BJ130" i="13" l="1" a="1"/>
  <c r="BJ130" i="13" s="1"/>
  <c r="BC130" i="13" a="1"/>
  <c r="BC130" i="13" s="1"/>
  <c r="BE130" i="13" a="1"/>
  <c r="BE130" i="13" s="1"/>
  <c r="BI130" i="13" a="1"/>
  <c r="BI130" i="13" s="1"/>
  <c r="BG130" i="13" a="1"/>
  <c r="BG130" i="13" s="1"/>
  <c r="BD130" i="13" a="1"/>
  <c r="BD130" i="13" s="1"/>
  <c r="BK130" i="13" a="1"/>
  <c r="BK130" i="13" s="1"/>
  <c r="BL130" i="13" a="1"/>
  <c r="BL130" i="13" s="1"/>
  <c r="BF130" i="13" a="1"/>
  <c r="BF130" i="13" s="1"/>
  <c r="BH130" i="13" a="1"/>
  <c r="BH130" i="13" s="1"/>
  <c r="BD131" i="13" l="1" a="1"/>
  <c r="BD131" i="13" s="1"/>
  <c r="BK131" i="13" a="1"/>
  <c r="BK131" i="13" s="1"/>
  <c r="BF131" i="13" a="1"/>
  <c r="BF131" i="13" s="1"/>
  <c r="BG131" i="13" a="1"/>
  <c r="BG131" i="13" s="1"/>
  <c r="BE131" i="13" a="1"/>
  <c r="BE131" i="13" s="1"/>
  <c r="BJ131" i="13" a="1"/>
  <c r="BJ131" i="13" s="1"/>
  <c r="BH131" i="13" a="1"/>
  <c r="BH131" i="13" s="1"/>
  <c r="BL131" i="13" a="1"/>
  <c r="BL131" i="13" s="1"/>
  <c r="BI131" i="13" a="1"/>
  <c r="BI131" i="13" s="1"/>
  <c r="BC131" i="13" a="1"/>
  <c r="BC131" i="13" s="1"/>
  <c r="BD132" i="13" l="1" a="1"/>
  <c r="BD132" i="13" s="1"/>
  <c r="BC132" i="13" a="1"/>
  <c r="BC132" i="13" s="1"/>
  <c r="BG132" i="13" a="1"/>
  <c r="BG132" i="13" s="1"/>
  <c r="BK132" i="13" a="1"/>
  <c r="BK132" i="13" s="1"/>
  <c r="BI132" i="13" a="1"/>
  <c r="BI132" i="13" s="1"/>
  <c r="BE132" i="13" a="1"/>
  <c r="BE132" i="13" s="1"/>
  <c r="BF132" i="13" a="1"/>
  <c r="BF132" i="13" s="1"/>
  <c r="BJ132" i="13" a="1"/>
  <c r="BJ132" i="13" s="1"/>
  <c r="BH132" i="13" a="1"/>
  <c r="BH132" i="13" s="1"/>
  <c r="BL132" i="13" a="1"/>
  <c r="BL132" i="13" s="1"/>
  <c r="BK133" i="13" l="1" a="1"/>
  <c r="BK133" i="13" s="1"/>
  <c r="BH133" i="13" a="1"/>
  <c r="BH133" i="13" s="1"/>
  <c r="BC133" i="13" a="1"/>
  <c r="BC133" i="13" s="1"/>
  <c r="BL133" i="13" a="1"/>
  <c r="BL133" i="13" s="1"/>
  <c r="BJ133" i="13" a="1"/>
  <c r="BJ133" i="13" s="1"/>
  <c r="BD133" i="13" a="1"/>
  <c r="BD133" i="13" s="1"/>
  <c r="BI133" i="13" a="1"/>
  <c r="BI133" i="13" s="1"/>
  <c r="BG133" i="13" a="1"/>
  <c r="BG133" i="13" s="1"/>
  <c r="BE133" i="13" a="1"/>
  <c r="BE133" i="13" s="1"/>
  <c r="BF133" i="13" a="1"/>
  <c r="BF133" i="13" s="1"/>
  <c r="BG134" i="13" l="1" a="1"/>
  <c r="BG134" i="13" s="1"/>
  <c r="BC134" i="13" a="1"/>
  <c r="BC134" i="13" s="1"/>
  <c r="BH134" i="13" a="1"/>
  <c r="BH134" i="13" s="1"/>
  <c r="BD134" i="13" a="1"/>
  <c r="BD134" i="13" s="1"/>
  <c r="BK134" i="13" a="1"/>
  <c r="BK134" i="13" s="1"/>
  <c r="BL134" i="13" a="1"/>
  <c r="BL134" i="13" s="1"/>
  <c r="BJ134" i="13" a="1"/>
  <c r="BJ134" i="13" s="1"/>
  <c r="BF134" i="13" a="1"/>
  <c r="BF134" i="13" s="1"/>
  <c r="BE134" i="13" a="1"/>
  <c r="BE134" i="13" s="1"/>
  <c r="BI134" i="13" a="1"/>
  <c r="BI134" i="13" s="1"/>
  <c r="BL135" i="13" l="1" a="1"/>
  <c r="BL135" i="13" s="1"/>
  <c r="BC135" i="13" a="1"/>
  <c r="BC135" i="13" s="1"/>
  <c r="BI135" i="13" a="1"/>
  <c r="BI135" i="13" s="1"/>
  <c r="BF135" i="13" a="1"/>
  <c r="BF135" i="13" s="1"/>
  <c r="BH135" i="13" a="1"/>
  <c r="BH135" i="13" s="1"/>
  <c r="BG135" i="13" a="1"/>
  <c r="BG135" i="13" s="1"/>
  <c r="BD135" i="13" a="1"/>
  <c r="BD135" i="13" s="1"/>
  <c r="BE135" i="13" a="1"/>
  <c r="BE135" i="13" s="1"/>
  <c r="BJ135" i="13" a="1"/>
  <c r="BJ135" i="13" s="1"/>
  <c r="BK135" i="13" a="1"/>
  <c r="BK135" i="13" s="1"/>
  <c r="BI136" i="13" l="1" a="1"/>
  <c r="BI136" i="13" s="1"/>
  <c r="BD136" i="13" a="1"/>
  <c r="BD136" i="13" s="1"/>
  <c r="BC136" i="13" a="1"/>
  <c r="BC136" i="13" s="1"/>
  <c r="BH136" i="13" a="1"/>
  <c r="BH136" i="13" s="1"/>
  <c r="BL136" i="13" a="1"/>
  <c r="BL136" i="13" s="1"/>
  <c r="BK136" i="13" a="1"/>
  <c r="BK136" i="13" s="1"/>
  <c r="BF136" i="13" a="1"/>
  <c r="BF136" i="13" s="1"/>
  <c r="BG136" i="13" a="1"/>
  <c r="BG136" i="13" s="1"/>
  <c r="BJ136" i="13" a="1"/>
  <c r="BJ136" i="13" s="1"/>
  <c r="BE136" i="13" a="1"/>
  <c r="BE136" i="13" s="1"/>
  <c r="BG137" i="13" l="1" a="1"/>
  <c r="BG137" i="13" s="1"/>
  <c r="BK137" i="13" a="1"/>
  <c r="BK137" i="13" s="1"/>
  <c r="BI137" i="13" a="1"/>
  <c r="BI137" i="13" s="1"/>
  <c r="BD137" i="13" a="1"/>
  <c r="BD137" i="13" s="1"/>
  <c r="BE137" i="13" a="1"/>
  <c r="BE137" i="13" s="1"/>
  <c r="BL137" i="13" a="1"/>
  <c r="BL137" i="13" s="1"/>
  <c r="BJ137" i="13" a="1"/>
  <c r="BJ137" i="13" s="1"/>
  <c r="BH137" i="13" a="1"/>
  <c r="BH137" i="13" s="1"/>
  <c r="BF137" i="13" a="1"/>
  <c r="BF137" i="13" s="1"/>
  <c r="BC137" i="13" a="1"/>
  <c r="BC137" i="13" s="1"/>
  <c r="BJ138" i="13" l="1" a="1"/>
  <c r="BJ138" i="13" s="1"/>
  <c r="BE138" i="13" a="1"/>
  <c r="BE138" i="13" s="1"/>
  <c r="BH138" i="13" a="1"/>
  <c r="BH138" i="13" s="1"/>
  <c r="BI138" i="13" a="1"/>
  <c r="BI138" i="13" s="1"/>
  <c r="BF138" i="13" a="1"/>
  <c r="BF138" i="13" s="1"/>
  <c r="BK138" i="13" a="1"/>
  <c r="BK138" i="13" s="1"/>
  <c r="BD138" i="13" a="1"/>
  <c r="BD138" i="13" s="1"/>
  <c r="BL138" i="13" a="1"/>
  <c r="BL138" i="13" s="1"/>
  <c r="BC138" i="13" a="1"/>
  <c r="BC138" i="13" s="1"/>
  <c r="BG138" i="13" a="1"/>
  <c r="BG138" i="13" s="1"/>
  <c r="BJ139" i="13" l="1" a="1"/>
  <c r="BJ139" i="13" s="1"/>
  <c r="BC139" i="13" a="1"/>
  <c r="BC139" i="13" s="1"/>
  <c r="BD139" i="13" a="1"/>
  <c r="BD139" i="13" s="1"/>
  <c r="BE139" i="13" a="1"/>
  <c r="BE139" i="13" s="1"/>
  <c r="BL139" i="13" a="1"/>
  <c r="BL139" i="13" s="1"/>
  <c r="BK139" i="13" a="1"/>
  <c r="BK139" i="13" s="1"/>
  <c r="BG139" i="13" a="1"/>
  <c r="BG139" i="13" s="1"/>
  <c r="BF139" i="13" a="1"/>
  <c r="BF139" i="13" s="1"/>
  <c r="BI139" i="13" a="1"/>
  <c r="BI139" i="13" s="1"/>
  <c r="BH139" i="13" a="1"/>
  <c r="BH139" i="13" s="1"/>
  <c r="BC140" i="13" l="1" a="1"/>
  <c r="BC140" i="13" s="1"/>
  <c r="BL140" i="13" a="1"/>
  <c r="BL140" i="13" s="1"/>
  <c r="BJ140" i="13" a="1"/>
  <c r="BJ140" i="13" s="1"/>
  <c r="BE140" i="13" a="1"/>
  <c r="BE140" i="13" s="1"/>
  <c r="BH140" i="13" a="1"/>
  <c r="BH140" i="13" s="1"/>
  <c r="BK140" i="13" a="1"/>
  <c r="BK140" i="13" s="1"/>
  <c r="BD140" i="13" a="1"/>
  <c r="BD140" i="13" s="1"/>
  <c r="BF140" i="13" a="1"/>
  <c r="BF140" i="13" s="1"/>
  <c r="BG140" i="13" a="1"/>
  <c r="BG140" i="13" s="1"/>
  <c r="BI140" i="13" a="1"/>
  <c r="BI140" i="13" s="1"/>
  <c r="BJ141" i="13" l="1" a="1"/>
  <c r="BJ141" i="13" s="1"/>
  <c r="BH141" i="13" a="1"/>
  <c r="BH141" i="13" s="1"/>
  <c r="BF141" i="13" a="1"/>
  <c r="BF141" i="13" s="1"/>
  <c r="BC141" i="13" a="1"/>
  <c r="BC141" i="13" s="1"/>
  <c r="BK141" i="13" a="1"/>
  <c r="BK141" i="13" s="1"/>
  <c r="BL141" i="13" a="1"/>
  <c r="BL141" i="13" s="1"/>
  <c r="BD141" i="13" a="1"/>
  <c r="BD141" i="13" s="1"/>
  <c r="BI141" i="13" a="1"/>
  <c r="BI141" i="13" s="1"/>
  <c r="BG141" i="13" a="1"/>
  <c r="BG141" i="13" s="1"/>
  <c r="BE141" i="13" a="1"/>
  <c r="BE141" i="13" s="1"/>
  <c r="BJ142" i="13" l="1" a="1"/>
  <c r="BJ142" i="13" s="1"/>
  <c r="BF142" i="13" a="1"/>
  <c r="BF142" i="13" s="1"/>
  <c r="BK142" i="13" a="1"/>
  <c r="BK142" i="13" s="1"/>
  <c r="BL142" i="13" a="1"/>
  <c r="BL142" i="13" s="1"/>
  <c r="BH142" i="13" a="1"/>
  <c r="BH142" i="13" s="1"/>
  <c r="BC142" i="13" a="1"/>
  <c r="BC142" i="13" s="1"/>
  <c r="BG142" i="13" a="1"/>
  <c r="BG142" i="13" s="1"/>
  <c r="BE142" i="13" a="1"/>
  <c r="BE142" i="13" s="1"/>
  <c r="BI142" i="13" a="1"/>
  <c r="BI142" i="13" s="1"/>
  <c r="BD142" i="13" a="1"/>
  <c r="BD142" i="13" s="1"/>
  <c r="BI143" i="13" l="1" a="1"/>
  <c r="BI143" i="13" s="1"/>
  <c r="BG143" i="13" a="1"/>
  <c r="BG143" i="13" s="1"/>
  <c r="BL143" i="13" a="1"/>
  <c r="BL143" i="13" s="1"/>
  <c r="BC143" i="13" a="1"/>
  <c r="BC143" i="13" s="1"/>
  <c r="BJ143" i="13" a="1"/>
  <c r="BJ143" i="13" s="1"/>
  <c r="BF143" i="13" a="1"/>
  <c r="BF143" i="13" s="1"/>
  <c r="BH143" i="13" a="1"/>
  <c r="BH143" i="13" s="1"/>
  <c r="BE143" i="13" a="1"/>
  <c r="BE143" i="13" s="1"/>
  <c r="BD143" i="13" a="1"/>
  <c r="BD143" i="13" s="1"/>
  <c r="BK143" i="13" a="1"/>
  <c r="BK143" i="13" s="1"/>
  <c r="BJ144" i="13" l="1" a="1"/>
  <c r="BJ144" i="13" s="1"/>
  <c r="BL144" i="13" a="1"/>
  <c r="BL144" i="13" s="1"/>
  <c r="BE144" i="13" a="1"/>
  <c r="BE144" i="13" s="1"/>
  <c r="BI144" i="13" a="1"/>
  <c r="BI144" i="13" s="1"/>
  <c r="BG144" i="13" a="1"/>
  <c r="BG144" i="13" s="1"/>
  <c r="BF144" i="13" a="1"/>
  <c r="BF144" i="13" s="1"/>
  <c r="BH144" i="13" a="1"/>
  <c r="BH144" i="13" s="1"/>
  <c r="BK144" i="13" a="1"/>
  <c r="BK144" i="13" s="1"/>
  <c r="BD144" i="13" a="1"/>
  <c r="BD144" i="13" s="1"/>
  <c r="BC144" i="13" a="1"/>
  <c r="BC144" i="13" s="1"/>
  <c r="BC145" i="13" l="1" a="1"/>
  <c r="BC145" i="13" s="1"/>
  <c r="BL145" i="13" a="1"/>
  <c r="BL145" i="13" s="1"/>
  <c r="BD145" i="13" a="1"/>
  <c r="BD145" i="13" s="1"/>
  <c r="BK145" i="13" a="1"/>
  <c r="BK145" i="13" s="1"/>
  <c r="BG145" i="13" a="1"/>
  <c r="BG145" i="13" s="1"/>
  <c r="BJ145" i="13" a="1"/>
  <c r="BJ145" i="13" s="1"/>
  <c r="BI145" i="13" a="1"/>
  <c r="BI145" i="13" s="1"/>
  <c r="BF145" i="13" a="1"/>
  <c r="BF145" i="13" s="1"/>
  <c r="BE145" i="13" a="1"/>
  <c r="BE145" i="13" s="1"/>
  <c r="BH145" i="13" a="1"/>
  <c r="BH145" i="13" s="1"/>
  <c r="BC146" i="13" l="1" a="1"/>
  <c r="BC146" i="13" s="1"/>
  <c r="BD146" i="13" a="1"/>
  <c r="BD146" i="13" s="1"/>
  <c r="BI146" i="13" a="1"/>
  <c r="BI146" i="13" s="1"/>
  <c r="BF146" i="13" a="1"/>
  <c r="BF146" i="13" s="1"/>
  <c r="BL146" i="13" a="1"/>
  <c r="BL146" i="13" s="1"/>
  <c r="BJ146" i="13" a="1"/>
  <c r="BJ146" i="13" s="1"/>
  <c r="BH146" i="13" a="1"/>
  <c r="BH146" i="13" s="1"/>
  <c r="BK146" i="13" a="1"/>
  <c r="BK146" i="13" s="1"/>
  <c r="BE146" i="13" a="1"/>
  <c r="BE146" i="13" s="1"/>
  <c r="BG146" i="13" a="1"/>
  <c r="BG146" i="13" s="1"/>
  <c r="BF147" i="13" l="1" a="1"/>
  <c r="BF147" i="13" s="1"/>
  <c r="BJ147" i="13" a="1"/>
  <c r="BJ147" i="13" s="1"/>
  <c r="BK147" i="13" a="1"/>
  <c r="BK147" i="13" s="1"/>
  <c r="BD147" i="13" a="1"/>
  <c r="BD147" i="13" s="1"/>
  <c r="BL147" i="13" a="1"/>
  <c r="BL147" i="13" s="1"/>
  <c r="BG147" i="13" a="1"/>
  <c r="BG147" i="13" s="1"/>
  <c r="BE147" i="13" a="1"/>
  <c r="BE147" i="13" s="1"/>
  <c r="BI147" i="13" a="1"/>
  <c r="BI147" i="13" s="1"/>
  <c r="BH147" i="13" a="1"/>
  <c r="BH147" i="13" s="1"/>
  <c r="BC147" i="13" a="1"/>
  <c r="BC147" i="13" s="1"/>
  <c r="BF148" i="13" l="1" a="1"/>
  <c r="BF148" i="13" s="1"/>
  <c r="BG148" i="13" a="1"/>
  <c r="BG148" i="13" s="1"/>
  <c r="BL148" i="13" a="1"/>
  <c r="BL148" i="13" s="1"/>
  <c r="BJ148" i="13" a="1"/>
  <c r="BJ148" i="13" s="1"/>
  <c r="BD148" i="13" a="1"/>
  <c r="BD148" i="13" s="1"/>
  <c r="BH148" i="13" a="1"/>
  <c r="BH148" i="13" s="1"/>
  <c r="BK148" i="13" a="1"/>
  <c r="BK148" i="13" s="1"/>
  <c r="BC148" i="13" a="1"/>
  <c r="BC148" i="13" s="1"/>
  <c r="BE148" i="13" a="1"/>
  <c r="BE148" i="13" s="1"/>
  <c r="BI148" i="13" a="1"/>
  <c r="BI148" i="13" s="1"/>
  <c r="BC149" i="13" l="1" a="1"/>
  <c r="BC149" i="13" s="1"/>
  <c r="BH149" i="13" a="1"/>
  <c r="BH149" i="13" s="1"/>
  <c r="BK149" i="13" a="1"/>
  <c r="BK149" i="13" s="1"/>
  <c r="BJ149" i="13" a="1"/>
  <c r="BJ149" i="13" s="1"/>
  <c r="BE149" i="13" a="1"/>
  <c r="BE149" i="13" s="1"/>
  <c r="BL149" i="13" a="1"/>
  <c r="BL149" i="13" s="1"/>
  <c r="BF149" i="13" a="1"/>
  <c r="BF149" i="13" s="1"/>
  <c r="BD149" i="13" a="1"/>
  <c r="BD149" i="13" s="1"/>
  <c r="BG149" i="13" a="1"/>
  <c r="BG149" i="13" s="1"/>
  <c r="BI149" i="13" a="1"/>
  <c r="BI149" i="13" s="1"/>
  <c r="BJ150" i="13" l="1" a="1"/>
  <c r="BJ150" i="13" s="1"/>
  <c r="BF150" i="13" a="1"/>
  <c r="BF150" i="13" s="1"/>
  <c r="BG150" i="13" a="1"/>
  <c r="BG150" i="13" s="1"/>
  <c r="BE150" i="13" a="1"/>
  <c r="BE150" i="13" s="1"/>
  <c r="BH150" i="13" a="1"/>
  <c r="BH150" i="13" s="1"/>
  <c r="BD150" i="13" a="1"/>
  <c r="BD150" i="13" s="1"/>
  <c r="BL150" i="13" a="1"/>
  <c r="BL150" i="13" s="1"/>
  <c r="BK150" i="13" a="1"/>
  <c r="BK150" i="13" s="1"/>
  <c r="BC150" i="13" a="1"/>
  <c r="BC150" i="13" s="1"/>
  <c r="BI150" i="13" a="1"/>
  <c r="BI150" i="13" s="1"/>
  <c r="BG151" i="13" l="1" a="1"/>
  <c r="BG151" i="13" s="1"/>
  <c r="BK151" i="13" a="1"/>
  <c r="BK151" i="13" s="1"/>
  <c r="BE151" i="13" a="1"/>
  <c r="BE151" i="13" s="1"/>
  <c r="BD151" i="13" a="1"/>
  <c r="BD151" i="13" s="1"/>
  <c r="BL151" i="13" a="1"/>
  <c r="BL151" i="13" s="1"/>
  <c r="BF151" i="13" a="1"/>
  <c r="BF151" i="13" s="1"/>
  <c r="BI151" i="13" a="1"/>
  <c r="BI151" i="13" s="1"/>
  <c r="BH151" i="13" a="1"/>
  <c r="BH151" i="13" s="1"/>
  <c r="BC151" i="13" a="1"/>
  <c r="BC151" i="13" s="1"/>
  <c r="BJ151" i="13" a="1"/>
  <c r="BJ151" i="13" s="1"/>
  <c r="BG152" i="13" l="1" a="1"/>
  <c r="BG152" i="13" s="1"/>
  <c r="BL152" i="13" a="1"/>
  <c r="BL152" i="13" s="1"/>
  <c r="BK152" i="13" a="1"/>
  <c r="BK152" i="13" s="1"/>
  <c r="BE152" i="13" a="1"/>
  <c r="BE152" i="13" s="1"/>
  <c r="BF152" i="13" a="1"/>
  <c r="BF152" i="13" s="1"/>
  <c r="BJ152" i="13" a="1"/>
  <c r="BJ152" i="13" s="1"/>
  <c r="BD152" i="13" a="1"/>
  <c r="BD152" i="13" s="1"/>
  <c r="BC152" i="13" a="1"/>
  <c r="BC152" i="13" s="1"/>
  <c r="BH152" i="13" a="1"/>
  <c r="BH152" i="13" s="1"/>
  <c r="BI152" i="13" a="1"/>
  <c r="BI152" i="13" s="1"/>
  <c r="BI153" i="13" l="1" a="1"/>
  <c r="BI153" i="13" s="1"/>
  <c r="BF153" i="13" a="1"/>
  <c r="BF153" i="13" s="1"/>
  <c r="BK153" i="13" a="1"/>
  <c r="BK153" i="13" s="1"/>
  <c r="BJ153" i="13" a="1"/>
  <c r="BJ153" i="13" s="1"/>
  <c r="BD153" i="13" a="1"/>
  <c r="BD153" i="13" s="1"/>
  <c r="BE153" i="13" a="1"/>
  <c r="BE153" i="13" s="1"/>
  <c r="BL153" i="13" a="1"/>
  <c r="BL153" i="13" s="1"/>
  <c r="BH153" i="13" a="1"/>
  <c r="BH153" i="13" s="1"/>
  <c r="BG153" i="13" a="1"/>
  <c r="BG153" i="13" s="1"/>
  <c r="BC153" i="13" a="1"/>
  <c r="BC153" i="13" s="1"/>
  <c r="BK154" i="13" l="1" a="1"/>
  <c r="BK154" i="13" s="1"/>
  <c r="BC154" i="13" a="1"/>
  <c r="BC154" i="13" s="1"/>
  <c r="BJ154" i="13" a="1"/>
  <c r="BJ154" i="13" s="1"/>
  <c r="BE154" i="13" a="1"/>
  <c r="BE154" i="13" s="1"/>
  <c r="BL154" i="13" a="1"/>
  <c r="BL154" i="13" s="1"/>
  <c r="BI154" i="13" a="1"/>
  <c r="BI154" i="13" s="1"/>
  <c r="BD154" i="13" a="1"/>
  <c r="BD154" i="13" s="1"/>
  <c r="BG154" i="13" a="1"/>
  <c r="BG154" i="13" s="1"/>
  <c r="BH154" i="13" a="1"/>
  <c r="BH154" i="13" s="1"/>
  <c r="BF154" i="13" a="1"/>
  <c r="BF154" i="13" s="1"/>
  <c r="BF155" i="13" l="1" a="1"/>
  <c r="BF155" i="13" s="1"/>
  <c r="BD155" i="13" a="1"/>
  <c r="BD155" i="13" s="1"/>
  <c r="BK155" i="13" a="1"/>
  <c r="BK155" i="13" s="1"/>
  <c r="BG155" i="13" a="1"/>
  <c r="BG155" i="13" s="1"/>
  <c r="BL155" i="13" a="1"/>
  <c r="BL155" i="13" s="1"/>
  <c r="BH155" i="13" a="1"/>
  <c r="BH155" i="13" s="1"/>
  <c r="BJ155" i="13" a="1"/>
  <c r="BJ155" i="13" s="1"/>
  <c r="BE155" i="13" a="1"/>
  <c r="BE155" i="13" s="1"/>
  <c r="BI155" i="13" a="1"/>
  <c r="BI155" i="13" s="1"/>
  <c r="BC155" i="13" a="1"/>
  <c r="BC155" i="13" s="1"/>
  <c r="BG156" i="13" l="1" a="1"/>
  <c r="BG156" i="13" s="1"/>
  <c r="BE156" i="13" a="1"/>
  <c r="BE156" i="13" s="1"/>
  <c r="BL156" i="13" a="1"/>
  <c r="BL156" i="13" s="1"/>
  <c r="BK156" i="13" a="1"/>
  <c r="BK156" i="13" s="1"/>
  <c r="BD156" i="13" a="1"/>
  <c r="BD156" i="13" s="1"/>
  <c r="BH156" i="13" a="1"/>
  <c r="BH156" i="13" s="1"/>
  <c r="BC156" i="13" a="1"/>
  <c r="BC156" i="13" s="1"/>
  <c r="BI156" i="13" a="1"/>
  <c r="BI156" i="13" s="1"/>
  <c r="BF156" i="13" a="1"/>
  <c r="BF156" i="13" s="1"/>
  <c r="BJ156" i="13" a="1"/>
  <c r="BJ156" i="13" s="1"/>
  <c r="BF157" i="13" l="1" a="1"/>
  <c r="BF157" i="13" s="1"/>
  <c r="BH157" i="13" a="1"/>
  <c r="BH157" i="13" s="1"/>
  <c r="BG157" i="13" a="1"/>
  <c r="BG157" i="13" s="1"/>
  <c r="BL157" i="13" a="1"/>
  <c r="BL157" i="13" s="1"/>
  <c r="BE157" i="13" a="1"/>
  <c r="BE157" i="13" s="1"/>
  <c r="BC157" i="13" a="1"/>
  <c r="BC157" i="13" s="1"/>
  <c r="BI157" i="13" a="1"/>
  <c r="BI157" i="13" s="1"/>
  <c r="BD157" i="13" a="1"/>
  <c r="BD157" i="13" s="1"/>
  <c r="BK157" i="13" a="1"/>
  <c r="BK157" i="13" s="1"/>
  <c r="BJ157" i="13" a="1"/>
  <c r="BJ157" i="13" s="1"/>
  <c r="BK158" i="13" l="1" a="1"/>
  <c r="BK158" i="13" s="1"/>
  <c r="BJ158" i="13" a="1"/>
  <c r="BJ158" i="13" s="1"/>
  <c r="BL158" i="13" a="1"/>
  <c r="BL158" i="13" s="1"/>
  <c r="BC158" i="13" a="1"/>
  <c r="BC158" i="13" s="1"/>
  <c r="BF158" i="13" a="1"/>
  <c r="BF158" i="13" s="1"/>
  <c r="BG158" i="13" a="1"/>
  <c r="BG158" i="13" s="1"/>
  <c r="BE158" i="13" a="1"/>
  <c r="BE158" i="13" s="1"/>
  <c r="BI158" i="13" a="1"/>
  <c r="BI158" i="13" s="1"/>
  <c r="BD158" i="13" a="1"/>
  <c r="BD158" i="13" s="1"/>
  <c r="BH158" i="13" a="1"/>
  <c r="BH158" i="13" s="1"/>
  <c r="BK159" i="13" l="1" a="1"/>
  <c r="BK159" i="13" s="1"/>
  <c r="BL159" i="13" a="1"/>
  <c r="BL159" i="13" s="1"/>
  <c r="BI159" i="13" a="1"/>
  <c r="BI159" i="13" s="1"/>
  <c r="BD159" i="13" a="1"/>
  <c r="BD159" i="13" s="1"/>
  <c r="BC159" i="13" a="1"/>
  <c r="BC159" i="13" s="1"/>
  <c r="BH159" i="13" a="1"/>
  <c r="BH159" i="13" s="1"/>
  <c r="BJ159" i="13" a="1"/>
  <c r="BJ159" i="13" s="1"/>
  <c r="BF159" i="13" a="1"/>
  <c r="BF159" i="13" s="1"/>
  <c r="BE159" i="13" a="1"/>
  <c r="BE159" i="13" s="1"/>
  <c r="BG159" i="13" a="1"/>
  <c r="BG159" i="13" s="1"/>
  <c r="BD160" i="13" l="1" a="1"/>
  <c r="BD160" i="13" s="1"/>
  <c r="BF160" i="13" a="1"/>
  <c r="BF160" i="13" s="1"/>
  <c r="BK160" i="13" a="1"/>
  <c r="BK160" i="13" s="1"/>
  <c r="BG160" i="13" a="1"/>
  <c r="BG160" i="13" s="1"/>
  <c r="BC160" i="13" a="1"/>
  <c r="BC160" i="13" s="1"/>
  <c r="BJ160" i="13" a="1"/>
  <c r="BJ160" i="13" s="1"/>
  <c r="BL160" i="13" a="1"/>
  <c r="BL160" i="13" s="1"/>
  <c r="BE160" i="13" a="1"/>
  <c r="BE160" i="13" s="1"/>
  <c r="BI160" i="13" a="1"/>
  <c r="BI160" i="13" s="1"/>
  <c r="BH160" i="13" a="1"/>
  <c r="BH160" i="13" s="1"/>
  <c r="BD161" i="13" l="1" a="1"/>
  <c r="BD161" i="13" s="1"/>
  <c r="BI161" i="13" a="1"/>
  <c r="BI161" i="13" s="1"/>
  <c r="BH161" i="13" a="1"/>
  <c r="BH161" i="13" s="1"/>
  <c r="BG161" i="13" a="1"/>
  <c r="BG161" i="13" s="1"/>
  <c r="BE161" i="13" a="1"/>
  <c r="BE161" i="13" s="1"/>
  <c r="BF161" i="13" a="1"/>
  <c r="BF161" i="13" s="1"/>
  <c r="BC161" i="13" a="1"/>
  <c r="BC161" i="13" s="1"/>
  <c r="BL161" i="13" a="1"/>
  <c r="BL161" i="13" s="1"/>
  <c r="BK161" i="13" a="1"/>
  <c r="BK161" i="13" s="1"/>
  <c r="BJ161" i="13" a="1"/>
  <c r="BJ161" i="13" s="1"/>
  <c r="BF162" i="13" l="1" a="1"/>
  <c r="BF162" i="13" s="1"/>
  <c r="BL162" i="13" a="1"/>
  <c r="BL162" i="13" s="1"/>
  <c r="BK162" i="13" a="1"/>
  <c r="BK162" i="13" s="1"/>
  <c r="BJ162" i="13" a="1"/>
  <c r="BJ162" i="13" s="1"/>
  <c r="BG162" i="13" a="1"/>
  <c r="BG162" i="13" s="1"/>
  <c r="BI162" i="13" a="1"/>
  <c r="BI162" i="13" s="1"/>
  <c r="BE162" i="13" a="1"/>
  <c r="BE162" i="13" s="1"/>
  <c r="BC162" i="13" a="1"/>
  <c r="BC162" i="13" s="1"/>
  <c r="BH162" i="13" a="1"/>
  <c r="BH162" i="13" s="1"/>
  <c r="BD162" i="13" a="1"/>
  <c r="BD162" i="13" s="1"/>
  <c r="BK163" i="13" l="1" a="1"/>
  <c r="BK163" i="13" s="1"/>
  <c r="BE163" i="13" a="1"/>
  <c r="BE163" i="13" s="1"/>
  <c r="BH163" i="13" a="1"/>
  <c r="BH163" i="13" s="1"/>
  <c r="BC163" i="13" a="1"/>
  <c r="BC163" i="13" s="1"/>
  <c r="BF163" i="13" a="1"/>
  <c r="BF163" i="13" s="1"/>
  <c r="BD163" i="13" a="1"/>
  <c r="BD163" i="13" s="1"/>
  <c r="BL163" i="13" a="1"/>
  <c r="BL163" i="13" s="1"/>
  <c r="BI163" i="13" a="1"/>
  <c r="BI163" i="13" s="1"/>
  <c r="BJ163" i="13" a="1"/>
  <c r="BJ163" i="13" s="1"/>
  <c r="BG163" i="13" a="1"/>
  <c r="BG163" i="13" s="1"/>
  <c r="BF164" i="13" l="1" a="1"/>
  <c r="BF164" i="13" s="1"/>
  <c r="BL164" i="13" a="1"/>
  <c r="BL164" i="13" s="1"/>
  <c r="BE164" i="13" a="1"/>
  <c r="BE164" i="13" s="1"/>
  <c r="BC164" i="13" a="1"/>
  <c r="BC164" i="13" s="1"/>
  <c r="BK164" i="13" a="1"/>
  <c r="BK164" i="13" s="1"/>
  <c r="BH164" i="13" a="1"/>
  <c r="BH164" i="13" s="1"/>
  <c r="BG164" i="13" a="1"/>
  <c r="BG164" i="13" s="1"/>
  <c r="BJ164" i="13" a="1"/>
  <c r="BJ164" i="13" s="1"/>
  <c r="BI164" i="13" a="1"/>
  <c r="BI164" i="13" s="1"/>
  <c r="BD164" i="13" a="1"/>
  <c r="BD164" i="13" s="1"/>
  <c r="BH165" i="13" l="1" a="1"/>
  <c r="BH165" i="13" s="1"/>
  <c r="BL165" i="13" a="1"/>
  <c r="BL165" i="13" s="1"/>
  <c r="BC165" i="13" a="1"/>
  <c r="BC165" i="13" s="1"/>
  <c r="BF165" i="13" a="1"/>
  <c r="BF165" i="13" s="1"/>
  <c r="BJ165" i="13" a="1"/>
  <c r="BJ165" i="13" s="1"/>
  <c r="BI165" i="13" a="1"/>
  <c r="BI165" i="13" s="1"/>
  <c r="BG165" i="13" a="1"/>
  <c r="BG165" i="13" s="1"/>
  <c r="BK165" i="13" a="1"/>
  <c r="BK165" i="13" s="1"/>
  <c r="BD165" i="13" a="1"/>
  <c r="BD165" i="13" s="1"/>
  <c r="BE165" i="13" a="1"/>
  <c r="BE165" i="13" s="1"/>
  <c r="BI166" i="13" l="1" a="1"/>
  <c r="BI166" i="13" s="1"/>
  <c r="BJ166" i="13" a="1"/>
  <c r="BJ166" i="13" s="1"/>
  <c r="BG166" i="13" a="1"/>
  <c r="BG166" i="13" s="1"/>
  <c r="BK166" i="13" a="1"/>
  <c r="BK166" i="13" s="1"/>
  <c r="BC166" i="13" a="1"/>
  <c r="BC166" i="13" s="1"/>
  <c r="BE166" i="13" a="1"/>
  <c r="BE166" i="13" s="1"/>
  <c r="BD166" i="13" a="1"/>
  <c r="BD166" i="13" s="1"/>
  <c r="BH166" i="13" a="1"/>
  <c r="BH166" i="13" s="1"/>
  <c r="BF166" i="13" a="1"/>
  <c r="BF166" i="13" s="1"/>
  <c r="BL166" i="13" a="1"/>
  <c r="BL166" i="13" s="1"/>
  <c r="BK167" i="13" l="1" a="1"/>
  <c r="BK167" i="13" s="1"/>
  <c r="BC167" i="13" a="1"/>
  <c r="BC167" i="13" s="1"/>
  <c r="BG167" i="13" a="1"/>
  <c r="BG167" i="13" s="1"/>
  <c r="BD167" i="13" a="1"/>
  <c r="BD167" i="13" s="1"/>
  <c r="BL167" i="13" a="1"/>
  <c r="BL167" i="13" s="1"/>
  <c r="BE167" i="13" a="1"/>
  <c r="BE167" i="13" s="1"/>
  <c r="BH167" i="13" a="1"/>
  <c r="BH167" i="13" s="1"/>
  <c r="BF167" i="13" a="1"/>
  <c r="BF167" i="13" s="1"/>
  <c r="BI167" i="13" a="1"/>
  <c r="BI167" i="13" s="1"/>
  <c r="BJ167" i="13" a="1"/>
  <c r="BJ167" i="13" s="1"/>
  <c r="BE168" i="13" l="1" a="1"/>
  <c r="BE168" i="13" s="1"/>
  <c r="BJ168" i="13" a="1"/>
  <c r="BJ168" i="13" s="1"/>
  <c r="BF168" i="13" a="1"/>
  <c r="BF168" i="13" s="1"/>
  <c r="BD168" i="13" a="1"/>
  <c r="BD168" i="13" s="1"/>
  <c r="BC168" i="13" a="1"/>
  <c r="BC168" i="13" s="1"/>
  <c r="BI168" i="13" a="1"/>
  <c r="BI168" i="13" s="1"/>
  <c r="BG168" i="13" a="1"/>
  <c r="BG168" i="13" s="1"/>
  <c r="BL168" i="13" a="1"/>
  <c r="BL168" i="13" s="1"/>
  <c r="BK168" i="13" a="1"/>
  <c r="BK168" i="13" s="1"/>
  <c r="BH168" i="13" a="1"/>
  <c r="BH168" i="13" s="1"/>
  <c r="BI169" i="13" l="1" a="1"/>
  <c r="BI169" i="13" s="1"/>
  <c r="BH169" i="13" a="1"/>
  <c r="BH169" i="13" s="1"/>
  <c r="BF169" i="13" a="1"/>
  <c r="BF169" i="13" s="1"/>
  <c r="BL169" i="13" a="1"/>
  <c r="BL169" i="13" s="1"/>
  <c r="BC169" i="13" a="1"/>
  <c r="BC169" i="13" s="1"/>
  <c r="BG169" i="13" a="1"/>
  <c r="BG169" i="13" s="1"/>
  <c r="BK169" i="13" a="1"/>
  <c r="BK169" i="13" s="1"/>
  <c r="BJ169" i="13" a="1"/>
  <c r="BJ169" i="13" s="1"/>
  <c r="BE169" i="13" a="1"/>
  <c r="BE169" i="13" s="1"/>
  <c r="BD169" i="13" a="1"/>
  <c r="BD169" i="13" s="1"/>
  <c r="BH170" i="13" l="1" a="1"/>
  <c r="BH170" i="13" s="1"/>
  <c r="BL170" i="13" a="1"/>
  <c r="BL170" i="13" s="1"/>
  <c r="BD170" i="13" a="1"/>
  <c r="BD170" i="13" s="1"/>
  <c r="BK170" i="13" a="1"/>
  <c r="BK170" i="13" s="1"/>
  <c r="BC170" i="13" a="1"/>
  <c r="BC170" i="13" s="1"/>
  <c r="BF170" i="13" a="1"/>
  <c r="BF170" i="13" s="1"/>
  <c r="BE170" i="13" a="1"/>
  <c r="BE170" i="13" s="1"/>
  <c r="BG170" i="13" a="1"/>
  <c r="BG170" i="13" s="1"/>
  <c r="BJ170" i="13" a="1"/>
  <c r="BJ170" i="13" s="1"/>
  <c r="BI170" i="13" a="1"/>
  <c r="BI170" i="13" s="1"/>
  <c r="BI171" i="13" l="1" a="1"/>
  <c r="BI171" i="13" s="1"/>
  <c r="BL171" i="13" a="1"/>
  <c r="BL171" i="13" s="1"/>
  <c r="BG171" i="13" a="1"/>
  <c r="BG171" i="13" s="1"/>
  <c r="BH171" i="13" a="1"/>
  <c r="BH171" i="13" s="1"/>
  <c r="BC171" i="13" a="1"/>
  <c r="BC171" i="13" s="1"/>
  <c r="BJ171" i="13" a="1"/>
  <c r="BJ171" i="13" s="1"/>
  <c r="BF171" i="13" a="1"/>
  <c r="BF171" i="13" s="1"/>
  <c r="BE171" i="13" a="1"/>
  <c r="BE171" i="13" s="1"/>
  <c r="BK171" i="13" a="1"/>
  <c r="BK171" i="13" s="1"/>
  <c r="BD171" i="13" a="1"/>
  <c r="BD171" i="13" s="1"/>
  <c r="BL172" i="13" l="1" a="1"/>
  <c r="BL172" i="13" s="1"/>
  <c r="BD172" i="13" a="1"/>
  <c r="BD172" i="13" s="1"/>
  <c r="BI172" i="13" a="1"/>
  <c r="BI172" i="13" s="1"/>
  <c r="BJ172" i="13" a="1"/>
  <c r="BJ172" i="13" s="1"/>
  <c r="BF172" i="13" a="1"/>
  <c r="BF172" i="13" s="1"/>
  <c r="BG172" i="13" a="1"/>
  <c r="BG172" i="13" s="1"/>
  <c r="BE172" i="13" a="1"/>
  <c r="BE172" i="13" s="1"/>
  <c r="BH172" i="13" a="1"/>
  <c r="BH172" i="13" s="1"/>
  <c r="BC172" i="13" a="1"/>
  <c r="BC172" i="13" s="1"/>
  <c r="BK172" i="13" a="1"/>
  <c r="BK172" i="13" s="1"/>
  <c r="BI173" i="13" l="1" a="1"/>
  <c r="BI173" i="13" s="1"/>
  <c r="BL173" i="13" a="1"/>
  <c r="BL173" i="13" s="1"/>
  <c r="BD173" i="13" a="1"/>
  <c r="BD173" i="13" s="1"/>
  <c r="BF173" i="13" a="1"/>
  <c r="BF173" i="13" s="1"/>
  <c r="BC173" i="13" a="1"/>
  <c r="BC173" i="13" s="1"/>
  <c r="BK173" i="13" a="1"/>
  <c r="BK173" i="13" s="1"/>
  <c r="BJ173" i="13" a="1"/>
  <c r="BJ173" i="13" s="1"/>
  <c r="BH173" i="13" a="1"/>
  <c r="BH173" i="13" s="1"/>
  <c r="BG173" i="13" a="1"/>
  <c r="BG173" i="13" s="1"/>
  <c r="BE173" i="13" a="1"/>
  <c r="BE173" i="13" s="1"/>
  <c r="BD174" i="13" l="1" a="1"/>
  <c r="BD174" i="13" s="1"/>
  <c r="BI174" i="13" a="1"/>
  <c r="BI174" i="13" s="1"/>
  <c r="BC174" i="13" a="1"/>
  <c r="BC174" i="13" s="1"/>
  <c r="BF174" i="13" a="1"/>
  <c r="BF174" i="13" s="1"/>
  <c r="BG174" i="13" a="1"/>
  <c r="BG174" i="13" s="1"/>
  <c r="BL174" i="13" a="1"/>
  <c r="BL174" i="13" s="1"/>
  <c r="BJ174" i="13" a="1"/>
  <c r="BJ174" i="13" s="1"/>
  <c r="BK174" i="13" a="1"/>
  <c r="BK174" i="13" s="1"/>
  <c r="BH174" i="13" a="1"/>
  <c r="BH174" i="13" s="1"/>
  <c r="BE174" i="13" a="1"/>
  <c r="BE174" i="13" s="1"/>
  <c r="BH175" i="13" l="1" a="1"/>
  <c r="BH175" i="13" s="1"/>
  <c r="BL175" i="13" a="1"/>
  <c r="BL175" i="13" s="1"/>
  <c r="BF175" i="13" a="1"/>
  <c r="BF175" i="13" s="1"/>
  <c r="BC175" i="13" a="1"/>
  <c r="BC175" i="13" s="1"/>
  <c r="BG175" i="13" a="1"/>
  <c r="BG175" i="13" s="1"/>
  <c r="BK175" i="13" a="1"/>
  <c r="BK175" i="13" s="1"/>
  <c r="BJ175" i="13" a="1"/>
  <c r="BJ175" i="13" s="1"/>
  <c r="BD175" i="13" a="1"/>
  <c r="BD175" i="13" s="1"/>
  <c r="BE175" i="13" a="1"/>
  <c r="BE175" i="13" s="1"/>
  <c r="BI175" i="13" a="1"/>
  <c r="BI175" i="13" s="1"/>
  <c r="BE176" i="13" l="1" a="1"/>
  <c r="BE176" i="13" s="1"/>
  <c r="BF176" i="13" a="1"/>
  <c r="BF176" i="13" s="1"/>
  <c r="BJ176" i="13" a="1"/>
  <c r="BJ176" i="13" s="1"/>
  <c r="BI176" i="13" a="1"/>
  <c r="BI176" i="13" s="1"/>
  <c r="BK176" i="13" a="1"/>
  <c r="BK176" i="13" s="1"/>
  <c r="BD176" i="13" a="1"/>
  <c r="BD176" i="13" s="1"/>
  <c r="BC176" i="13" a="1"/>
  <c r="BC176" i="13" s="1"/>
  <c r="BH176" i="13" a="1"/>
  <c r="BH176" i="13" s="1"/>
  <c r="BG176" i="13" a="1"/>
  <c r="BG176" i="13" s="1"/>
  <c r="BL176" i="13" a="1"/>
  <c r="BL176" i="13" s="1"/>
  <c r="BJ177" i="13" l="1" a="1"/>
  <c r="BJ177" i="13" s="1"/>
  <c r="BC177" i="13" a="1"/>
  <c r="BC177" i="13" s="1"/>
  <c r="BI177" i="13" a="1"/>
  <c r="BI177" i="13" s="1"/>
  <c r="BE177" i="13" a="1"/>
  <c r="BE177" i="13" s="1"/>
  <c r="BK177" i="13" a="1"/>
  <c r="BK177" i="13" s="1"/>
  <c r="BD177" i="13" a="1"/>
  <c r="BD177" i="13" s="1"/>
  <c r="BG177" i="13" a="1"/>
  <c r="BG177" i="13" s="1"/>
  <c r="BH177" i="13" a="1"/>
  <c r="BH177" i="13" s="1"/>
  <c r="BF177" i="13" a="1"/>
  <c r="BF177" i="13" s="1"/>
  <c r="BL177" i="13" a="1"/>
  <c r="BL177" i="13" s="1"/>
  <c r="BJ178" i="13" l="1" a="1"/>
  <c r="BJ178" i="13" s="1"/>
  <c r="BE178" i="13" a="1"/>
  <c r="BE178" i="13" s="1"/>
  <c r="BI178" i="13" a="1"/>
  <c r="BI178" i="13" s="1"/>
  <c r="BC178" i="13" a="1"/>
  <c r="BC178" i="13" s="1"/>
  <c r="BF178" i="13" a="1"/>
  <c r="BF178" i="13" s="1"/>
  <c r="BH178" i="13" a="1"/>
  <c r="BH178" i="13" s="1"/>
  <c r="BK178" i="13" a="1"/>
  <c r="BK178" i="13" s="1"/>
  <c r="BD178" i="13" a="1"/>
  <c r="BD178" i="13" s="1"/>
  <c r="BL178" i="13" a="1"/>
  <c r="BL178" i="13" s="1"/>
  <c r="BG178" i="13" a="1"/>
  <c r="BG178" i="13" s="1"/>
  <c r="BL179" i="13" l="1" a="1"/>
  <c r="BL179" i="13" s="1"/>
  <c r="BJ179" i="13" a="1"/>
  <c r="BJ179" i="13" s="1"/>
  <c r="BD179" i="13" a="1"/>
  <c r="BD179" i="13" s="1"/>
  <c r="BE179" i="13" a="1"/>
  <c r="BE179" i="13" s="1"/>
  <c r="BC179" i="13" a="1"/>
  <c r="BC179" i="13" s="1"/>
  <c r="BG179" i="13" a="1"/>
  <c r="BG179" i="13" s="1"/>
  <c r="BK179" i="13" a="1"/>
  <c r="BK179" i="13" s="1"/>
  <c r="BI179" i="13" a="1"/>
  <c r="BI179" i="13" s="1"/>
  <c r="BH179" i="13" a="1"/>
  <c r="BH179" i="13" s="1"/>
  <c r="BF179" i="13" a="1"/>
  <c r="BF179" i="13" s="1"/>
  <c r="BK180" i="13" l="1" a="1"/>
  <c r="BK180" i="13" s="1"/>
  <c r="BI180" i="13" a="1"/>
  <c r="BI180" i="13" s="1"/>
  <c r="BH180" i="13" a="1"/>
  <c r="BH180" i="13" s="1"/>
  <c r="BE180" i="13" a="1"/>
  <c r="BE180" i="13" s="1"/>
  <c r="BC180" i="13" a="1"/>
  <c r="BC180" i="13" s="1"/>
  <c r="BD180" i="13" a="1"/>
  <c r="BD180" i="13" s="1"/>
  <c r="BL180" i="13" a="1"/>
  <c r="BL180" i="13" s="1"/>
  <c r="BF180" i="13" a="1"/>
  <c r="BF180" i="13" s="1"/>
  <c r="BG180" i="13" a="1"/>
  <c r="BG180" i="13" s="1"/>
  <c r="BJ180" i="13" a="1"/>
  <c r="BJ180" i="13" s="1"/>
  <c r="BL181" i="13" l="1" a="1"/>
  <c r="BL181" i="13" s="1"/>
  <c r="BC181" i="13" a="1"/>
  <c r="BC181" i="13" s="1"/>
  <c r="BK181" i="13" a="1"/>
  <c r="BK181" i="13" s="1"/>
  <c r="BH181" i="13" a="1"/>
  <c r="BH181" i="13" s="1"/>
  <c r="BI181" i="13" a="1"/>
  <c r="BI181" i="13" s="1"/>
  <c r="BG181" i="13" a="1"/>
  <c r="BG181" i="13" s="1"/>
  <c r="BJ181" i="13" a="1"/>
  <c r="BJ181" i="13" s="1"/>
  <c r="BE181" i="13" a="1"/>
  <c r="BE181" i="13" s="1"/>
  <c r="BD181" i="13" a="1"/>
  <c r="BD181" i="13" s="1"/>
  <c r="BF181" i="13" a="1"/>
  <c r="BF181" i="13" s="1"/>
  <c r="BC182" i="13" l="1" a="1"/>
  <c r="BC182" i="13" s="1"/>
  <c r="BD182" i="13" a="1"/>
  <c r="BD182" i="13" s="1"/>
  <c r="BI182" i="13" a="1"/>
  <c r="BI182" i="13" s="1"/>
  <c r="BH182" i="13" a="1"/>
  <c r="BH182" i="13" s="1"/>
  <c r="BG182" i="13" a="1"/>
  <c r="BG182" i="13" s="1"/>
  <c r="BE182" i="13" a="1"/>
  <c r="BE182" i="13" s="1"/>
  <c r="BJ182" i="13" a="1"/>
  <c r="BJ182" i="13" s="1"/>
  <c r="BK182" i="13" a="1"/>
  <c r="BK182" i="13" s="1"/>
  <c r="BF182" i="13" a="1"/>
  <c r="BF182" i="13" s="1"/>
  <c r="BL182" i="13" a="1"/>
  <c r="BL182" i="13" s="1"/>
  <c r="BI183" i="13" l="1" a="1"/>
  <c r="BI183" i="13" s="1"/>
  <c r="BJ183" i="13" a="1"/>
  <c r="BJ183" i="13" s="1"/>
  <c r="BG183" i="13" a="1"/>
  <c r="BG183" i="13" s="1"/>
  <c r="BH183" i="13" a="1"/>
  <c r="BH183" i="13" s="1"/>
  <c r="BE183" i="13" a="1"/>
  <c r="BE183" i="13" s="1"/>
  <c r="BF183" i="13" a="1"/>
  <c r="BF183" i="13" s="1"/>
  <c r="BK183" i="13" a="1"/>
  <c r="BK183" i="13" s="1"/>
  <c r="BC183" i="13" a="1"/>
  <c r="BC183" i="13" s="1"/>
  <c r="BL183" i="13" a="1"/>
  <c r="BL183" i="13" s="1"/>
  <c r="BD183" i="13" a="1"/>
  <c r="BD183" i="13" s="1"/>
  <c r="BG184" i="13" l="1" a="1"/>
  <c r="BG184" i="13" s="1"/>
  <c r="BE184" i="13" a="1"/>
  <c r="BE184" i="13" s="1"/>
  <c r="BI184" i="13" a="1"/>
  <c r="BI184" i="13" s="1"/>
  <c r="BJ184" i="13" a="1"/>
  <c r="BJ184" i="13" s="1"/>
  <c r="BD184" i="13" a="1"/>
  <c r="BD184" i="13" s="1"/>
  <c r="BK184" i="13" a="1"/>
  <c r="BK184" i="13" s="1"/>
  <c r="BH184" i="13" a="1"/>
  <c r="BH184" i="13" s="1"/>
  <c r="BC184" i="13" a="1"/>
  <c r="BC184" i="13" s="1"/>
  <c r="BF184" i="13" a="1"/>
  <c r="BF184" i="13" s="1"/>
  <c r="BL184" i="13" a="1"/>
  <c r="BL184" i="13" s="1"/>
  <c r="BI185" i="13" l="1" a="1"/>
  <c r="BI185" i="13" s="1"/>
  <c r="BE185" i="13" a="1"/>
  <c r="BE185" i="13" s="1"/>
  <c r="BJ185" i="13" a="1"/>
  <c r="BJ185" i="13" s="1"/>
  <c r="BD185" i="13" a="1"/>
  <c r="BD185" i="13" s="1"/>
  <c r="BK185" i="13" a="1"/>
  <c r="BK185" i="13" s="1"/>
  <c r="BG185" i="13" a="1"/>
  <c r="BG185" i="13" s="1"/>
  <c r="BH185" i="13" a="1"/>
  <c r="BH185" i="13" s="1"/>
  <c r="BC185" i="13" a="1"/>
  <c r="BC185" i="13" s="1"/>
  <c r="BF185" i="13" a="1"/>
  <c r="BF185" i="13" s="1"/>
  <c r="BL185" i="13" a="1"/>
  <c r="BL185" i="13" s="1"/>
  <c r="BG186" i="13" l="1" a="1"/>
  <c r="BG186" i="13" s="1"/>
  <c r="BD186" i="13" a="1"/>
  <c r="BD186" i="13" s="1"/>
  <c r="BL186" i="13" a="1"/>
  <c r="BL186" i="13" s="1"/>
  <c r="BC186" i="13" a="1"/>
  <c r="BC186" i="13" s="1"/>
  <c r="BH186" i="13" a="1"/>
  <c r="BH186" i="13" s="1"/>
  <c r="BK186" i="13" a="1"/>
  <c r="BK186" i="13" s="1"/>
  <c r="BI186" i="13" a="1"/>
  <c r="BI186" i="13" s="1"/>
  <c r="BJ186" i="13" a="1"/>
  <c r="BJ186" i="13" s="1"/>
  <c r="BF186" i="13" a="1"/>
  <c r="BF186" i="13" s="1"/>
  <c r="BE186" i="13" a="1"/>
  <c r="BE186" i="13" s="1"/>
  <c r="BJ187" i="13" l="1" a="1"/>
  <c r="BJ187" i="13" s="1"/>
  <c r="BG187" i="13" a="1"/>
  <c r="BG187" i="13" s="1"/>
  <c r="BL187" i="13" a="1"/>
  <c r="BL187" i="13" s="1"/>
  <c r="BF187" i="13" a="1"/>
  <c r="BF187" i="13" s="1"/>
  <c r="BE187" i="13" a="1"/>
  <c r="BE187" i="13" s="1"/>
  <c r="BI187" i="13" a="1"/>
  <c r="BI187" i="13" s="1"/>
  <c r="BH187" i="13" a="1"/>
  <c r="BH187" i="13" s="1"/>
  <c r="BC187" i="13" a="1"/>
  <c r="BC187" i="13" s="1"/>
  <c r="BD187" i="13" a="1"/>
  <c r="BD187" i="13" s="1"/>
  <c r="BK187" i="13" a="1"/>
  <c r="BK187" i="13" s="1"/>
  <c r="BK188" i="13" l="1" a="1"/>
  <c r="BK188" i="13" s="1"/>
  <c r="BF188" i="13" a="1"/>
  <c r="BF188" i="13" s="1"/>
  <c r="BJ188" i="13" a="1"/>
  <c r="BJ188" i="13" s="1"/>
  <c r="BL188" i="13" a="1"/>
  <c r="BL188" i="13" s="1"/>
  <c r="BC188" i="13" a="1"/>
  <c r="BC188" i="13" s="1"/>
  <c r="BE188" i="13" a="1"/>
  <c r="BE188" i="13" s="1"/>
  <c r="BH188" i="13" a="1"/>
  <c r="BH188" i="13" s="1"/>
  <c r="BD188" i="13" a="1"/>
  <c r="BD188" i="13" s="1"/>
  <c r="BG188" i="13" a="1"/>
  <c r="BG188" i="13" s="1"/>
  <c r="BI188" i="13" a="1"/>
  <c r="BI188" i="13" s="1"/>
  <c r="BK189" i="13" l="1" a="1"/>
  <c r="BK189" i="13" s="1"/>
  <c r="BC189" i="13" a="1"/>
  <c r="BC189" i="13" s="1"/>
  <c r="BD189" i="13" a="1"/>
  <c r="BD189" i="13" s="1"/>
  <c r="BE189" i="13" a="1"/>
  <c r="BE189" i="13" s="1"/>
  <c r="BH189" i="13" a="1"/>
  <c r="BH189" i="13" s="1"/>
  <c r="BL189" i="13" a="1"/>
  <c r="BL189" i="13" s="1"/>
  <c r="BF189" i="13" a="1"/>
  <c r="BF189" i="13" s="1"/>
  <c r="BG189" i="13" a="1"/>
  <c r="BG189" i="13" s="1"/>
  <c r="BI189" i="13" a="1"/>
  <c r="BI189" i="13" s="1"/>
  <c r="BJ189" i="13" a="1"/>
  <c r="BJ189" i="13" s="1"/>
  <c r="BG190" i="13" l="1" a="1"/>
  <c r="BG190" i="13" s="1"/>
  <c r="BD190" i="13" a="1"/>
  <c r="BD190" i="13" s="1"/>
  <c r="BL190" i="13" a="1"/>
  <c r="BL190" i="13" s="1"/>
  <c r="BH190" i="13" a="1"/>
  <c r="BH190" i="13" s="1"/>
  <c r="BC190" i="13" a="1"/>
  <c r="BC190" i="13" s="1"/>
  <c r="BF190" i="13" a="1"/>
  <c r="BF190" i="13" s="1"/>
  <c r="BI190" i="13" a="1"/>
  <c r="BI190" i="13" s="1"/>
  <c r="BJ190" i="13" a="1"/>
  <c r="BJ190" i="13" s="1"/>
  <c r="BE190" i="13" a="1"/>
  <c r="BE190" i="13" s="1"/>
  <c r="BK190" i="13" a="1"/>
  <c r="BK190" i="13" s="1"/>
  <c r="BI191" i="13" l="1" a="1"/>
  <c r="BI191" i="13" s="1"/>
  <c r="BK191" i="13" a="1"/>
  <c r="BK191" i="13" s="1"/>
  <c r="BL191" i="13" a="1"/>
  <c r="BL191" i="13" s="1"/>
  <c r="BG191" i="13" a="1"/>
  <c r="BG191" i="13" s="1"/>
  <c r="BC191" i="13" a="1"/>
  <c r="BC191" i="13" s="1"/>
  <c r="BD191" i="13" a="1"/>
  <c r="BD191" i="13" s="1"/>
  <c r="BE191" i="13" a="1"/>
  <c r="BE191" i="13" s="1"/>
  <c r="BH191" i="13" a="1"/>
  <c r="BH191" i="13" s="1"/>
  <c r="BF191" i="13" a="1"/>
  <c r="BF191" i="13" s="1"/>
  <c r="BJ191" i="13" a="1"/>
  <c r="BJ191" i="13" s="1"/>
  <c r="BJ192" i="13" l="1" a="1"/>
  <c r="BJ192" i="13" s="1"/>
  <c r="BK192" i="13" a="1"/>
  <c r="BK192" i="13" s="1"/>
  <c r="BI192" i="13" a="1"/>
  <c r="BI192" i="13" s="1"/>
  <c r="BG192" i="13" a="1"/>
  <c r="BG192" i="13" s="1"/>
  <c r="BL192" i="13" a="1"/>
  <c r="BL192" i="13" s="1"/>
  <c r="BC192" i="13" a="1"/>
  <c r="BC192" i="13" s="1"/>
  <c r="BD192" i="13" a="1"/>
  <c r="BD192" i="13" s="1"/>
  <c r="BE192" i="13" a="1"/>
  <c r="BE192" i="13" s="1"/>
  <c r="BH192" i="13" a="1"/>
  <c r="BH192" i="13" s="1"/>
  <c r="BF192" i="13" a="1"/>
  <c r="BF192" i="13" s="1"/>
  <c r="BE193" i="13" l="1" a="1"/>
  <c r="BE193" i="13" s="1"/>
  <c r="BI193" i="13" a="1"/>
  <c r="BI193" i="13" s="1"/>
  <c r="BH193" i="13" a="1"/>
  <c r="BH193" i="13" s="1"/>
  <c r="BK193" i="13" a="1"/>
  <c r="BK193" i="13" s="1"/>
  <c r="BD193" i="13" a="1"/>
  <c r="BD193" i="13" s="1"/>
  <c r="BC193" i="13" a="1"/>
  <c r="BC193" i="13" s="1"/>
  <c r="BL193" i="13" a="1"/>
  <c r="BL193" i="13" s="1"/>
  <c r="BG193" i="13" a="1"/>
  <c r="BG193" i="13" s="1"/>
  <c r="BF193" i="13" a="1"/>
  <c r="BF193" i="13" s="1"/>
  <c r="BJ193" i="13" a="1"/>
  <c r="BJ193" i="13" s="1"/>
  <c r="BD194" i="13" l="1" a="1"/>
  <c r="BD194" i="13" s="1"/>
  <c r="BF194" i="13" a="1"/>
  <c r="BF194" i="13" s="1"/>
  <c r="BJ194" i="13" a="1"/>
  <c r="BJ194" i="13" s="1"/>
  <c r="BH194" i="13" a="1"/>
  <c r="BH194" i="13" s="1"/>
  <c r="BC194" i="13" a="1"/>
  <c r="BC194" i="13" s="1"/>
  <c r="BG194" i="13" a="1"/>
  <c r="BG194" i="13" s="1"/>
  <c r="BI194" i="13" a="1"/>
  <c r="BI194" i="13" s="1"/>
  <c r="BE194" i="13" a="1"/>
  <c r="BE194" i="13" s="1"/>
  <c r="BK194" i="13" a="1"/>
  <c r="BK194" i="13" s="1"/>
  <c r="BL194" i="13" a="1"/>
  <c r="BL194" i="13" s="1"/>
  <c r="BE195" i="13" l="1" a="1"/>
  <c r="BE195" i="13" s="1"/>
  <c r="BD195" i="13" a="1"/>
  <c r="BD195" i="13" s="1"/>
  <c r="BH195" i="13" a="1"/>
  <c r="BH195" i="13" s="1"/>
  <c r="BC195" i="13" a="1"/>
  <c r="BC195" i="13" s="1"/>
  <c r="BI195" i="13" a="1"/>
  <c r="BI195" i="13" s="1"/>
  <c r="BL195" i="13" a="1"/>
  <c r="BL195" i="13" s="1"/>
  <c r="BJ195" i="13" a="1"/>
  <c r="BJ195" i="13" s="1"/>
  <c r="BG195" i="13" a="1"/>
  <c r="BG195" i="13" s="1"/>
  <c r="BK195" i="13" a="1"/>
  <c r="BK195" i="13" s="1"/>
  <c r="BF195" i="13" a="1"/>
  <c r="BF195" i="13" s="1"/>
  <c r="BE196" i="13" l="1" a="1"/>
  <c r="BE196" i="13" s="1"/>
  <c r="BG196" i="13" a="1"/>
  <c r="BG196" i="13" s="1"/>
  <c r="BH196" i="13" a="1"/>
  <c r="BH196" i="13" s="1"/>
  <c r="BI196" i="13" a="1"/>
  <c r="BI196" i="13" s="1"/>
  <c r="BD196" i="13" a="1"/>
  <c r="BD196" i="13" s="1"/>
  <c r="BL196" i="13" a="1"/>
  <c r="BL196" i="13" s="1"/>
  <c r="BC196" i="13" a="1"/>
  <c r="BC196" i="13" s="1"/>
  <c r="BJ196" i="13" a="1"/>
  <c r="BJ196" i="13" s="1"/>
  <c r="BF196" i="13" a="1"/>
  <c r="BF196" i="13" s="1"/>
  <c r="BK196" i="13" a="1"/>
  <c r="BK196" i="13" s="1"/>
  <c r="BH197" i="13" l="1" a="1"/>
  <c r="BH197" i="13" s="1"/>
  <c r="BL197" i="13" a="1"/>
  <c r="BL197" i="13" s="1"/>
  <c r="BG197" i="13" a="1"/>
  <c r="BG197" i="13" s="1"/>
  <c r="BJ197" i="13" a="1"/>
  <c r="BJ197" i="13" s="1"/>
  <c r="BF197" i="13" a="1"/>
  <c r="BF197" i="13" s="1"/>
  <c r="BC197" i="13" a="1"/>
  <c r="BC197" i="13" s="1"/>
  <c r="BD197" i="13" a="1"/>
  <c r="BD197" i="13" s="1"/>
  <c r="BI197" i="13" a="1"/>
  <c r="BI197" i="13" s="1"/>
  <c r="BK197" i="13" a="1"/>
  <c r="BK197" i="13" s="1"/>
  <c r="BE197" i="13" a="1"/>
  <c r="BE197" i="13" s="1"/>
  <c r="BH198" i="13" l="1" a="1"/>
  <c r="BH198" i="13" s="1"/>
  <c r="BC198" i="13" a="1"/>
  <c r="BC198" i="13" s="1"/>
  <c r="BJ198" i="13" a="1"/>
  <c r="BJ198" i="13" s="1"/>
  <c r="BF198" i="13" a="1"/>
  <c r="BF198" i="13" s="1"/>
  <c r="BE198" i="13" a="1"/>
  <c r="BE198" i="13" s="1"/>
  <c r="BI198" i="13" a="1"/>
  <c r="BI198" i="13" s="1"/>
  <c r="BK198" i="13" a="1"/>
  <c r="BK198" i="13" s="1"/>
  <c r="BG198" i="13" a="1"/>
  <c r="BG198" i="13" s="1"/>
  <c r="BD198" i="13" a="1"/>
  <c r="BD198" i="13" s="1"/>
  <c r="BL198" i="13" a="1"/>
  <c r="BL198" i="13" s="1"/>
  <c r="BC199" i="13" l="1" a="1"/>
  <c r="BC199" i="13" s="1"/>
  <c r="BH199" i="13" a="1"/>
  <c r="BH199" i="13" s="1"/>
  <c r="BF199" i="13" a="1"/>
  <c r="BF199" i="13" s="1"/>
  <c r="BG199" i="13" a="1"/>
  <c r="BG199" i="13" s="1"/>
  <c r="BJ199" i="13" a="1"/>
  <c r="BJ199" i="13" s="1"/>
  <c r="BE199" i="13" a="1"/>
  <c r="BE199" i="13" s="1"/>
  <c r="BK199" i="13" a="1"/>
  <c r="BK199" i="13" s="1"/>
  <c r="BD199" i="13" a="1"/>
  <c r="BD199" i="13" s="1"/>
  <c r="BL199" i="13" a="1"/>
  <c r="BL199" i="13" s="1"/>
  <c r="BI199" i="13" a="1"/>
  <c r="BI199" i="13" s="1"/>
  <c r="BJ200" i="13" l="1" a="1"/>
  <c r="BJ200" i="13" s="1"/>
  <c r="BC200" i="13" a="1"/>
  <c r="BC200" i="13" s="1"/>
  <c r="BI200" i="13" a="1"/>
  <c r="BI200" i="13" s="1"/>
  <c r="BK200" i="13" a="1"/>
  <c r="BK200" i="13" s="1"/>
  <c r="BG200" i="13" a="1"/>
  <c r="BG200" i="13" s="1"/>
  <c r="BL200" i="13" a="1"/>
  <c r="BL200" i="13" s="1"/>
  <c r="BF200" i="13" a="1"/>
  <c r="BF200" i="13" s="1"/>
  <c r="BE200" i="13" a="1"/>
  <c r="BE200" i="13" s="1"/>
  <c r="BH200" i="13" a="1"/>
  <c r="BH200" i="13" s="1"/>
  <c r="BD200" i="13" a="1"/>
  <c r="BD200" i="13" s="1"/>
  <c r="BI201" i="13" l="1" a="1"/>
  <c r="BI201" i="13" s="1"/>
  <c r="BF201" i="13" a="1"/>
  <c r="BF201" i="13" s="1"/>
  <c r="BH201" i="13" a="1"/>
  <c r="BH201" i="13" s="1"/>
  <c r="BG201" i="13" a="1"/>
  <c r="BG201" i="13" s="1"/>
  <c r="BL201" i="13" a="1"/>
  <c r="BL201" i="13" s="1"/>
  <c r="BD201" i="13" a="1"/>
  <c r="BD201" i="13" s="1"/>
  <c r="BJ201" i="13" a="1"/>
  <c r="BJ201" i="13" s="1"/>
  <c r="BC201" i="13" a="1"/>
  <c r="BC201" i="13" s="1"/>
  <c r="BE201" i="13" a="1"/>
  <c r="BE201" i="13" s="1"/>
  <c r="BK201" i="13" a="1"/>
  <c r="BK201" i="13" s="1"/>
  <c r="BE202" i="13" l="1" a="1"/>
  <c r="BE202" i="13" s="1"/>
  <c r="BJ202" i="13" a="1"/>
  <c r="BJ202" i="13" s="1"/>
  <c r="BL202" i="13" a="1"/>
  <c r="BL202" i="13" s="1"/>
  <c r="BH202" i="13" a="1"/>
  <c r="BH202" i="13" s="1"/>
  <c r="BD202" i="13" a="1"/>
  <c r="BD202" i="13" s="1"/>
  <c r="BF202" i="13" a="1"/>
  <c r="BF202" i="13" s="1"/>
  <c r="BG202" i="13" a="1"/>
  <c r="BG202" i="13" s="1"/>
  <c r="BI202" i="13" a="1"/>
  <c r="BI202" i="13" s="1"/>
  <c r="BK202" i="13" a="1"/>
  <c r="BK202" i="13" s="1"/>
  <c r="BC202" i="13" a="1"/>
  <c r="BC202" i="13" s="1"/>
  <c r="BC203" i="13" l="1" a="1"/>
  <c r="BC203" i="13" s="1"/>
  <c r="BH203" i="13" a="1"/>
  <c r="BH203" i="13" s="1"/>
  <c r="BD203" i="13" a="1"/>
  <c r="BD203" i="13" s="1"/>
  <c r="BE203" i="13" a="1"/>
  <c r="BE203" i="13" s="1"/>
  <c r="BG203" i="13" a="1"/>
  <c r="BG203" i="13" s="1"/>
  <c r="BL203" i="13" a="1"/>
  <c r="BL203" i="13" s="1"/>
  <c r="BK203" i="13" a="1"/>
  <c r="BK203" i="13" s="1"/>
  <c r="BI203" i="13" a="1"/>
  <c r="BI203" i="13" s="1"/>
  <c r="BJ203" i="13" a="1"/>
  <c r="BJ203" i="13" s="1"/>
  <c r="BF203" i="13" a="1"/>
  <c r="BF203" i="13" s="1"/>
  <c r="BH204" i="13" l="1" a="1"/>
  <c r="BH204" i="13" s="1"/>
  <c r="BE204" i="13" a="1"/>
  <c r="BE204" i="13" s="1"/>
  <c r="BK204" i="13" a="1"/>
  <c r="BK204" i="13" s="1"/>
  <c r="BL204" i="13" a="1"/>
  <c r="BL204" i="13" s="1"/>
  <c r="BF204" i="13" a="1"/>
  <c r="BF204" i="13" s="1"/>
  <c r="BD204" i="13" a="1"/>
  <c r="BD204" i="13" s="1"/>
  <c r="BC204" i="13" a="1"/>
  <c r="BC204" i="13" s="1"/>
  <c r="BJ204" i="13" a="1"/>
  <c r="BJ204" i="13" s="1"/>
  <c r="BI204" i="13" a="1"/>
  <c r="BI204" i="13" s="1"/>
  <c r="BG204" i="13" a="1"/>
  <c r="BG204" i="13" s="1"/>
  <c r="BL205" i="13" l="1" a="1"/>
  <c r="BL205" i="13" s="1"/>
  <c r="BK205" i="13" a="1"/>
  <c r="BK205" i="13" s="1"/>
  <c r="BC205" i="13" a="1"/>
  <c r="BC205" i="13" s="1"/>
  <c r="BJ205" i="13" a="1"/>
  <c r="BJ205" i="13" s="1"/>
  <c r="BI205" i="13" a="1"/>
  <c r="BI205" i="13" s="1"/>
  <c r="BF205" i="13" a="1"/>
  <c r="BF205" i="13" s="1"/>
  <c r="BD205" i="13" a="1"/>
  <c r="BD205" i="13" s="1"/>
  <c r="BE205" i="13" a="1"/>
  <c r="BE205" i="13" s="1"/>
  <c r="BG205" i="13" a="1"/>
  <c r="BG205" i="13" s="1"/>
  <c r="BH205" i="13" a="1"/>
  <c r="BH205" i="13" s="1"/>
  <c r="BF206" i="13" l="1" a="1"/>
  <c r="BF206" i="13" s="1"/>
  <c r="BE206" i="13" a="1"/>
  <c r="BE206" i="13" s="1"/>
  <c r="BC206" i="13" a="1"/>
  <c r="BC206" i="13" s="1"/>
  <c r="BH206" i="13" a="1"/>
  <c r="BH206" i="13" s="1"/>
  <c r="BI206" i="13" a="1"/>
  <c r="BI206" i="13" s="1"/>
  <c r="BD206" i="13" a="1"/>
  <c r="BD206" i="13" s="1"/>
  <c r="BJ206" i="13" a="1"/>
  <c r="BJ206" i="13" s="1"/>
  <c r="BK206" i="13" a="1"/>
  <c r="BK206" i="13" s="1"/>
  <c r="BG206" i="13" a="1"/>
  <c r="BG206" i="13" s="1"/>
  <c r="BL206" i="13" a="1"/>
  <c r="BL206" i="13" s="1"/>
  <c r="BG207" i="13" l="1" a="1"/>
  <c r="BG207" i="13" s="1"/>
  <c r="BL207" i="13" a="1"/>
  <c r="BL207" i="13" s="1"/>
  <c r="BD207" i="13" a="1"/>
  <c r="BD207" i="13" s="1"/>
  <c r="BJ207" i="13" a="1"/>
  <c r="BJ207" i="13" s="1"/>
  <c r="BF207" i="13" a="1"/>
  <c r="BF207" i="13" s="1"/>
  <c r="BE207" i="13" a="1"/>
  <c r="BE207" i="13" s="1"/>
  <c r="BI207" i="13" a="1"/>
  <c r="BI207" i="13" s="1"/>
  <c r="BH207" i="13" a="1"/>
  <c r="BH207" i="13" s="1"/>
  <c r="BK207" i="13" a="1"/>
  <c r="BK207" i="13" s="1"/>
  <c r="BC207" i="13" a="1"/>
  <c r="BC207" i="13" s="1"/>
  <c r="CP196" i="12" l="1"/>
  <c r="U197" i="14" s="1"/>
  <c r="BG208" i="13" a="1"/>
  <c r="BG208" i="13" s="1"/>
  <c r="BE208" i="13" a="1"/>
  <c r="BE208" i="13" s="1"/>
  <c r="BJ208" i="13" a="1"/>
  <c r="BJ208" i="13" s="1"/>
  <c r="BC208" i="13" a="1"/>
  <c r="BC208" i="13" s="1"/>
  <c r="BL208" i="13" a="1"/>
  <c r="BL208" i="13" s="1"/>
  <c r="BK208" i="13" a="1"/>
  <c r="BK208" i="13" s="1"/>
  <c r="BD208" i="13" a="1"/>
  <c r="BD208" i="13" s="1"/>
  <c r="BI208" i="13" a="1"/>
  <c r="BI208" i="13" s="1"/>
  <c r="BF208" i="13" a="1"/>
  <c r="BF208" i="13" s="1"/>
  <c r="BH208" i="13" a="1"/>
  <c r="BH208" i="13" s="1"/>
  <c r="CN194" i="12"/>
  <c r="S195" i="14" s="1"/>
  <c r="CM196" i="12"/>
  <c r="R197" i="14" s="1"/>
  <c r="CO194" i="12"/>
  <c r="T195" i="14" s="1"/>
  <c r="CS196" i="12"/>
  <c r="X197" i="14" s="1"/>
  <c r="CO196" i="12"/>
  <c r="T197" i="14" s="1"/>
  <c r="CN195" i="12"/>
  <c r="S196" i="14" s="1"/>
  <c r="CS194" i="12"/>
  <c r="X195" i="14" s="1"/>
  <c r="CM195" i="12"/>
  <c r="R196" i="14" s="1"/>
  <c r="CR195" i="12"/>
  <c r="W196" i="14" s="1"/>
  <c r="CN196" i="12"/>
  <c r="S197" i="14" s="1"/>
  <c r="CL196" i="12"/>
  <c r="Q197" i="14" s="1"/>
  <c r="CT195" i="12"/>
  <c r="Y196" i="14" s="1"/>
  <c r="CQ195" i="12"/>
  <c r="V196" i="14" s="1"/>
  <c r="CP195" i="12"/>
  <c r="U196" i="14" s="1"/>
  <c r="CL195" i="12"/>
  <c r="Q196" i="14" s="1"/>
  <c r="CQ196" i="12"/>
  <c r="V197" i="14" s="1"/>
  <c r="CO195" i="12"/>
  <c r="T196" i="14" s="1"/>
  <c r="CK195" i="12"/>
  <c r="P196" i="14" s="1"/>
  <c r="CK196" i="12"/>
  <c r="P197" i="14" s="1"/>
  <c r="CR196" i="12"/>
  <c r="W197" i="14" s="1"/>
  <c r="CT196" i="12"/>
  <c r="Y197" i="14" s="1"/>
  <c r="CP194" i="12"/>
  <c r="U195" i="14" s="1"/>
  <c r="CR194" i="12"/>
  <c r="W195" i="14" s="1"/>
  <c r="CS195" i="12"/>
  <c r="X196" i="14" s="1"/>
  <c r="CL199" i="12"/>
  <c r="Q200" i="14" s="1"/>
  <c r="CK194" i="12"/>
  <c r="P195" i="14" s="1"/>
  <c r="CT197" i="12"/>
  <c r="Y198" i="14" s="1"/>
  <c r="CN200" i="12"/>
  <c r="S201" i="14" s="1"/>
  <c r="CS197" i="12"/>
  <c r="X198" i="14" s="1"/>
  <c r="CQ194" i="12"/>
  <c r="V195" i="14" s="1"/>
  <c r="CL200" i="12"/>
  <c r="Q201" i="14" s="1"/>
  <c r="CL194" i="12"/>
  <c r="Q195" i="14" s="1"/>
  <c r="CN197" i="12"/>
  <c r="S198" i="14" s="1"/>
  <c r="CT198" i="12"/>
  <c r="Y199" i="14" s="1"/>
  <c r="CN199" i="12"/>
  <c r="S200" i="14" s="1"/>
  <c r="CO200" i="12"/>
  <c r="T201" i="14" s="1"/>
  <c r="CP198" i="12"/>
  <c r="U199" i="14" s="1"/>
  <c r="CS200" i="12"/>
  <c r="X201" i="14" s="1"/>
  <c r="CL197" i="12"/>
  <c r="Q198" i="14" s="1"/>
  <c r="CK199" i="12"/>
  <c r="P200" i="14" s="1"/>
  <c r="CM197" i="12"/>
  <c r="R198" i="14" s="1"/>
  <c r="CQ200" i="12"/>
  <c r="V201" i="14" s="1"/>
  <c r="CP200" i="12"/>
  <c r="U201" i="14" s="1"/>
  <c r="CK200" i="12"/>
  <c r="P201" i="14" s="1"/>
  <c r="CQ197" i="12"/>
  <c r="V198" i="14" s="1"/>
  <c r="CO198" i="12"/>
  <c r="T199" i="14" s="1"/>
  <c r="CL198" i="12"/>
  <c r="Q199" i="14" s="1"/>
  <c r="CK197" i="12"/>
  <c r="P198" i="14" s="1"/>
  <c r="CM199" i="12"/>
  <c r="R200" i="14" s="1"/>
  <c r="CQ199" i="12"/>
  <c r="V200" i="14" s="1"/>
  <c r="CS199" i="12"/>
  <c r="X200" i="14" s="1"/>
  <c r="CR199" i="12"/>
  <c r="W200" i="14" s="1"/>
  <c r="CK198" i="12"/>
  <c r="P199" i="14" s="1"/>
  <c r="CO199" i="12"/>
  <c r="T200" i="14" s="1"/>
  <c r="CS198" i="12"/>
  <c r="X199" i="14" s="1"/>
  <c r="CP197" i="12"/>
  <c r="U198" i="14" s="1"/>
  <c r="CR198" i="12"/>
  <c r="W199" i="14" s="1"/>
  <c r="CM198" i="12"/>
  <c r="R199" i="14" s="1"/>
  <c r="CO197" i="12"/>
  <c r="T198" i="14" s="1"/>
  <c r="CN198" i="12"/>
  <c r="S199" i="14" s="1"/>
  <c r="CR197" i="12"/>
  <c r="W198" i="14" s="1"/>
  <c r="CT200" i="12"/>
  <c r="Y201" i="14" s="1"/>
  <c r="CQ198" i="12"/>
  <c r="V199" i="14" s="1"/>
  <c r="CP199" i="12"/>
  <c r="U200" i="14" s="1"/>
  <c r="CT194" i="12"/>
  <c r="Y195" i="14" s="1"/>
  <c r="CM200" i="12"/>
  <c r="R201" i="14" s="1"/>
  <c r="CT199" i="12"/>
  <c r="Y200" i="14" s="1"/>
  <c r="CR200" i="12"/>
  <c r="W201" i="14" s="1"/>
  <c r="CM194" i="12"/>
  <c r="R195" i="14" s="1"/>
  <c r="BJ209" i="13" l="1" a="1"/>
  <c r="BJ209" i="13" s="1"/>
  <c r="BC209" i="13" a="1"/>
  <c r="BC209" i="13" s="1"/>
  <c r="BF209" i="13" a="1"/>
  <c r="BF209" i="13" s="1"/>
  <c r="BL209" i="13" a="1"/>
  <c r="BL209" i="13" s="1"/>
  <c r="BI209" i="13" a="1"/>
  <c r="BI209" i="13" s="1"/>
  <c r="BD209" i="13" a="1"/>
  <c r="BD209" i="13" s="1"/>
  <c r="BK209" i="13" a="1"/>
  <c r="BK209" i="13" s="1"/>
  <c r="BG209" i="13" a="1"/>
  <c r="BG209" i="13" s="1"/>
  <c r="BH209" i="13" a="1"/>
  <c r="BH209" i="13" s="1"/>
  <c r="BE209" i="13" a="1"/>
  <c r="BE209" i="13" s="1"/>
  <c r="BK210" i="13" l="1" a="1"/>
  <c r="BK210" i="13" s="1"/>
  <c r="BE210" i="13" a="1"/>
  <c r="BE210" i="13" s="1"/>
  <c r="BG210" i="13" a="1"/>
  <c r="BG210" i="13" s="1"/>
  <c r="BD210" i="13" a="1"/>
  <c r="BD210" i="13" s="1"/>
  <c r="BI210" i="13" a="1"/>
  <c r="BI210" i="13" s="1"/>
  <c r="BH210" i="13" a="1"/>
  <c r="BH210" i="13" s="1"/>
  <c r="BF210" i="13" a="1"/>
  <c r="BF210" i="13" s="1"/>
  <c r="BC210" i="13" a="1"/>
  <c r="BC210" i="13" s="1"/>
  <c r="BJ210" i="13" a="1"/>
  <c r="BJ210" i="13" s="1"/>
  <c r="BL210" i="13" a="1"/>
  <c r="BL210" i="13" s="1"/>
  <c r="CP201" i="12" l="1"/>
  <c r="U202" i="14" s="1"/>
  <c r="CO203" i="12"/>
  <c r="T204" i="14" s="1"/>
  <c r="CM202" i="12"/>
  <c r="R203" i="14" s="1"/>
  <c r="CR201" i="12"/>
  <c r="W202" i="14" s="1"/>
  <c r="CT203" i="12"/>
  <c r="Y204" i="14" s="1"/>
  <c r="CM203" i="12"/>
  <c r="R204" i="14" s="1"/>
  <c r="CK201" i="12"/>
  <c r="P202" i="14" s="1"/>
  <c r="CL201" i="12"/>
  <c r="Q202" i="14" s="1"/>
  <c r="CR203" i="12"/>
  <c r="W204" i="14" s="1"/>
  <c r="CN202" i="12"/>
  <c r="S203" i="14" s="1"/>
  <c r="CP203" i="12"/>
  <c r="U204" i="14" s="1"/>
  <c r="CT202" i="12"/>
  <c r="Y203" i="14" s="1"/>
  <c r="CQ202" i="12"/>
  <c r="V203" i="14" s="1"/>
  <c r="CS202" i="12"/>
  <c r="X203" i="14" s="1"/>
  <c r="CL203" i="12"/>
  <c r="Q204" i="14" s="1"/>
  <c r="CK202" i="12"/>
  <c r="P203" i="14" s="1"/>
  <c r="CN203" i="12"/>
  <c r="S204" i="14" s="1"/>
  <c r="CR202" i="12"/>
  <c r="W203" i="14" s="1"/>
  <c r="CK203" i="12"/>
  <c r="P204" i="14" s="1"/>
  <c r="CM201" i="12"/>
  <c r="R202" i="14" s="1"/>
  <c r="CN201" i="12"/>
  <c r="S202" i="14" s="1"/>
  <c r="CO202" i="12"/>
  <c r="T203" i="14" s="1"/>
  <c r="CQ203" i="12"/>
  <c r="V204" i="14" s="1"/>
  <c r="CT201" i="12"/>
  <c r="Y202" i="14" s="1"/>
  <c r="CQ201" i="12"/>
  <c r="V202" i="14" s="1"/>
  <c r="CS203" i="12"/>
  <c r="X204" i="14" s="1"/>
  <c r="CP202" i="12"/>
  <c r="U203" i="14" s="1"/>
  <c r="CO201" i="12"/>
  <c r="T202" i="14" s="1"/>
  <c r="CL202" i="12"/>
  <c r="Q203" i="14" s="1"/>
  <c r="CS201" i="12"/>
  <c r="X202"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Nicholson, Benjamin@ARB</author>
  </authors>
  <commentList>
    <comment ref="C10" authorId="0" shapeId="0" xr:uid="{1C9EFC71-1F3F-4302-976D-C402D7CF0E9C}">
      <text>
        <r>
          <rPr>
            <sz val="9"/>
            <color indexed="81"/>
            <rFont val="Tahoma"/>
            <family val="2"/>
          </rPr>
          <t>This information is required for initial FCI approval. 
Documents can either be attached to comments of the initial correspondence for this application, or in a compressed file with this application and other required documents in the initial correspondence.</t>
        </r>
      </text>
    </comment>
    <comment ref="D14" authorId="0" shapeId="0" xr:uid="{F5EDE9EC-6057-48DC-A5C5-8EADA61BB8FD}">
      <text>
        <r>
          <rPr>
            <sz val="9"/>
            <color indexed="81"/>
            <rFont val="Tahoma"/>
            <family val="2"/>
          </rPr>
          <t>The name of the applicant. This name must match exactly with the registered name of the entity in the LCFS Program.</t>
        </r>
      </text>
    </comment>
    <comment ref="D20" authorId="0" shapeId="0" xr:uid="{41B4148D-C568-48C9-82EA-BDA5D161E94E}">
      <text>
        <r>
          <rPr>
            <sz val="9"/>
            <color indexed="81"/>
            <rFont val="Tahoma"/>
            <family val="2"/>
          </rPr>
          <t>The Federal Employee Identification Number of the applicant. If the applicant is an individual, "SSN" can be input instead of an actual number.</t>
        </r>
      </text>
    </comment>
    <comment ref="C22" authorId="0" shapeId="0" xr:uid="{661A85CE-B586-4608-835B-E37055928A8C}">
      <text>
        <r>
          <rPr>
            <sz val="9"/>
            <color indexed="81"/>
            <rFont val="Tahoma"/>
            <family val="2"/>
          </rPr>
          <t>The point of contact for the applicant regarding FCI FSEs.  This contact should be a registered user of the LCFS Reporting Tool for the Applicant Entity.</t>
        </r>
      </text>
    </comment>
    <comment ref="B28" authorId="0" shapeId="0" xr:uid="{539BE410-2C18-4EF4-B99B-A5367B7A7DB0}">
      <text>
        <r>
          <rPr>
            <sz val="9"/>
            <color indexed="81"/>
            <rFont val="Tahoma"/>
            <family val="2"/>
          </rPr>
          <t>The applicant is the LCFS registered entity that is applying for the FCI pathway.
The FSE owner is the owner of the fuel supply equipment.  Owners may designate an entity to represent them in LCFS.
A designee has been designated by the FSE owner to report dispensed fuel to the LCFS Reporting Tool and collect issued LCFS credits.  A designated FSE site can have only one designee.  Designees are often used by FSE owners that own only a small number of FSEs.</t>
        </r>
      </text>
    </comment>
    <comment ref="C37" authorId="0" shapeId="0" xr:uid="{B0D3087C-7F90-4EB3-9F4E-46345837A1AB}">
      <text>
        <r>
          <rPr>
            <sz val="9"/>
            <color indexed="81"/>
            <rFont val="Tahoma"/>
            <family val="2"/>
          </rPr>
          <t>If the owner of the chargers is owned by another registered entity in the LCFS program, is owned by an entity that owns another registered entity in the LCFS program, or owns other registered entities in the LCFS program, this information must be disclosed here or in a separate document describing the nature of the ownership.</t>
        </r>
      </text>
    </comment>
    <comment ref="D38" authorId="0" shapeId="0" xr:uid="{66EBFB9D-BD9C-4EF3-A83F-04B1EF7BE988}">
      <text>
        <r>
          <rPr>
            <sz val="9"/>
            <color indexed="81"/>
            <rFont val="Tahoma"/>
            <family val="2"/>
          </rPr>
          <t>Resize this row as needed.
For lengthy descriptions of ownership relations, you may input here "Description(s) will be included in this application's LRT Correspondence thread" and submit the descriptions as a separate file included in the application submission. 
For owners with no relationship to other LCFS registered entities, input "No Relationship".</t>
        </r>
      </text>
    </comment>
    <comment ref="C40" authorId="0" shapeId="0" xr:uid="{956361E9-5BD6-4508-8F88-5C12DE5C89CD}">
      <text>
        <r>
          <rPr>
            <sz val="9"/>
            <color indexed="81"/>
            <rFont val="Tahoma"/>
            <family val="2"/>
          </rPr>
          <t>A brief description of the site(s) that includes:
- For sites containining public FSEs, a description of how the public will acess the site.
-For sites containing shared HD-FCI sites, a description of how thrid parties will access the site.</t>
        </r>
      </text>
    </comment>
    <comment ref="D41" authorId="0" shapeId="0" xr:uid="{62505A3C-94B6-4BD3-93EA-34E7EB8EB33D}">
      <text>
        <r>
          <rPr>
            <sz val="9"/>
            <color indexed="81"/>
            <rFont val="Tahoma"/>
            <family val="2"/>
          </rPr>
          <t>Resize this row as needed.
For lengthy descriptions of sites, you may input here "Description(s) will be included in this application's LRT Correspondence thread" and submit the descriptions as a separate file included in the application submission. 
If this application only includes private FSE, input "Private Only".</t>
        </r>
      </text>
    </comment>
    <comment ref="C43" authorId="0" shapeId="0" xr:uid="{20322E36-CDEF-4148-B7BB-788CA1B2413E}">
      <text>
        <r>
          <rPr>
            <sz val="9"/>
            <color indexed="81"/>
            <rFont val="Tahoma"/>
            <family val="2"/>
          </rPr>
          <t xml:space="preserve">For sites that are not allowed to operate 24 hrs each day, the applicant must provide documentation of the restriction.
</t>
        </r>
      </text>
    </comment>
    <comment ref="D44" authorId="0" shapeId="0" xr:uid="{2D5E308E-D867-42E4-88D5-A17E88490ACD}">
      <text>
        <r>
          <rPr>
            <sz val="9"/>
            <color indexed="81"/>
            <rFont val="Tahoma"/>
            <family val="2"/>
          </rPr>
          <t>Include the documentation of operation hours less than 24 hr/d either as an attached file to comment on the initial correspondence, or in a compressed file with this application and other required documents in the initial correspondence.</t>
        </r>
      </text>
    </comment>
    <comment ref="C46" authorId="0" shapeId="0" xr:uid="{56A843FD-A2F6-4580-84EC-39C1F4D6440C}">
      <text>
        <r>
          <rPr>
            <sz val="9"/>
            <color indexed="81"/>
            <rFont val="Tahoma"/>
            <family val="2"/>
          </rPr>
          <t>The Description of Shared HD-FCI and Location Requirements describe that a shared HD-FCI site meets the shared HD-FCI location requirements in 95486.4(b)(1)(B).
The site must be located within five miles of a ready or pending Federal Highway Administration Alternative Fuel Corridor, or be located on or adjacent to a property used for heavy-duty vehicle overnight parking; or have received capital funding from a local, State or Federal competitive grant program that includes location evaluation as criteria.
Acceptable descriptions include:
- The direct distance from the site to a ready or pending alternative fuel corridor.  
- Identification of heavy-duty parking (coordinates or address could be sufficient if public street view imagery is sufficient). 
- Link to webpage announcing award to site.</t>
        </r>
      </text>
    </comment>
    <comment ref="D47" authorId="0" shapeId="0" xr:uid="{1DC61A71-8AD0-4317-BBE1-3ECCAD0EEB2D}">
      <text>
        <r>
          <rPr>
            <sz val="9"/>
            <color indexed="81"/>
            <rFont val="Tahoma"/>
            <family val="2"/>
          </rPr>
          <t>Resize this row as needed.
For lengthy descriptions of sites, you may input here "Description(s) will be included in this application's LRT Correspondence thread" and submit the descriptions as a separate file included in the application submission. 
If there are no Shared HD-FCI FSEs in this application, input here "This application contains no Shared HD-FCI FSEs"</t>
        </r>
      </text>
    </comment>
    <comment ref="C49" authorId="0" shapeId="0" xr:uid="{CCB2B79C-671A-4D90-84EF-A2400B139338}">
      <text>
        <r>
          <rPr>
            <sz val="9"/>
            <color indexed="81"/>
            <rFont val="Tahoma"/>
            <family val="2"/>
          </rPr>
          <t>For Attestation Letter language, see LCFS Regulation 95486.3(b)(2)(K) for light- and medium-duty sites and/or for 95486.4(b)(2)(K) for heavy-duty sites.  Only one attestation letter is needed for all LMD-FCI sites and one letter for all HD-FCI sites in this application.
Attestation letters must be on company letterhead.</t>
        </r>
      </text>
    </comment>
    <comment ref="D50" authorId="0" shapeId="0" xr:uid="{0B1D9CE4-8498-496A-9D6C-8110E533184A}">
      <text>
        <r>
          <rPr>
            <sz val="9"/>
            <color indexed="81"/>
            <rFont val="Tahoma"/>
            <family val="2"/>
          </rPr>
          <t>Include Signed Attestation Letter either as attached files to comments on the initial correspondence, or in a compressed file with this application and other required documents in the initial correspondence.
Attestation letters must include Applicants' company letterhead.</t>
        </r>
      </text>
    </comment>
    <comment ref="C69" authorId="0" shapeId="0" xr:uid="{459E0EC9-6CF2-4F28-B7C3-D28C233027F3}">
      <text>
        <r>
          <rPr>
            <sz val="9"/>
            <color indexed="81"/>
            <rFont val="Tahoma"/>
            <family val="2"/>
          </rPr>
          <t>This information is required for FCI appoved FSEs to be eligible to generate FCI credits. This information should be submitted once the FCI approved chargers have registered FSE ID numbers. 
Documents can either be attached to comments of the correspondence for this application, correspondence for the approved site, or in a compressed file with this application and other required documents in the initial correspondence or of the approved site.</t>
        </r>
      </text>
    </comment>
    <comment ref="D76" authorId="0" shapeId="0" xr:uid="{277B70B4-847D-4C28-A74F-29C64C4DD681}">
      <text>
        <r>
          <rPr>
            <sz val="9"/>
            <color indexed="81"/>
            <rFont val="Tahoma"/>
            <family val="2"/>
          </rPr>
          <t>Uptime for FCI is calculated as the number of minutes the FSE is either in use or available for use, divided by the number of minutes in the quarter.
An FSE that requires battery power for charging is considered available for use when that battery has at least a 31.25% state of charge.</t>
        </r>
      </text>
    </comment>
    <comment ref="D79" authorId="0" shapeId="0" xr:uid="{FA62F3A8-469D-4D24-B5BA-D3850D97A336}">
      <text>
        <r>
          <rPr>
            <sz val="9"/>
            <color indexed="81"/>
            <rFont val="Tahoma"/>
            <family val="2"/>
          </rPr>
          <t>Cost &amp; Revenue Template can be found at the LCFS ZEV Webpage: https://ww2.arb.ca.gov/resources/documents/lcfs-zev-infrastructure-crediting</t>
        </r>
      </text>
    </comment>
    <comment ref="D82" authorId="0" shapeId="0" xr:uid="{24CFC938-310A-4A53-8256-D6CA8AAE8872}">
      <text>
        <r>
          <rPr>
            <sz val="9"/>
            <color indexed="81"/>
            <rFont val="Tahoma"/>
            <family val="2"/>
          </rPr>
          <t>LCFS Contacts can be found at:
https://ww2.arb.ca.gov/our-work/programs/low-carbon-fuel-standard/lcfs-contacts</t>
        </r>
      </text>
    </comment>
    <comment ref="C85" authorId="0" shapeId="0" xr:uid="{32742148-440F-4001-BF71-4BF0C936C9BA}">
      <text>
        <r>
          <rPr>
            <sz val="9"/>
            <color indexed="81"/>
            <rFont val="Tahoma"/>
            <family val="2"/>
          </rPr>
          <t>Per 95486.3(b)(4)(A) and 95486.4(b)(4)(A), the applicant must update any changes to the nameplate and FCI power ratings of any FSEs if different from what was provided in th original application.</t>
        </r>
      </text>
    </comment>
    <comment ref="C88" authorId="0" shapeId="0" xr:uid="{94D04536-4C10-45A1-AA48-75AFC52FC75D}">
      <text>
        <r>
          <rPr>
            <sz val="9"/>
            <color indexed="81"/>
            <rFont val="Tahoma"/>
            <family val="2"/>
          </rPr>
          <t>The Initial Capital Expense Report shows the cost of all expenses incurred before a site becomes operational.  It is used to calculate the FCI credit limit for LMD-FCI and HD-FCI sites. A separate report file must be submitted for each site address.
The report template can be downloaded from LCFS ZEV Infrastructure webpage: https://ww2.arb.ca.gov/resources/documents/lcfs-zev-infrastructure-crediting</t>
        </r>
      </text>
    </comment>
    <comment ref="D89" authorId="0" shapeId="0" xr:uid="{51A38CD8-430D-4AD8-ADDD-4D0E60E2FC8A}">
      <text>
        <r>
          <rPr>
            <sz val="9"/>
            <color indexed="81"/>
            <rFont val="Tahoma"/>
            <family val="2"/>
          </rPr>
          <t>Include the Initial Capital Expense report(s) either as an attached file to comment on the initial correspondence, or in a Zip file with this application and attestation letter in the initial correspondence.</t>
        </r>
      </text>
    </comment>
    <comment ref="C91" authorId="0" shapeId="0" xr:uid="{D3D4DA5C-782F-47CA-876E-F30D23526742}">
      <text>
        <r>
          <rPr>
            <sz val="9"/>
            <color indexed="81"/>
            <rFont val="Tahoma"/>
            <family val="2"/>
          </rPr>
          <t xml:space="preserve">The Proof of Heavy-Duty Class 8 Vehicle Accessibility document shows that the HD-FCI chargers at the site are simultaneously accessible to charge Class 8 tractors, either with the trailers attached or parked in a nearby space.
Acceptable Proof of Heavy-Duty Class 8 Vehicle Accessibility documents include:
o A copy of a stamped site plan stating that the site adheres to relevant California Highway Design Manual and FHWA design requirements;
o An attestation from a professional engineer or licensed architect saying the same;
o Photos/videos of the facility with X tractors at X HD-FCI chargers and X trailers (either connected to the trailers or parked in a nearby space), where X is the number of HD-FCI chargers at the site;
o A copy of stamped site plan showing dimensions that meet CHDM/FHWA design requirements; or
o A satellite view showing clear dimensions that the site meets CHDM/FHWA requirements.
</t>
        </r>
      </text>
    </comment>
    <comment ref="D92" authorId="0" shapeId="0" xr:uid="{815E54DE-6A7E-42FC-BF7D-4EBA60919209}">
      <text>
        <r>
          <rPr>
            <sz val="9"/>
            <color indexed="81"/>
            <rFont val="Tahoma"/>
            <family val="2"/>
          </rPr>
          <t>Include the Proof of Heavy-Duty FCI Class 8 Accessibility document either as an attached file to comment on the initial correspondence, or in a Zip file with this application and attestation letter in the initial correspondence.</t>
        </r>
      </text>
    </comment>
    <comment ref="C94" authorId="0" shapeId="0" xr:uid="{F4165E4D-4E4F-408B-922D-C9AF0FAB3A1F}">
      <text>
        <r>
          <rPr>
            <sz val="9"/>
            <color indexed="81"/>
            <rFont val="Tahoma"/>
            <family val="2"/>
          </rPr>
          <t xml:space="preserve">The Proof of Shared HD-FCI Third-Party Accessibility shows that a shared HD-FCI site is available for third party use.
Acceptable Proof for a Shared HD-FCI site include:
- The shared HD-FCI site is open to public heavy-duty electric vehicle charging for at least 12 continuous hours, including between 9am and 5pm, and is identified as such either by signage or by a State-wide EV charging station map website;
- Contract or similar agreement between the applicant or site owner and a third-party fleet owner to charge during a quarter the applicant is generating FCI credits; and
- Print or Online advertisement in industry publications or a newspaper of public record with physical distribution in the State of California of availability for third-party heavy-duty fleet charging, including contact information to arrange such charging.
</t>
        </r>
      </text>
    </comment>
    <comment ref="D95" authorId="0" shapeId="0" xr:uid="{F4FBB8A8-7EFD-4A46-AB0E-15FB09A911CE}">
      <text>
        <r>
          <rPr>
            <sz val="9"/>
            <color indexed="81"/>
            <rFont val="Tahoma"/>
            <family val="2"/>
          </rPr>
          <t>Include the Proof of Heavy-Duty FCI Third Party Accessibility document either as an attached file to comment on the initial correspondence, or in a Zip file with this application and attestation letter in the initial correspondence.
If the proof can be found as a weblink, you may input that link in the cell adjacent to this one.</t>
        </r>
      </text>
    </comment>
    <comment ref="C97" authorId="0" shapeId="0" xr:uid="{9130AFD6-584A-4601-94F9-FB5EF8AAA7C5}">
      <text>
        <r>
          <rPr>
            <sz val="9"/>
            <color indexed="81"/>
            <rFont val="Tahoma"/>
            <family val="2"/>
          </rPr>
          <t>For Attestation Letter language, see LCFS Regulation 95486.3(b)(2)(K) for light- and medium-duty sites and/or for 95486.4(b)(2)(K) for heavy-duty sites.  Only one attestation letter is needed for all LMD-FCI sites and one letter for all HD-FCI sites in this application.
Attestation letters must be on company letterhead.</t>
        </r>
      </text>
    </comment>
    <comment ref="D98" authorId="0" shapeId="0" xr:uid="{0B14B8DC-E623-4EA9-BF4C-7A0DA80AD62A}">
      <text>
        <r>
          <rPr>
            <sz val="9"/>
            <color indexed="81"/>
            <rFont val="Tahoma"/>
            <family val="2"/>
          </rPr>
          <t>Include Signed Attestation Letter either as attached files to comments on the initial correspondence, or in a compressed file with this application and other required documents in the initial correspondence.
Attestation letters must include Applicants' company letterhead.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Nicholson, Benjamin@ARB</author>
  </authors>
  <commentList>
    <comment ref="G10" authorId="0" shapeId="0" xr:uid="{161A32FE-696C-41AC-B041-10DEE44FB857}">
      <text>
        <r>
          <rPr>
            <sz val="9"/>
            <color indexed="81"/>
            <rFont val="Tahoma"/>
            <family val="2"/>
          </rPr>
          <t>A unique name selected by the applicant to refer to the charging sitesite. Street, city, or nearby business names are often included.</t>
        </r>
      </text>
    </comment>
    <comment ref="H10" authorId="0" shapeId="0" xr:uid="{B3029AE6-306E-450E-8282-EFCAFBF32BDE}">
      <text>
        <r>
          <rPr>
            <sz val="9"/>
            <color indexed="81"/>
            <rFont val="Tahoma"/>
            <family val="2"/>
          </rPr>
          <t>The street address where the site is located.  This address must match with the address provided with other documentation and with the address of the FSEs at the site registered in the LCFS Reporting Tool.</t>
        </r>
      </text>
    </comment>
    <comment ref="I10" authorId="0" shapeId="0" xr:uid="{8A70FE10-F350-49D8-9218-AE6FF85783BC}">
      <text>
        <r>
          <rPr>
            <sz val="9"/>
            <color indexed="81"/>
            <rFont val="Tahoma"/>
            <family val="2"/>
          </rPr>
          <t>The city in which the site is located.</t>
        </r>
      </text>
    </comment>
    <comment ref="J10" authorId="0" shapeId="0" xr:uid="{2C926200-3D0D-4EE9-97A0-F1BF775D394A}">
      <text>
        <r>
          <rPr>
            <sz val="9"/>
            <color indexed="81"/>
            <rFont val="Tahoma"/>
            <family val="2"/>
          </rPr>
          <t>The site's latitude in decimal format, with accuracy to at least the fifth digit past the decimal point. Can be equal or similar to any FSE's registered latitude at the site.</t>
        </r>
      </text>
    </comment>
    <comment ref="K10" authorId="0" shapeId="0" xr:uid="{E808F4E7-015B-4C21-9A5D-7BC735936103}">
      <text>
        <r>
          <rPr>
            <sz val="9"/>
            <color indexed="81"/>
            <rFont val="Tahoma"/>
            <family val="2"/>
          </rPr>
          <t>The site's longitude in decimal format, with accuracy to at least the fifth digit past the decimal point. Can be equal or similar to any FSE's registered longitude at the site.</t>
        </r>
      </text>
    </comment>
    <comment ref="L10" authorId="0" shapeId="0" xr:uid="{488537B0-C28E-47A7-92B4-31853FF214EB}">
      <text>
        <r>
          <rPr>
            <sz val="9"/>
            <color indexed="81"/>
            <rFont val="Tahoma"/>
            <family val="2"/>
          </rPr>
          <t>Applicant's expected date that the site is operational.  If the site is already operational, input the operational date from the earliest FCI eligible registered FSE.
If a site does not become operational within twelve months from the date of approval, the site may be cancelled. Applicant can re-apply for the site in the next quarter.</t>
        </r>
      </text>
    </comment>
    <comment ref="M10" authorId="0" shapeId="0" xr:uid="{763E7BF0-1294-4431-8308-2E652138B05E}">
      <text>
        <r>
          <rPr>
            <sz val="9"/>
            <color indexed="81"/>
            <rFont val="Tahoma"/>
            <family val="2"/>
          </rPr>
          <t>The number of hours the site is permitted to operate. If the value is less than 24 hrs/day, documentation showing the limitation must be submitted.</t>
        </r>
      </text>
    </comment>
    <comment ref="N10" authorId="0" shapeId="0" xr:uid="{7D56AAC9-06DE-470F-BDA7-089484724D61}">
      <text>
        <r>
          <rPr>
            <sz val="9"/>
            <color indexed="81"/>
            <rFont val="Tahoma"/>
            <family val="2"/>
          </rPr>
          <t>The total power available to the chargers. Applicants may assume maximum output from on-site power, battery energy storage, and the grid connection.</t>
        </r>
      </text>
    </comment>
    <comment ref="P10" authorId="0" shapeId="0" xr:uid="{B0316F67-F8FC-476D-8168-733AE69C3748}">
      <text>
        <r>
          <rPr>
            <sz val="9"/>
            <color indexed="81"/>
            <rFont val="Tahoma"/>
            <family val="2"/>
          </rPr>
          <t>Calculated Value. The sum of the nameplate power ratings of the chargers at the site.</t>
        </r>
      </text>
    </comment>
    <comment ref="Q10" authorId="0" shapeId="0" xr:uid="{4F1CA347-0E42-4D87-BEF7-CDBA1D89A251}">
      <text>
        <r>
          <rPr>
            <sz val="9"/>
            <color indexed="81"/>
            <rFont val="Tahoma"/>
            <family val="2"/>
          </rPr>
          <t>Calculated Value. The sum of the FCI power ratings of the LMD-FCI chargers at the site. This value can be less than or equal to 2,000 kW.</t>
        </r>
      </text>
    </comment>
    <comment ref="R10" authorId="0" shapeId="0" xr:uid="{600A508D-6A08-43C6-907E-0372EBC80086}">
      <text>
        <r>
          <rPr>
            <sz val="9"/>
            <color indexed="81"/>
            <rFont val="Tahoma"/>
            <family val="2"/>
          </rPr>
          <t>Calculated Value. The sum of the FCI power ratings of the HD-FCI chargers at the site. This value can be less than or equal to 40,000 kW.</t>
        </r>
      </text>
    </comment>
    <comment ref="S10" authorId="0" shapeId="0" xr:uid="{A71CA259-CACF-433B-8F2A-03AA7C9C787B}">
      <text>
        <r>
          <rPr>
            <sz val="9"/>
            <color indexed="81"/>
            <rFont val="Tahoma"/>
            <family val="2"/>
          </rPr>
          <t xml:space="preserve">
If chargers in this application are registered in the LCFS Reporting Tool (LRT) in different quarters, submit an updated application and attestation letter including the newest FSE IDs for each quarter new chargers become eligible for FCI crediting.
</t>
        </r>
      </text>
    </comment>
    <comment ref="T10" authorId="0" shapeId="0" xr:uid="{E57F237D-3569-478B-9772-8435113283C9}">
      <text>
        <r>
          <rPr>
            <sz val="9"/>
            <color indexed="81"/>
            <rFont val="Tahoma"/>
            <family val="2"/>
          </rPr>
          <t>Which category of FCI this FSE is: Light and Medium Duty (LMD) or Heavy Duty (HD), and Private or Public.  If the FSE is not eligible for FCI or the applicant does not want the FSE to generate FCI credits, input "Not in FCI".</t>
        </r>
      </text>
    </comment>
    <comment ref="U10" authorId="0" shapeId="0" xr:uid="{97CE9289-34DC-41B5-AEE9-026EF6CD8BEE}">
      <text>
        <r>
          <rPr>
            <sz val="9"/>
            <color indexed="81"/>
            <rFont val="Tahoma"/>
            <family val="2"/>
          </rPr>
          <t>The nameplate power rating of each charger. Eligible FCI chargers must have a nameplate power rating of at least 50 kW.</t>
        </r>
      </text>
    </comment>
    <comment ref="V10" authorId="0" shapeId="0" xr:uid="{3302F95A-4C88-4291-A8AF-3298953EA5AA}">
      <text>
        <r>
          <rPr>
            <sz val="9"/>
            <color indexed="81"/>
            <rFont val="Tahoma"/>
            <family val="2"/>
          </rPr>
          <t>The power rating selected by the applicant used to calculate FCI charging capacity. The sum of the FCI Power Ratings at a site cannot exceed Maximum Total Site Power.  An individual LMD-FCI charger's FCI power rating cannot exceed 350 kW. The sum of the LMD-FCI power ratings at a site cannot exceed 2,000 kW. An individual HD-FCI charter's FCI power rating cannot exceed 2,000 kW. The sum of the HD-FCI power ratings at a site cannot exceed 40,000 kW.</t>
        </r>
      </text>
    </comment>
    <comment ref="W10" authorId="0" shapeId="0" xr:uid="{3344D0F3-7055-4454-A85B-3AC322921F09}">
      <text>
        <r>
          <rPr>
            <sz val="9"/>
            <color indexed="81"/>
            <rFont val="Tahoma"/>
            <family val="2"/>
          </rPr>
          <t>The model number of the charger. LCFS staff should be able to confirm the nameplate power rating of the charger based on the model number.</t>
        </r>
      </text>
    </comment>
    <comment ref="X10" authorId="0" shapeId="0" xr:uid="{8B966EAF-6DB6-4E29-9F01-60D7252730CC}">
      <text>
        <r>
          <rPr>
            <sz val="9"/>
            <color indexed="81"/>
            <rFont val="Tahoma"/>
            <family val="2"/>
          </rPr>
          <t>The number of CHAdeMO Ports this charger has.</t>
        </r>
      </text>
    </comment>
    <comment ref="Y10" authorId="0" shapeId="0" xr:uid="{4252D030-064A-4241-88C0-62C2726F4EF4}">
      <text>
        <r>
          <rPr>
            <sz val="9"/>
            <color indexed="81"/>
            <rFont val="Tahoma"/>
            <family val="2"/>
          </rPr>
          <t>The number of SAE CCS Ports this charger has.</t>
        </r>
      </text>
    </comment>
    <comment ref="Z10" authorId="0" shapeId="0" xr:uid="{0425C915-37F7-489F-B432-8F4023F99DD4}">
      <text>
        <r>
          <rPr>
            <sz val="9"/>
            <color indexed="81"/>
            <rFont val="Tahoma"/>
            <family val="2"/>
          </rPr>
          <t>The number of NACS (formerly Tesla) Ports this charger has.</t>
        </r>
      </text>
    </comment>
    <comment ref="AA10" authorId="0" shapeId="0" xr:uid="{B62EE3AD-945B-4445-A771-5CB38E590E7D}">
      <text>
        <r>
          <rPr>
            <sz val="9"/>
            <color indexed="81"/>
            <rFont val="Tahoma"/>
            <family val="2"/>
          </rPr>
          <t>The number of high-power ports this charger has. Any port type not CHAdeMO/CCS/NACS can be included here. Typically used only for HD-FCI FSEs.</t>
        </r>
      </text>
    </comment>
    <comment ref="AB10" authorId="0" shapeId="0" xr:uid="{127B4655-4EC0-43C2-AD8F-9161CBF408C5}">
      <text>
        <r>
          <rPr>
            <sz val="9"/>
            <color indexed="81"/>
            <rFont val="Tahoma"/>
            <family val="2"/>
          </rPr>
          <t>The type of High-Power port used for this charger. Any port type not CHAdeMO/CCS/NACS can be included here. Typically used only for HD-FCI FSEs.</t>
        </r>
      </text>
    </comment>
    <comment ref="AC10" authorId="0" shapeId="0" xr:uid="{A2552AA9-5B6B-4B17-86AD-E385A59C13F9}">
      <text>
        <r>
          <rPr>
            <sz val="9"/>
            <color indexed="81"/>
            <rFont val="Tahoma"/>
            <family val="2"/>
          </rPr>
          <t>Calculated value. The charging capacity of each FCI charger, based on its FCI Category Type and FCI Power Rating.</t>
        </r>
      </text>
    </comment>
    <comment ref="AD10" authorId="0" shapeId="0" xr:uid="{11898477-E349-4BF1-9A8D-CED4951596F9}">
      <text>
        <r>
          <rPr>
            <sz val="9"/>
            <color indexed="81"/>
            <rFont val="Tahoma"/>
            <family val="2"/>
          </rPr>
          <t>Calculated Value. The sum of the nameplate power ratings of the chargers at the site.</t>
        </r>
      </text>
    </comment>
    <comment ref="AE10" authorId="0" shapeId="0" xr:uid="{501B7E73-290A-478B-8D2D-566C6486E466}">
      <text>
        <r>
          <rPr>
            <sz val="9"/>
            <color indexed="81"/>
            <rFont val="Tahoma"/>
            <family val="2"/>
          </rPr>
          <t>Calculated value. The total number of chargers at the site that will be registered in the LCFS program. This includes chargers not applied for the FCI pathway, including chargers in the HD-FCI program and Level 1 and 2 chargers.</t>
        </r>
      </text>
    </comment>
    <comment ref="AF10" authorId="0" shapeId="0" xr:uid="{08B16791-D3C8-4941-B55E-219CFC2448F3}">
      <text>
        <r>
          <rPr>
            <sz val="9"/>
            <color indexed="81"/>
            <rFont val="Tahoma"/>
            <family val="2"/>
          </rPr>
          <t>Calculated value. The total number of chargers applied for the LMD-FCI program for a site.</t>
        </r>
      </text>
    </comment>
    <comment ref="AG10" authorId="0" shapeId="0" xr:uid="{C40391BF-1E9D-4D9C-8D02-9D418FB84E5C}">
      <text>
        <r>
          <rPr>
            <sz val="9"/>
            <color indexed="81"/>
            <rFont val="Tahoma"/>
            <family val="2"/>
          </rPr>
          <t>Calculated value. The total number of chargers applied for the HD-FCI program for a site.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<sst xmlns="http://schemas.openxmlformats.org/spreadsheetml/2006/main" count="2231" uniqueCount="1906">
  <si>
    <t>Site Name</t>
  </si>
  <si>
    <t>Latitude</t>
  </si>
  <si>
    <t>Longitude</t>
  </si>
  <si>
    <t>Expected Date of Site Operation</t>
  </si>
  <si>
    <t>Expected Daily Permitted Hours</t>
  </si>
  <si>
    <t>Number of SAE CCS Ports</t>
  </si>
  <si>
    <t>Address</t>
  </si>
  <si>
    <t>City</t>
  </si>
  <si>
    <t>State/Province</t>
  </si>
  <si>
    <t>Zip Code</t>
  </si>
  <si>
    <t>Country</t>
  </si>
  <si>
    <t>Federal Employee Identification No.</t>
  </si>
  <si>
    <t>Applicant Representative</t>
  </si>
  <si>
    <t>Contact Name</t>
  </si>
  <si>
    <t>Title Position</t>
  </si>
  <si>
    <t>Email</t>
  </si>
  <si>
    <t>Number of CHAdeMO Ports</t>
  </si>
  <si>
    <t>Application Color Codes</t>
  </si>
  <si>
    <t>Green</t>
  </si>
  <si>
    <t>Blue</t>
  </si>
  <si>
    <t>Grey</t>
  </si>
  <si>
    <t>Calculation</t>
  </si>
  <si>
    <t>Red</t>
  </si>
  <si>
    <t>Error</t>
  </si>
  <si>
    <t>FSE ID</t>
  </si>
  <si>
    <t>Applicant</t>
  </si>
  <si>
    <t>Expected Date of Station Operation</t>
  </si>
  <si>
    <t>Maximum Total Site Power [kW]</t>
  </si>
  <si>
    <t>Phone</t>
  </si>
  <si>
    <t>HIDE</t>
  </si>
  <si>
    <t>Fast Charging Infrastructure (FCI) Application</t>
  </si>
  <si>
    <t>California Air Resources Board</t>
  </si>
  <si>
    <t>Low Carbon Fuel Standard</t>
  </si>
  <si>
    <t>Zero Emission Infrastructure Program for the</t>
  </si>
  <si>
    <t>DC Fast Charging Infrastructure Pathway</t>
  </si>
  <si>
    <t>This is the application for the Direct Current Fast Charging Infrastructure Pathway (FCI), part of the California Air Resources Board's (CARB) Low Carbon Fuels Standard's (LCFS)  Zero Emission Infrastructure Program.  This application is meant for entities in the LCFS who wish to receive infrastructure credits for installing direct current fast chargers (DCFC) in California.</t>
  </si>
  <si>
    <r>
      <rPr>
        <sz val="12"/>
        <rFont val="Avenir LT Std 55 Roman"/>
        <family val="2"/>
      </rPr>
      <t>The webpage for the Zero Emission Infrastructure Program, which includes:
  ◦ a PowerPoint overview of the program;
  ◦ this application template;
  ◦ a list and map of approved FCI stations; and
  ◦ a calculation of the estimated potential FCI credits
can be found at</t>
    </r>
    <r>
      <rPr>
        <sz val="12"/>
        <color theme="10"/>
        <rFont val="Avenir LT Std 55 Roman"/>
        <family val="2"/>
      </rPr>
      <t xml:space="preserve"> </t>
    </r>
    <r>
      <rPr>
        <b/>
        <u/>
        <sz val="12"/>
        <color theme="10"/>
        <rFont val="Avenir LT Std 55 Roman"/>
        <family val="2"/>
      </rPr>
      <t>this link.</t>
    </r>
  </si>
  <si>
    <r>
      <rPr>
        <sz val="12"/>
        <rFont val="Avenir LT Std 55 Roman"/>
        <family val="2"/>
      </rPr>
      <t xml:space="preserve">LCFS Guidance Documents, User Guides, and FAQs, which includes:
  ◦ LCFS Guidance 19-02, Cost and Revenue Reporting for Infrastructure 
     Pathways, and the FCI Reporting Template;
  ◦ LCFS Guidance 19-04, Fuel Supply Equipment Registration;
  ◦ Section 4 of the old Application Instructions for how to submit this
     application in the LRT;
  ◦ this application template; and
  ◦ the LRT-CBTS User Guide
can be found at </t>
    </r>
    <r>
      <rPr>
        <b/>
        <u/>
        <sz val="12"/>
        <color theme="10"/>
        <rFont val="Avenir LT Std 55 Roman"/>
        <family val="2"/>
      </rPr>
      <t>this link.</t>
    </r>
  </si>
  <si>
    <t>Any error messages received in the quarterly reporting process must be brought to the attention of LCFS staff before the end of the quarter.  Per section 95485(a)(2), no credit generator may generate or claim credits retroactively for a period for which the reporting deadline has passed.</t>
  </si>
  <si>
    <t>Will be networked and can monitor and report availability for charging.</t>
  </si>
  <si>
    <t>any California or Federal regulation enforcement.</t>
  </si>
  <si>
    <t>Have not and will not receive funding pursuant to any settlement related to</t>
  </si>
  <si>
    <t>Have not been and will not be built as a required CEQA mitigation measure.</t>
  </si>
  <si>
    <t>Number of Type#1 FSEs at Site</t>
  </si>
  <si>
    <t>Number of Type#2 FSEs at Site</t>
  </si>
  <si>
    <t>Number of Type#3 FSEs at Site</t>
  </si>
  <si>
    <t>Total Site Nameplate Power Rating 
[kW]</t>
  </si>
  <si>
    <t xml:space="preserve">Site Name </t>
  </si>
  <si>
    <t>Site Address</t>
  </si>
  <si>
    <t>Total Number of Site FSEs</t>
  </si>
  <si>
    <r>
      <rPr>
        <sz val="12"/>
        <rFont val="Avenir LT Std 55 Roman"/>
        <family val="2"/>
      </rPr>
      <t>Questions and issues should be directed to FCI staff, whose contact information can be found under ZEV Fueling Infrastructure Crediting at</t>
    </r>
    <r>
      <rPr>
        <b/>
        <sz val="12"/>
        <rFont val="Avenir LT Std 55 Roman"/>
        <family val="2"/>
      </rPr>
      <t xml:space="preserve"> </t>
    </r>
    <r>
      <rPr>
        <b/>
        <u/>
        <sz val="12"/>
        <color theme="10"/>
        <rFont val="Avenir LT Std 55 Roman"/>
        <family val="2"/>
      </rPr>
      <t>this link.</t>
    </r>
  </si>
  <si>
    <t>Site City</t>
  </si>
  <si>
    <t>FSE Charger Model</t>
  </si>
  <si>
    <t>FEIN</t>
  </si>
  <si>
    <r>
      <rPr>
        <sz val="12"/>
        <rFont val="Avenir LT Std 55 Roman"/>
        <family val="2"/>
      </rPr>
      <t xml:space="preserve">Download the most recent version of this application at the </t>
    </r>
    <r>
      <rPr>
        <u/>
        <sz val="12"/>
        <color rgb="FF0099CC"/>
        <rFont val="Avenir LT Std 55 Roman"/>
        <family val="2"/>
      </rPr>
      <t>LCFS ZEV Webapge</t>
    </r>
    <r>
      <rPr>
        <sz val="12"/>
        <rFont val="Avenir LT Std 55 Roman"/>
        <family val="2"/>
      </rPr>
      <t>.</t>
    </r>
  </si>
  <si>
    <r>
      <rPr>
        <sz val="12"/>
        <rFont val="Avenir LT Std 55 Roman"/>
        <family val="2"/>
      </rPr>
      <t xml:space="preserve">Submit this document as Correspondence through the </t>
    </r>
    <r>
      <rPr>
        <u/>
        <sz val="12"/>
        <color rgb="FF0099CC"/>
        <rFont val="Avenir LT Std 55 Roman"/>
        <family val="2"/>
      </rPr>
      <t>LCFS Reporting Tool</t>
    </r>
    <r>
      <rPr>
        <sz val="12"/>
        <rFont val="Avenir LT Std 55 Roman"/>
        <family val="2"/>
      </rPr>
      <t xml:space="preserve"> (LRT).</t>
    </r>
  </si>
  <si>
    <r>
      <rPr>
        <sz val="12"/>
        <rFont val="Avenir LT Std 55 Roman"/>
        <family val="2"/>
      </rPr>
      <t xml:space="preserve">To apply for the FCI pathway, entities must first be registered in the LCFS Reporting Tool (LRT).  Your "Organization Profile" should include in its "Registration Categories" that the organization is a "ZEV FUELING INFRASTRUCTURE OWNER" for "DC Fast Charging Infrastructure (FCI)".  Information about LRT is available at </t>
    </r>
    <r>
      <rPr>
        <b/>
        <u/>
        <sz val="12"/>
        <color theme="10"/>
        <rFont val="Avenir LT Std 55 Roman"/>
        <family val="2"/>
      </rPr>
      <t>this link.</t>
    </r>
  </si>
  <si>
    <t>Applicant will send this in the application's LRT Correspondence thread.</t>
  </si>
  <si>
    <t>Charger Model</t>
  </si>
  <si>
    <t>Effective Simultaneous Power</t>
  </si>
  <si>
    <t>Total Number of LMD-FCI FSEs</t>
  </si>
  <si>
    <t>Entity Name</t>
  </si>
  <si>
    <t>The name of the applicant. This name must match exactly with the registered name of the entity in the LCFS Program.</t>
  </si>
  <si>
    <t>A unique name selected by the applicant to refer to the charging sitesite. Street, city, or nearby business names are often included.</t>
  </si>
  <si>
    <t>Site Street Address</t>
  </si>
  <si>
    <t>The site's latitude in decimal format, with accuracy to at least the fifth digit past the decimal point. Can be equal or similar to any FSE's registered latitude at the site.</t>
  </si>
  <si>
    <t>The site's longitude in decimal format, with accuracy to at least the fifth digit past the decimal point. Can be equal or similar to any FSE's registered longitude at the site.</t>
  </si>
  <si>
    <t>The number of hours the site is permitted to operate. If the value is less than 24 hrs/day, documentation showing the limitation must be submitted.</t>
  </si>
  <si>
    <t>The total power available to the chargers. Applicants may assume maximum output from on-site power, battery energy storage, and the grid connection.</t>
  </si>
  <si>
    <t>Calculated Value. The sum of the nameplate power ratings of the chargers at the site.</t>
  </si>
  <si>
    <t>The model number of the charger. LCFS staff should be able to confirm the nameplate power rating of the charger based on the model number.</t>
  </si>
  <si>
    <t>The number of CHAdeMO Ports a charger has.</t>
  </si>
  <si>
    <t>The number of SAE CCS Ports a charger has.</t>
  </si>
  <si>
    <t>Number of NACS Ports</t>
  </si>
  <si>
    <t>The number of NACS (formerly Tesla) Ports a charger has.</t>
  </si>
  <si>
    <t>Maximum Total Site Power 
[kW]</t>
  </si>
  <si>
    <t>Total 
Site Nameplate Power Rating 
[kW]</t>
  </si>
  <si>
    <t>Total Number of 
Site 
FSEs</t>
  </si>
  <si>
    <t>Number of NACS 
(SAE J3400)
Ports</t>
  </si>
  <si>
    <t>Number of 
CCS 
Ports</t>
  </si>
  <si>
    <t>Site 
FSE Ordinal Number</t>
  </si>
  <si>
    <t>Entry Number</t>
  </si>
  <si>
    <t>Site 
Ordinal Number</t>
  </si>
  <si>
    <t>Total Number of Site
LMD-FCI FSEs</t>
  </si>
  <si>
    <t>Total Number of Site
HD-FCI FSEs</t>
  </si>
  <si>
    <t>LMD-FCI</t>
  </si>
  <si>
    <t>HD-FCI</t>
  </si>
  <si>
    <t>FSE Nameplate Power Rating
[kW]</t>
  </si>
  <si>
    <t>Street01</t>
  </si>
  <si>
    <t>Street02</t>
  </si>
  <si>
    <t>Street03</t>
  </si>
  <si>
    <t>Street04</t>
  </si>
  <si>
    <t>City01</t>
  </si>
  <si>
    <t>City02</t>
  </si>
  <si>
    <t>City03</t>
  </si>
  <si>
    <t>City04</t>
  </si>
  <si>
    <t>FCI kW exceed Site kW?</t>
  </si>
  <si>
    <t>Street 05</t>
  </si>
  <si>
    <t>Total 
LMD-FCI Power Rating 
[kW]</t>
  </si>
  <si>
    <t>Total 
HD-FCI Power Rating 
[kW]</t>
  </si>
  <si>
    <t>Total 
FCI 
Power Rating 
[kW]</t>
  </si>
  <si>
    <t>Site LMD</t>
  </si>
  <si>
    <t>Site HD</t>
  </si>
  <si>
    <t>HD-FCI exceed 
40 MW?</t>
  </si>
  <si>
    <t>FSE
FCI
Power Rating [kW]</t>
  </si>
  <si>
    <t>LMD-FCI Public</t>
  </si>
  <si>
    <t>LMD-FCI Private</t>
  </si>
  <si>
    <t>HD-FCI Shared</t>
  </si>
  <si>
    <t>FCI Program Type</t>
  </si>
  <si>
    <t>HD-FCI Private</t>
  </si>
  <si>
    <t>FCI Charging Capacity [kWh/day]</t>
  </si>
  <si>
    <t>Alph2.5</t>
  </si>
  <si>
    <t>Alph3.5</t>
  </si>
  <si>
    <t>Z-150</t>
  </si>
  <si>
    <t>Z-350</t>
  </si>
  <si>
    <t>Mega1</t>
  </si>
  <si>
    <t>Column1</t>
  </si>
  <si>
    <t>Unique Types</t>
  </si>
  <si>
    <t>Count Unique Types</t>
  </si>
  <si>
    <t>Unique Types in each Site</t>
  </si>
  <si>
    <t>Unique Type Site</t>
  </si>
  <si>
    <t>Unique Type Program</t>
  </si>
  <si>
    <t>Unique Type Model</t>
  </si>
  <si>
    <t>Unique Type Nameplate Power</t>
  </si>
  <si>
    <t>Unique Type CCS Ports per FSE</t>
  </si>
  <si>
    <t>Unique Type NACS Ports per FSE</t>
  </si>
  <si>
    <t>Unique Type ChadeMo Ports per FSE</t>
  </si>
  <si>
    <t>Unique Types per Site</t>
  </si>
  <si>
    <t>Longitude is 5 decimals or more?</t>
  </si>
  <si>
    <t>Latitude is 5 decimals or more?</t>
  </si>
  <si>
    <t>Unique Type FCI Capacity</t>
  </si>
  <si>
    <t>Type#1 FSEs Program Type</t>
  </si>
  <si>
    <t>Type#1 Model</t>
  </si>
  <si>
    <t>Type#1 Nameplate Power</t>
  </si>
  <si>
    <t>Type#1 ChadeMo Ports per FSE</t>
  </si>
  <si>
    <t>Type#2 CCS Ports per FSE</t>
  </si>
  <si>
    <t>Type#1 CCS Ports per FSE</t>
  </si>
  <si>
    <t>Type#1 NACS Ports per FSE</t>
  </si>
  <si>
    <t>Number of High-Power Ports</t>
  </si>
  <si>
    <t>Unique Type High Power Ports per FSE</t>
  </si>
  <si>
    <t>Type#1 High-Power Ports per FSE</t>
  </si>
  <si>
    <t>High-Power Port Type</t>
  </si>
  <si>
    <t>Unique  High Power Ports Type</t>
  </si>
  <si>
    <t>Type#1 High-Power Ports Type</t>
  </si>
  <si>
    <t>Type#2 FSEs Program Type</t>
  </si>
  <si>
    <t>Type#2 Model</t>
  </si>
  <si>
    <t>Type#2 Nameplate Power</t>
  </si>
  <si>
    <t>Type#2 ChadeMo Ports per FSE</t>
  </si>
  <si>
    <t>Type#2 NACS Ports per FSE</t>
  </si>
  <si>
    <t>Type#2 High-Power Ports per FSE</t>
  </si>
  <si>
    <t>Type#2 FCI Capacity</t>
  </si>
  <si>
    <t>Type#3 FSEs Program Type</t>
  </si>
  <si>
    <t>Type#3 Model</t>
  </si>
  <si>
    <t>Type#3 Nameplate Power</t>
  </si>
  <si>
    <t>Type#3 ChadeMo Ports per FSE</t>
  </si>
  <si>
    <t>Type#3 CCS Ports per FSE</t>
  </si>
  <si>
    <t>Type#3 NACS Ports per FSE</t>
  </si>
  <si>
    <t>Type#3 High-Power Ports per FSE</t>
  </si>
  <si>
    <t>Type#3 FCI Capacity</t>
  </si>
  <si>
    <t>Type#1 FCI Capacity per FSE [kWh/d]</t>
  </si>
  <si>
    <t>Type#2 High-Power Ports Type</t>
  </si>
  <si>
    <t>Type#3 High-Power Ports Type</t>
  </si>
  <si>
    <t>Number of Type#5 FSEs at Site</t>
  </si>
  <si>
    <t>Type#5 FSEs Program Type</t>
  </si>
  <si>
    <t>Type#5 Model</t>
  </si>
  <si>
    <t>Type#5 Nameplate Power</t>
  </si>
  <si>
    <t>Type#5 ChadeMo Ports per FSE</t>
  </si>
  <si>
    <t>Type#5 CCS Ports per FSE</t>
  </si>
  <si>
    <t>Type#5 NACS Ports per FSE</t>
  </si>
  <si>
    <t>Type#5 High-Power Ports per FSE</t>
  </si>
  <si>
    <t>Type#5 High-Power Ports Type</t>
  </si>
  <si>
    <t>Type#5 FCI Capacity</t>
  </si>
  <si>
    <t>Number of Type#4 FSEs at Site</t>
  </si>
  <si>
    <t>Type#4 FSEs Program Type</t>
  </si>
  <si>
    <t>Type#4 Model</t>
  </si>
  <si>
    <t>Type#4 Nameplate Power</t>
  </si>
  <si>
    <t>Type#4 ChadeMo Ports per FSE</t>
  </si>
  <si>
    <t>Type#4 CCS Ports per FSE</t>
  </si>
  <si>
    <t>Type#4 NACS Ports per FSE</t>
  </si>
  <si>
    <t>Type#4 High-Power Ports per FSE</t>
  </si>
  <si>
    <t>Type#4 High-Power Ports Type</t>
  </si>
  <si>
    <t>Type#4 FCI Capacity</t>
  </si>
  <si>
    <t>Type#6 FSEs Program Type</t>
  </si>
  <si>
    <t>Type#6 Model</t>
  </si>
  <si>
    <t>Type#6 Nameplate Power</t>
  </si>
  <si>
    <t>Type#6 ChadeMo Ports per FSE</t>
  </si>
  <si>
    <t>Type#6 CCS Ports per FSE</t>
  </si>
  <si>
    <t>Type#6 NACS Ports per FSE</t>
  </si>
  <si>
    <t>Type#6 High-Power Ports per FSE</t>
  </si>
  <si>
    <t>Type#6 High-Power Ports Type</t>
  </si>
  <si>
    <t>Type#6 FCI Capacity</t>
  </si>
  <si>
    <t>Type#7 FSEs Program Type</t>
  </si>
  <si>
    <t>Type#7 Model</t>
  </si>
  <si>
    <t>Type#7 Nameplate Power</t>
  </si>
  <si>
    <t>Type#7 ChadeMo Ports per FSE</t>
  </si>
  <si>
    <t>Type#7 CCS Ports per FSE</t>
  </si>
  <si>
    <t>Type#7 NACS Ports per FSE</t>
  </si>
  <si>
    <t>Type#7 High-Power Ports per FSE</t>
  </si>
  <si>
    <t>Type#7 High-Power Ports Type</t>
  </si>
  <si>
    <t>Type#7 FCI Capacity</t>
  </si>
  <si>
    <t xml:space="preserve"> FSEs Program Type</t>
  </si>
  <si>
    <t xml:space="preserve"> Model</t>
  </si>
  <si>
    <t xml:space="preserve"> Nameplate Power</t>
  </si>
  <si>
    <t xml:space="preserve"> ChadeMo Ports per FSE</t>
  </si>
  <si>
    <t xml:space="preserve"> CCS Ports per FSE</t>
  </si>
  <si>
    <t xml:space="preserve"> NACS Ports per FSE</t>
  </si>
  <si>
    <t xml:space="preserve"> High-Power Ports per FSE</t>
  </si>
  <si>
    <t xml:space="preserve"> High-Power Ports Type</t>
  </si>
  <si>
    <t xml:space="preserve"> FCI Capacity</t>
  </si>
  <si>
    <t>Number of Type#6 FSEs at Site</t>
  </si>
  <si>
    <t>Number of Type#7 FSEs at Site</t>
  </si>
  <si>
    <t>Number of FSEs by Type</t>
  </si>
  <si>
    <t>Total Number of HD-FCI FSEs</t>
  </si>
  <si>
    <t xml:space="preserve"> Nameplate Power Rating 
[kW]</t>
  </si>
  <si>
    <t xml:space="preserve"> CHAdeMo Ports per FSE</t>
  </si>
  <si>
    <t xml:space="preserve"> FCI Capacity [kWh/d]</t>
  </si>
  <si>
    <t xml:space="preserve"> CCS 
Ports per FSE</t>
  </si>
  <si>
    <t xml:space="preserve"> NACS 
Ports per FSE</t>
  </si>
  <si>
    <t xml:space="preserve"> High-Power 
Ports per FSE</t>
  </si>
  <si>
    <t>FSE outside FCI Power boundary?</t>
  </si>
  <si>
    <t>FSE Nameplate below 50 kW?</t>
  </si>
  <si>
    <t>Add additional digits to highlighted cells</t>
  </si>
  <si>
    <t>Reduce FCI Power Ratings</t>
  </si>
  <si>
    <t>Not in FCI</t>
  </si>
  <si>
    <t>Reduce HD-FCI Power Ratings or reduce number of HD-FCI FSEs at site</t>
  </si>
  <si>
    <t>Reduce LMD-FCI Power Ratings or reduce number of LMD-FCI FSEs at site</t>
  </si>
  <si>
    <t>FSE must be at least 50 kW to be in FCI</t>
  </si>
  <si>
    <t>Move FCI power rating within FCI requirements</t>
  </si>
  <si>
    <t>Fuel Supply Equipment (FSE) Applicant Details</t>
  </si>
  <si>
    <t>Is the applicant the FSE owner or designee?</t>
  </si>
  <si>
    <t>Proof of Heavy-Duty FCI Class 8 Accessibility</t>
  </si>
  <si>
    <t>I certify the FSEs at this/these sites applying for the FCI pathway:</t>
  </si>
  <si>
    <t>Documentation of operation hours less than 24 hr/d</t>
  </si>
  <si>
    <t>Description(s) of Public, Shared, and/or Private Site Accessibility</t>
  </si>
  <si>
    <t>No sites in this application will operate less than 24 hours each day.</t>
  </si>
  <si>
    <t>This application contains no Shared HD-FCI FSEs.</t>
  </si>
  <si>
    <t>Required Documentation for Application Approval</t>
  </si>
  <si>
    <t>Were not permitted to operate before January 1, 2022.</t>
  </si>
  <si>
    <t>Initial Capital Expense Report</t>
  </si>
  <si>
    <t>Required Documentation for FSE FCI Eligibility</t>
  </si>
  <si>
    <t>any Public HD-FCI FSEs will accept owner branded or partnered fuel cards.</t>
  </si>
  <si>
    <t>Owner</t>
  </si>
  <si>
    <t>Designee</t>
  </si>
  <si>
    <t>Any Public LMD- or HD-FCI FSEs will accept major credit and debit cards, and</t>
  </si>
  <si>
    <t>the site's FCI crediting period.</t>
  </si>
  <si>
    <t>I will include uptimes for these FSEs in quarterly reports for the duration of</t>
  </si>
  <si>
    <t>Changes to Approved Sites</t>
  </si>
  <si>
    <t>LCFS Regulation Section 95486.3(b) and .4(b)</t>
  </si>
  <si>
    <t>FCI 
Category
Types</t>
  </si>
  <si>
    <t>If co-locating FSEs from mutliple FCI Category Types on the same site, use the exact same Site Characteristic inputs for all Types.</t>
  </si>
  <si>
    <t xml:space="preserve">I will submit Cost &amp; Revenue reports for all operating FCI sites as part of </t>
  </si>
  <si>
    <t>the Annual Reporting process.</t>
  </si>
  <si>
    <t>Number of Chargers per Unique Type</t>
  </si>
  <si>
    <t>There are no changes to the "Input Sites Data" worksheet.</t>
  </si>
  <si>
    <t>MCS</t>
  </si>
  <si>
    <t>Total Site
FCI 
Power Rating 
[kW]</t>
  </si>
  <si>
    <t>Total 
Site 
LMD-FCI Power Rating 
[kW]</t>
  </si>
  <si>
    <t>Total Site
HD-FCI Power Rating 
[kW]</t>
  </si>
  <si>
    <t>Lvl2-X</t>
  </si>
  <si>
    <t>Proof of Shared HD-FCI Third-Party Accessibility</t>
  </si>
  <si>
    <t>Description of Shared HD-FCI Location Requirements</t>
  </si>
  <si>
    <t>This information is required for FCI-approved FSEs to generate FCI credits.</t>
  </si>
  <si>
    <t>to meet FCI requirements for any period of time.</t>
  </si>
  <si>
    <t>I will inform LCFS ZEV Infrastructure Staff if any FCI-approved FSE is unable</t>
  </si>
  <si>
    <t>FSE Owner Relationship to other LCFS Registered Entities</t>
  </si>
  <si>
    <t>Example Inputs</t>
  </si>
  <si>
    <t>City05</t>
  </si>
  <si>
    <t>FSE Owner</t>
  </si>
  <si>
    <t>The city in which the site is located.</t>
  </si>
  <si>
    <t>Calculated Value. The sum of the FCI power ratings of the HD-FCI chargers at the site. This value can be less than or equal to 40,000 kW.</t>
  </si>
  <si>
    <t>FCI Category Types</t>
  </si>
  <si>
    <t>Which category of FCI this FSE is: Light and Medium Duty (LMD) or Heavy Duty (HD), and Private or Public.  If the FSE is not eligible for FCI or the applicant does not want the FSE to generate FCI credits, input "Not in FCI".</t>
  </si>
  <si>
    <t>The fuel supply equipment identification number of the charger. This number is not required for application approval but is required for the charger to be eligible to generate LCFS credits, including through the FCI pathway.</t>
  </si>
  <si>
    <t>FSE Nameplate Power Rating [kW]</t>
  </si>
  <si>
    <t>The nameplate power rating of each charger. Eligible FCI chargers must have a nameplate power rating of at least 50 kW.</t>
  </si>
  <si>
    <t>FSE FCI Power Rating [kW]</t>
  </si>
  <si>
    <t>The number of CHAdeMO Ports this charger has.</t>
  </si>
  <si>
    <t>The number of SAE CCS Ports this charger has.</t>
  </si>
  <si>
    <t>The number of NACS (formerly Tesla) Ports this charger has.</t>
  </si>
  <si>
    <t>The number of high-power ports this charger has. Any port type not CHAdeMO/CCS/NACS can be included here. Typically used only for HD-FCI FSEs.</t>
  </si>
  <si>
    <t>The type of High-Power port used for this charger. Any port type not CHAdeMO/CCS/NACS can be included here. Typically used only for HD-FCI FSEs.</t>
  </si>
  <si>
    <t>FCI Charging Capacity [kWh/d]</t>
  </si>
  <si>
    <t>Calculated value. The charging capacity of each FCI charger, based on its FCI Category Type and FCI Power Rating.</t>
  </si>
  <si>
    <t>Total Number of Site LMD-FCI FSEs</t>
  </si>
  <si>
    <t>Calculated value. The total number of chargers applied for the LMD-FCI program for a site.</t>
  </si>
  <si>
    <t>Total Number of Site HD-FCI FSEs</t>
  </si>
  <si>
    <t>Calculated value. The total number of chargers applied for the HD-FCI program for a site.</t>
  </si>
  <si>
    <t>Definitions</t>
  </si>
  <si>
    <t>Total HD-FCI Nameplate Power Rating [kW]</t>
  </si>
  <si>
    <t>Total LMD-FCI Nameplate Power Rating [kW]</t>
  </si>
  <si>
    <t>It is not required for initial approval of the FCI site.</t>
  </si>
  <si>
    <t>FSE IDs must be input to the correct charger in the "Input Sites Data" worksheet.</t>
  </si>
  <si>
    <t>Applications for approval for the FCI pathway may be submitted before site groundbreaking. Applications will be reviewed in the order in which they are submitted.  Applications are not guaranteed to be processed in the quarter they are submitted.</t>
  </si>
  <si>
    <t>Applicant will send this for each site in the LRT Correspondence thread.</t>
  </si>
  <si>
    <t>In addition to the reporting requirements for the dispensed electricity pathways, the FCI pathway requires uptime information for each FSE.  Entities must also submit each year the Cost and Revenue Report for their FCI sites as an Additional Supporting Document in the entity's annual report.  FCI credits will not be issued without this information.</t>
  </si>
  <si>
    <t>This worksheet describes the inputs existing in this application's "Input Sites Data" worksheet when downloaded.  
DELETE THESE INPUTS BEFORE INPUTTING YOUR OWN DATA.</t>
  </si>
  <si>
    <t>This worksheet cannot be edited. Edit the "Input Sites Data" worksheet to change this summary worksheet.</t>
  </si>
  <si>
    <t xml:space="preserve">This application template can accommodate 200 chargers from multiple FCI sites.  If you wish to apply for additional chargers, please submit additional application templates.  </t>
  </si>
  <si>
    <t>Do not split chargers from the same site into different application templates.</t>
  </si>
  <si>
    <t>Input Data for FCI Site Approval</t>
  </si>
  <si>
    <t>Input Data for FCI Site Eligibility</t>
  </si>
  <si>
    <t>Calculated Cells</t>
  </si>
  <si>
    <t>Legend</t>
  </si>
  <si>
    <t>Check the "Review Sites Summary" to confirm that Site data has been inputted correctly.</t>
  </si>
  <si>
    <t>General</t>
  </si>
  <si>
    <t>Site Requirement Summary</t>
  </si>
  <si>
    <t>•</t>
  </si>
  <si>
    <t>Refer to the "Read Me", "Definitions", "Regulation Summary", and "Example" worksheets.</t>
  </si>
  <si>
    <t>A complete application must be submitted by 2030-12-31.</t>
  </si>
  <si>
    <t>Chargers that operated before 2022-01-01; were previously approved for FCI crediting; receive or spend funds pursuant to California or Federal enforcement settlement or CEQA; or are a private LMD charger co-located with an HD-FCI site, cannot be approved for new FCI pathways.</t>
  </si>
  <si>
    <t>Chargers must have a minimum nameplate power rating of 50 kW.</t>
  </si>
  <si>
    <t xml:space="preserve">This worksheet summarizes the relevant requirements as listed in </t>
  </si>
  <si>
    <t>Requested site characteristics must be provided and attested to, and updated as necessary.</t>
  </si>
  <si>
    <t>Public LMD-FCI sites must be available to the public at least 12 continuous hours each day, including the hours between 9am and 5pm.  Public users must be able to access the site and purchase fuel with a major credit or debit card.</t>
  </si>
  <si>
    <t>section 95486.3(b) and 95486.4(b)for LMD- and HD-FCI site approval.</t>
  </si>
  <si>
    <t>LMD-FCI chargers are limited to an FCI power capacity of 350 kW.</t>
  </si>
  <si>
    <t>The total FCI power capacity at one address for LMD-FCI chargers is limited to 2,500 kW.</t>
  </si>
  <si>
    <t>The sum of all FCI power ratings of LMD- and HD-FCI chargers at a site cannot exceed the available power to the site from the grid, on-site battery, and on-site power.  Applicants may report an FCI power rating less for a charger that is less than or equal to the charger's nameplate.</t>
  </si>
  <si>
    <t>Any charger at a site must be included in the application, whether or not FCI eligibility is requested for that charger.</t>
  </si>
  <si>
    <t>All FCI sites must be in California.</t>
  </si>
  <si>
    <t>requirements in different sitations.</t>
  </si>
  <si>
    <t>The "Example" worksheet shows the application of some of these</t>
  </si>
  <si>
    <t>Shared HD-FCI sites must be available to a third party fleet at least 12 continuous hours each day.</t>
  </si>
  <si>
    <t>HD-FCI chargers are limited to an FCI power capacity of 2 MW.</t>
  </si>
  <si>
    <t>The total FCI power capacity at one address for LMD-FCI chargers is limited to 40 MW.</t>
  </si>
  <si>
    <t>Public HD-FCI sites must accept major credit or debit cards, as well as any fuel card that the owner already accepts.</t>
  </si>
  <si>
    <t>Sites that are not operating after the first 8 quarters of a site's approved FCI crediting period may be cancelled if additional room is needed in the program to accept new sites.</t>
  </si>
  <si>
    <t>Delete the example inputs before putting in Site and Charger Characteristics.</t>
  </si>
  <si>
    <t>Will meet their respective accessibility requirements for light- and medium-duty</t>
  </si>
  <si>
    <t>or heavy-duty vehicles, and for public or shared FSEs.</t>
  </si>
  <si>
    <t>Applicant has amended original values in the "Input Sites Data" worksheet.</t>
  </si>
  <si>
    <t>No HD-FCI FSEs are eligible for FCI crediting with this submission.</t>
  </si>
  <si>
    <t>No shared HD-FCI FSEs are eligible for FCI crediting with this submission.</t>
  </si>
  <si>
    <t>This information is required for initial approval of FCI Sites.</t>
  </si>
  <si>
    <t>Required for FCI Eligiblity;
not required for initial Approval</t>
  </si>
  <si>
    <t>Applications for eligibility must be submitted after the station is operational. Applications with the FSE IDs of stations newly registered in the LCFS Reporting Tool (LRT) should be submitted before the midpoint of the quarter subsequent to the credit generation quarter (for Q1, May 15th) to ensure the FSEs will be marked eligible for the FCI pathway before the reporting quarter is over.</t>
  </si>
  <si>
    <t>The point of contact for the applicant regarding FCI.  This contact should be a registered user of the LCFS Reporting Tool.</t>
  </si>
  <si>
    <t>The Federal Employee Identification Number of the applicant. If the applicant is an individual, "SSN" can be input instead of an actual number.</t>
  </si>
  <si>
    <t>The owner of the fuel supply equipment (FSE).  Owners may designate an entity to represent them in LCFS.</t>
  </si>
  <si>
    <t>A designee is designated by the FSE owner to report dispensed fuel to the LCFS Reporting Tool and collect issued LCFS credits.  A designated FSE can have only one designee.  Designees are often used by FSE owners that own only a small number of FSEs.</t>
  </si>
  <si>
    <t>The address where the site is located.  This address must match with the address of the FSEs at the site registered in the LCFS Reporting Tool.</t>
  </si>
  <si>
    <t>"Applicant Details" Worksheet</t>
  </si>
  <si>
    <t>DC Fast Charging Infrastructure (FCI) Pathway</t>
  </si>
  <si>
    <t>Zero Emission Infrastructure Application for the</t>
  </si>
  <si>
    <t>California Air Resources Board (CARB)</t>
  </si>
  <si>
    <t>Low Carbon Fuel Standard (LCFS)</t>
  </si>
  <si>
    <t>Inputs for FCI Credit Eligibility</t>
  </si>
  <si>
    <t>Inputs for Application Approval</t>
  </si>
  <si>
    <r>
      <rPr>
        <b/>
        <sz val="12"/>
        <color theme="1"/>
        <rFont val="Avenir LT Std 55 Roman"/>
        <family val="2"/>
      </rPr>
      <t>"Sites Data" Worksheet:</t>
    </r>
    <r>
      <rPr>
        <sz val="12"/>
        <color theme="1"/>
        <rFont val="Avenir LT Std 55 Roman"/>
        <family val="2"/>
      </rPr>
      <t xml:space="preserve"> FSE ID </t>
    </r>
  </si>
  <si>
    <t xml:space="preserve">CARB LCFS DC Fast Charging Infrastructure Application </t>
  </si>
  <si>
    <r>
      <rPr>
        <b/>
        <sz val="16"/>
        <rFont val="Avenir LT Std 55 Roman"/>
        <family val="2"/>
      </rPr>
      <t>CARB LCFS FCI Applicant Sites Summary</t>
    </r>
    <r>
      <rPr>
        <sz val="16"/>
        <rFont val="Avenir LT Std 55 Roman"/>
        <family val="2"/>
      </rPr>
      <t xml:space="preserve"> (resize row height fit to ensure visibility)</t>
    </r>
  </si>
  <si>
    <t>In any quarter for which an FSE is FCI eligible, the FSE can generate FCI credits by including uptime for that FSE in the quarterly reporting.</t>
  </si>
  <si>
    <t>DC Fast Charging Infrastructure (FCI) Pathway:</t>
  </si>
  <si>
    <t>Approval and Eligibility</t>
  </si>
  <si>
    <r>
      <t xml:space="preserve">This application for FCI </t>
    </r>
    <r>
      <rPr>
        <u/>
        <sz val="12"/>
        <rFont val="Avenir LT Std 55 Roman"/>
        <family val="2"/>
      </rPr>
      <t>approval</t>
    </r>
    <r>
      <rPr>
        <sz val="12"/>
        <rFont val="Avenir LT Std 55 Roman"/>
        <family val="2"/>
      </rPr>
      <t xml:space="preserve"> and </t>
    </r>
    <r>
      <rPr>
        <u/>
        <sz val="12"/>
        <rFont val="Avenir LT Std 55 Roman"/>
        <family val="2"/>
      </rPr>
      <t>eligiblity</t>
    </r>
    <r>
      <rPr>
        <sz val="12"/>
        <rFont val="Avenir LT Std 55 Roman"/>
        <family val="2"/>
      </rPr>
      <t xml:space="preserve"> can be submitted in two parts:</t>
    </r>
  </si>
  <si>
    <r>
      <t xml:space="preserve">1. </t>
    </r>
    <r>
      <rPr>
        <u/>
        <sz val="12"/>
        <rFont val="Avenir LT Std 55 Roman"/>
        <family val="2"/>
      </rPr>
      <t>Approval</t>
    </r>
    <r>
      <rPr>
        <sz val="12"/>
        <rFont val="Avenir LT Std 55 Roman"/>
        <family val="2"/>
      </rPr>
      <t xml:space="preserve">: Sites can be approved for FCI crediting by submitting this </t>
    </r>
  </si>
  <si>
    <t>2. Eligibility: Once registered with fuel supply equipment identification numbers</t>
  </si>
  <si>
    <t>Applicant's expected date that the site is operational.  If the site is already operational, input the operational date from the earliest FCI eligible registered FSE.
If a site does not become operational within 24 months from the date of approval, the site may be cancelled. Applicant can re-apply for the site in the next quarter.</t>
  </si>
  <si>
    <t>The power rating selected by the applicant used to calculate FCI charging capacity. The sum of the FCI Power Ratings at a site cannot exceed Maximum Total Site Power.  An individual LMD-FCI charger's FCI power rating cannot exceed 350 kW. The sum of the LMD-FCI power ratings at a site cannot exceed 2,500 kW. An individual HD-FCI charter's FCI power rating cannot exceed 2,000 kW. The sum of the HD-FCI power ratings at a site cannot exceed 40,000 kW.</t>
  </si>
  <si>
    <t>Calculated Value. The power available to an FCI charger when all FCI chargers are operating. This value must be equal to or greater than the FCI Power Rating.</t>
  </si>
  <si>
    <t>Calculated value. The charging capacity of each FCI charger, based on its FCI Power Rating.</t>
  </si>
  <si>
    <t>LMD-FCI exceed 
2.5 MW?</t>
  </si>
  <si>
    <t>Alph3.0</t>
  </si>
  <si>
    <t>Signed Attestation Letter(s)</t>
  </si>
  <si>
    <t>ExampleSite1</t>
  </si>
  <si>
    <t>ExampleSite2</t>
  </si>
  <si>
    <t>ExampleSite3</t>
  </si>
  <si>
    <t>ExampleSite4</t>
  </si>
  <si>
    <t>ExampleSite5</t>
  </si>
  <si>
    <t>Example Site 1 has 2 LMD Private Chargers, with 350 kW and 250 kW nameplate power rating respectively, but only 500 kW available site power.  Because the FCI power rating cannot exceed available site power, values less than 350 kW and 250 kW are input for the FCI power rating.</t>
  </si>
  <si>
    <t>Example Site 2 has 1 LMD Private charger (150 kW nameplate power rating), 1 LMD Public charger (150 kW), and 2 HD Shared chargers (350 kW each), and 2 Level 2 chargers (10 kW each) with total site power of 1,500 kW.  The two Level 2 chargers are not eligible for FCI but must be included in the application. Because the sum of the nameplate power ratings of the FCI eligible chargers is less than the available site power, the FCI power ratings of all chargers can be set to their nameplate power rating.  Note that the site characteristics are not altered for the LMD- versus the HD-FCI chargers.</t>
  </si>
  <si>
    <t>Example Site 3 has 3 HD Private chargers (350 kW nameplate power rating), with total site power of 1,000 kW.  Because the FCI power rating cannot exceed available site power, one of the charger's FCI power rating was input as 300 kW.</t>
  </si>
  <si>
    <t>Example Site 5 has 22 HD Public Chargers (nameplate power rating 2,250 kW each), with total site availabe power of 50,000 kW (from a 30 MW utility connection, 10 MW of solar panels, and a 10 MW battery).  The maximum HD-FCI power rating for an FSE is 2,000. Because the sum of the FCI power ratings for the HD-FCI FSEs cannot exceed 40,000 kW at a site, and the sum of the FCI power ratings for all 22 HD-FCI FSEs is 44,000 kW, 2 of the chargers were marked as not eligible for the FCI pathway. (Alternatively, the FCI power rating for all 22 HD-FCI FSEs could be entered as 40 ÷ 22 = 1,818 kW, and all 22 FSEs as HD-FCI.)</t>
  </si>
  <si>
    <t>Calculated Value. The sum of the FCI power ratings of the LMD-FCI chargers at the site. This value can be less than or equal to 2,500 kW.</t>
  </si>
  <si>
    <r>
      <t xml:space="preserve">"Sites Data" Worksheet: </t>
    </r>
    <r>
      <rPr>
        <sz val="12"/>
        <color theme="1"/>
        <rFont val="Avenir LT Std 55 Roman"/>
        <family val="2"/>
      </rPr>
      <t>Charger Characteristics Table</t>
    </r>
  </si>
  <si>
    <r>
      <t xml:space="preserve">"Sites Data" Worksheet: </t>
    </r>
    <r>
      <rPr>
        <sz val="12"/>
        <color theme="1"/>
        <rFont val="Avenir LT Std 55 Roman"/>
        <family val="2"/>
      </rPr>
      <t>Site Characteristics Table</t>
    </r>
  </si>
  <si>
    <t>Calculated value. The total number of chargers at the site that will be registered in the LCFS program. This includes chargers not applied for the FCI pathway, such as Level 1 and 2 chargers.</t>
  </si>
  <si>
    <t>Total 
Nameplate
Power Rating 
[kW]</t>
  </si>
  <si>
    <t>Total Site Nameplate Power Rating [kW]</t>
  </si>
  <si>
    <t>Once eligibility information is available, applicants should resubmit this document with the eligiblity portion complete and relevant documents attached to LRT Correspondence. If approved sites in the workbook become FCI eligible in different quarters, resbumit this workbook in each quarter with updated eligibility information.</t>
  </si>
  <si>
    <r>
      <rPr>
        <sz val="12"/>
        <rFont val="Avenir LT Std 55 Roman"/>
        <family val="2"/>
      </rPr>
      <t xml:space="preserve">The FCI Pathway was created with the Board approval of the 2018 amendments to CARB's LCFS regulation.  The FCI Pathway is available for light- and medium-duty charging (LMD-FCI) as described in Section 95486.3(b) of the regulation, and for heavy-duty charging (HD-FCI) as described in Section 95486.4(b) of the regulation; an online version is available at </t>
    </r>
    <r>
      <rPr>
        <b/>
        <u/>
        <sz val="12"/>
        <color theme="10"/>
        <rFont val="Avenir LT Std 55 Roman"/>
        <family val="2"/>
      </rPr>
      <t>this link.</t>
    </r>
  </si>
  <si>
    <t>Acampo</t>
  </si>
  <si>
    <t>Acton</t>
  </si>
  <si>
    <t>Adelaide</t>
  </si>
  <si>
    <t>Adelanto</t>
  </si>
  <si>
    <t>Adin</t>
  </si>
  <si>
    <t>Aerial Acres</t>
  </si>
  <si>
    <t>Agoura</t>
  </si>
  <si>
    <t>Agoura Hills</t>
  </si>
  <si>
    <t>Agua Dulce</t>
  </si>
  <si>
    <t>Aguanga</t>
  </si>
  <si>
    <t>Ahwahnee</t>
  </si>
  <si>
    <t>Alameda</t>
  </si>
  <si>
    <t>Alamo</t>
  </si>
  <si>
    <t>Albany</t>
  </si>
  <si>
    <t>Albion</t>
  </si>
  <si>
    <t>Alderpoint</t>
  </si>
  <si>
    <t>Alhambra</t>
  </si>
  <si>
    <t>Aliso Viejo</t>
  </si>
  <si>
    <t>Alleghany</t>
  </si>
  <si>
    <t>Alpaugh</t>
  </si>
  <si>
    <t>Alpine</t>
  </si>
  <si>
    <t>Alpine Meadows</t>
  </si>
  <si>
    <t>Alta</t>
  </si>
  <si>
    <t>Alta Loma</t>
  </si>
  <si>
    <t>Altadena</t>
  </si>
  <si>
    <t>Altaville</t>
  </si>
  <si>
    <t>Alturas</t>
  </si>
  <si>
    <t>Alviso</t>
  </si>
  <si>
    <t>Amador City</t>
  </si>
  <si>
    <t>Amboy</t>
  </si>
  <si>
    <t>American Canyon</t>
  </si>
  <si>
    <t>Anaheim</t>
  </si>
  <si>
    <t>Anderson</t>
  </si>
  <si>
    <t>Angels Camp</t>
  </si>
  <si>
    <t>Angelus Oaks</t>
  </si>
  <si>
    <t>Angwin</t>
  </si>
  <si>
    <t>Annapolis</t>
  </si>
  <si>
    <t>Antelope</t>
  </si>
  <si>
    <t>Antioch</t>
  </si>
  <si>
    <t>Anza</t>
  </si>
  <si>
    <t>Apple Valley</t>
  </si>
  <si>
    <t>Applegate</t>
  </si>
  <si>
    <t>Aptos</t>
  </si>
  <si>
    <t>Arboga</t>
  </si>
  <si>
    <t>Arbuckle</t>
  </si>
  <si>
    <t>Arcadia</t>
  </si>
  <si>
    <t>Arcata</t>
  </si>
  <si>
    <t>Argus</t>
  </si>
  <si>
    <t>Arleta</t>
  </si>
  <si>
    <t>Armona</t>
  </si>
  <si>
    <t>Arnold</t>
  </si>
  <si>
    <t>Aromas</t>
  </si>
  <si>
    <t>Arrowbear Lake</t>
  </si>
  <si>
    <t>Arrowhead Farms</t>
  </si>
  <si>
    <t>Arroyo Grande</t>
  </si>
  <si>
    <t>Artesia</t>
  </si>
  <si>
    <t>Artois</t>
  </si>
  <si>
    <t>Arvin</t>
  </si>
  <si>
    <t>Atascadero</t>
  </si>
  <si>
    <t>Atherton</t>
  </si>
  <si>
    <t>Atwater</t>
  </si>
  <si>
    <t>Atwood</t>
  </si>
  <si>
    <t>Auberry</t>
  </si>
  <si>
    <t>Auburn</t>
  </si>
  <si>
    <t>Avalon</t>
  </si>
  <si>
    <t>Avenal</t>
  </si>
  <si>
    <t>Avery</t>
  </si>
  <si>
    <t>Avila Beach</t>
  </si>
  <si>
    <t>Azusa</t>
  </si>
  <si>
    <t>Badger</t>
  </si>
  <si>
    <t>Baker</t>
  </si>
  <si>
    <t>Bakersfield</t>
  </si>
  <si>
    <t>Balboa</t>
  </si>
  <si>
    <t>Balboa Island</t>
  </si>
  <si>
    <t>Baldwin Hills</t>
  </si>
  <si>
    <t>Baldwin Park</t>
  </si>
  <si>
    <t>Ballard</t>
  </si>
  <si>
    <t>Ballico</t>
  </si>
  <si>
    <t>Bangor</t>
  </si>
  <si>
    <t>Banning</t>
  </si>
  <si>
    <t>Banta</t>
  </si>
  <si>
    <t>Bard</t>
  </si>
  <si>
    <t>Barstow</t>
  </si>
  <si>
    <t>Bass Lake</t>
  </si>
  <si>
    <t>Bassett</t>
  </si>
  <si>
    <t>Bay Point</t>
  </si>
  <si>
    <t>Bayside</t>
  </si>
  <si>
    <t>Beale AFB</t>
  </si>
  <si>
    <t>Bear Valley</t>
  </si>
  <si>
    <t>Bear Valley Springs</t>
  </si>
  <si>
    <t>Beaumont</t>
  </si>
  <si>
    <t>Beckwourth</t>
  </si>
  <si>
    <t>Belden</t>
  </si>
  <si>
    <t>Bell</t>
  </si>
  <si>
    <t>Bell Canyon</t>
  </si>
  <si>
    <t>Bell Gardens</t>
  </si>
  <si>
    <t>Bella Vista</t>
  </si>
  <si>
    <t>Bellflower</t>
  </si>
  <si>
    <t>Belmont</t>
  </si>
  <si>
    <t>Belvedere</t>
  </si>
  <si>
    <t>Belvedere Tiburon</t>
  </si>
  <si>
    <t>Ben Lomond</t>
  </si>
  <si>
    <t>Benicia</t>
  </si>
  <si>
    <t>Benton</t>
  </si>
  <si>
    <t>Berenda</t>
  </si>
  <si>
    <t>Berkeley</t>
  </si>
  <si>
    <t>Bermuda Dunes</t>
  </si>
  <si>
    <t>Berry Creek</t>
  </si>
  <si>
    <t>Bethel Island</t>
  </si>
  <si>
    <t>Beverly Hills</t>
  </si>
  <si>
    <t>Bieber</t>
  </si>
  <si>
    <t>Big Bar</t>
  </si>
  <si>
    <t>Big Bear City</t>
  </si>
  <si>
    <t>Big Bear Lake</t>
  </si>
  <si>
    <t>Big Bend</t>
  </si>
  <si>
    <t>Big Creek</t>
  </si>
  <si>
    <t>Big Oak Flat</t>
  </si>
  <si>
    <t>Big Oak Valley</t>
  </si>
  <si>
    <t>Big Oak Vly</t>
  </si>
  <si>
    <t>Big Pine</t>
  </si>
  <si>
    <t>Big River</t>
  </si>
  <si>
    <t>Big Sur</t>
  </si>
  <si>
    <t>Biggs</t>
  </si>
  <si>
    <t>Biola</t>
  </si>
  <si>
    <t>Birds Landing</t>
  </si>
  <si>
    <t>Birds Lndg</t>
  </si>
  <si>
    <t>Bishop</t>
  </si>
  <si>
    <t>Blackhawk</t>
  </si>
  <si>
    <t>Blairsden</t>
  </si>
  <si>
    <t>Blairsden Graeagle</t>
  </si>
  <si>
    <t>Blocksburg</t>
  </si>
  <si>
    <t>Bloomington</t>
  </si>
  <si>
    <t>Blrsdn Greagl</t>
  </si>
  <si>
    <t>Blue Jay</t>
  </si>
  <si>
    <t>Blue Lake</t>
  </si>
  <si>
    <t>Blythe</t>
  </si>
  <si>
    <t>Bodega</t>
  </si>
  <si>
    <t>Bodega Bay</t>
  </si>
  <si>
    <t>Bodfish</t>
  </si>
  <si>
    <t>Bolinas</t>
  </si>
  <si>
    <t>Bonita</t>
  </si>
  <si>
    <t>Bonny Doon</t>
  </si>
  <si>
    <t>Bonsall</t>
  </si>
  <si>
    <t>Boonville</t>
  </si>
  <si>
    <t>Boron</t>
  </si>
  <si>
    <t>Borrego Spgs</t>
  </si>
  <si>
    <t>Borrego Springs</t>
  </si>
  <si>
    <t>Boulder Creek</t>
  </si>
  <si>
    <t>Boulevard</t>
  </si>
  <si>
    <t>Bowman</t>
  </si>
  <si>
    <t>Box Canyon</t>
  </si>
  <si>
    <t>Boyes Hot Spg</t>
  </si>
  <si>
    <t>Boyes Hot Springs</t>
  </si>
  <si>
    <t>Bradbury</t>
  </si>
  <si>
    <t>Bradley</t>
  </si>
  <si>
    <t>Brandeis</t>
  </si>
  <si>
    <t>Branscomb</t>
  </si>
  <si>
    <t>Brawley</t>
  </si>
  <si>
    <t>Brea</t>
  </si>
  <si>
    <t>Brentwood</t>
  </si>
  <si>
    <t>Bridgeport</t>
  </si>
  <si>
    <t>Bridgeville</t>
  </si>
  <si>
    <t>Briones</t>
  </si>
  <si>
    <t>Brisbane</t>
  </si>
  <si>
    <t>Broadmoor Vlg</t>
  </si>
  <si>
    <t>Broderick</t>
  </si>
  <si>
    <t>Brookdale</t>
  </si>
  <si>
    <t>Brooks</t>
  </si>
  <si>
    <t>Browns Valley</t>
  </si>
  <si>
    <t>Brownsville</t>
  </si>
  <si>
    <t>Brylane</t>
  </si>
  <si>
    <t>Bryn Mawr</t>
  </si>
  <si>
    <t>Bryte</t>
  </si>
  <si>
    <t>Buellton</t>
  </si>
  <si>
    <t>Buena Park</t>
  </si>
  <si>
    <t>Burbank</t>
  </si>
  <si>
    <t>Burlingame</t>
  </si>
  <si>
    <t>Burney</t>
  </si>
  <si>
    <t>Burnt Ranch</t>
  </si>
  <si>
    <t>Burrel</t>
  </si>
  <si>
    <t>Burson</t>
  </si>
  <si>
    <t>Butte City</t>
  </si>
  <si>
    <t>Butte Meadows</t>
  </si>
  <si>
    <t>Butte Valley</t>
  </si>
  <si>
    <t>Buttonwillow</t>
  </si>
  <si>
    <t>Byron</t>
  </si>
  <si>
    <t>Cabazon</t>
  </si>
  <si>
    <t>Cadiz</t>
  </si>
  <si>
    <t>Calabasas</t>
  </si>
  <si>
    <t>Calabasas Hills</t>
  </si>
  <si>
    <t>Calexico</t>
  </si>
  <si>
    <t>Caliente</t>
  </si>
  <si>
    <t>California City</t>
  </si>
  <si>
    <t>California Hot Springs</t>
  </si>
  <si>
    <t>Calimesa</t>
  </si>
  <si>
    <t>Calipatria</t>
  </si>
  <si>
    <t>Calistoga</t>
  </si>
  <si>
    <t>Callahan</t>
  </si>
  <si>
    <t>Calpella</t>
  </si>
  <si>
    <t>Calpine</t>
  </si>
  <si>
    <t>Camarillo</t>
  </si>
  <si>
    <t>Cambria</t>
  </si>
  <si>
    <t>Cameron Park</t>
  </si>
  <si>
    <t>Camino</t>
  </si>
  <si>
    <t>Camp Connell</t>
  </si>
  <si>
    <t>Camp Meeker</t>
  </si>
  <si>
    <t>Camp Nelson</t>
  </si>
  <si>
    <t>Camp Pendleton</t>
  </si>
  <si>
    <t>Campbell</t>
  </si>
  <si>
    <t>Campo</t>
  </si>
  <si>
    <t>Campo Seco</t>
  </si>
  <si>
    <t>Camptonville</t>
  </si>
  <si>
    <t>Canby</t>
  </si>
  <si>
    <t>Canoga Park</t>
  </si>
  <si>
    <t>Cantil</t>
  </si>
  <si>
    <t>Cantua Creek</t>
  </si>
  <si>
    <t>Canyon</t>
  </si>
  <si>
    <t>Canyon Country</t>
  </si>
  <si>
    <t>Canyon Lake</t>
  </si>
  <si>
    <t>Canyondam</t>
  </si>
  <si>
    <t>Capay</t>
  </si>
  <si>
    <t>Capistrano Beach</t>
  </si>
  <si>
    <t>Capitola</t>
  </si>
  <si>
    <t>Cardiff</t>
  </si>
  <si>
    <t>Cardiff By The Sea</t>
  </si>
  <si>
    <t>Carlotta</t>
  </si>
  <si>
    <t>Carlsbad</t>
  </si>
  <si>
    <t>Carmel</t>
  </si>
  <si>
    <t>Carmel Valley</t>
  </si>
  <si>
    <t>Carmel-By-The-Sea</t>
  </si>
  <si>
    <t>Carmichael</t>
  </si>
  <si>
    <t>Carnelian Bay</t>
  </si>
  <si>
    <t>Carpinteria</t>
  </si>
  <si>
    <t>Carson</t>
  </si>
  <si>
    <t>Cartago</t>
  </si>
  <si>
    <t>Caruthers</t>
  </si>
  <si>
    <t>Casmalia</t>
  </si>
  <si>
    <t>Caspar</t>
  </si>
  <si>
    <t>Cassel</t>
  </si>
  <si>
    <t>Castaic</t>
  </si>
  <si>
    <t>Castella</t>
  </si>
  <si>
    <t>Castro Valley</t>
  </si>
  <si>
    <t>Castroville</t>
  </si>
  <si>
    <t>Cathedral City</t>
  </si>
  <si>
    <t>Catheys Valley</t>
  </si>
  <si>
    <t>Cayucos</t>
  </si>
  <si>
    <t>Cazadero</t>
  </si>
  <si>
    <t>Cedar Glen</t>
  </si>
  <si>
    <t>Cedar Ridge</t>
  </si>
  <si>
    <t>Cedarpines Park</t>
  </si>
  <si>
    <t>Cedarville</t>
  </si>
  <si>
    <t>Central Valley</t>
  </si>
  <si>
    <t>Century City</t>
  </si>
  <si>
    <t>Ceres</t>
  </si>
  <si>
    <t>Cerritos</t>
  </si>
  <si>
    <t>Chalfant</t>
  </si>
  <si>
    <t>Chalfant Valley</t>
  </si>
  <si>
    <t>Challenge</t>
  </si>
  <si>
    <t>Chatsworth</t>
  </si>
  <si>
    <t>Cherry Valley</t>
  </si>
  <si>
    <t>Chester</t>
  </si>
  <si>
    <t>Chicago Park</t>
  </si>
  <si>
    <t>Chico</t>
  </si>
  <si>
    <t>Chilcoot</t>
  </si>
  <si>
    <t>Chinese Camp</t>
  </si>
  <si>
    <t>Chino</t>
  </si>
  <si>
    <t>Chino Hills</t>
  </si>
  <si>
    <t>Chiriaco Summit</t>
  </si>
  <si>
    <t>Chowchilla</t>
  </si>
  <si>
    <t>Chualar</t>
  </si>
  <si>
    <t>Chula Vista</t>
  </si>
  <si>
    <t>Cima</t>
  </si>
  <si>
    <t>Citrus Heights</t>
  </si>
  <si>
    <t>City Of Industry</t>
  </si>
  <si>
    <t>City Ranch</t>
  </si>
  <si>
    <t>Claremont</t>
  </si>
  <si>
    <t>Clarksburg</t>
  </si>
  <si>
    <t>Clayton</t>
  </si>
  <si>
    <t>Clearlake</t>
  </si>
  <si>
    <t>Clearlake Oaks</t>
  </si>
  <si>
    <t>Clearlake Park</t>
  </si>
  <si>
    <t>Clements</t>
  </si>
  <si>
    <t>Clio</t>
  </si>
  <si>
    <t>Clipper Mills</t>
  </si>
  <si>
    <t>Cloverdale</t>
  </si>
  <si>
    <t>Clovis</t>
  </si>
  <si>
    <t>Coachella</t>
  </si>
  <si>
    <t>Coalinga</t>
  </si>
  <si>
    <t>Coarsegold</t>
  </si>
  <si>
    <t>Cobb</t>
  </si>
  <si>
    <t>Cohasset</t>
  </si>
  <si>
    <t>Cold Springs</t>
  </si>
  <si>
    <t>Coleville</t>
  </si>
  <si>
    <t>Colfax</t>
  </si>
  <si>
    <t>College City</t>
  </si>
  <si>
    <t>Colma</t>
  </si>
  <si>
    <t>Coloma</t>
  </si>
  <si>
    <t>Colton</t>
  </si>
  <si>
    <t>Columbia</t>
  </si>
  <si>
    <t>Colusa</t>
  </si>
  <si>
    <t>Commerce</t>
  </si>
  <si>
    <t>Comptche</t>
  </si>
  <si>
    <t>Compton</t>
  </si>
  <si>
    <t>Concord</t>
  </si>
  <si>
    <t>Cool</t>
  </si>
  <si>
    <t>Copperopolis</t>
  </si>
  <si>
    <t>Corcoran</t>
  </si>
  <si>
    <t>Corning</t>
  </si>
  <si>
    <t>Corona</t>
  </si>
  <si>
    <t>Corona Del Mar</t>
  </si>
  <si>
    <t>Coronado</t>
  </si>
  <si>
    <t>Corral De Tierra</t>
  </si>
  <si>
    <t>Corralitos</t>
  </si>
  <si>
    <t>Corte Madera</t>
  </si>
  <si>
    <t>Costa Mesa</t>
  </si>
  <si>
    <t>Cotati</t>
  </si>
  <si>
    <t>Coto De Caza</t>
  </si>
  <si>
    <t>Cottonwood</t>
  </si>
  <si>
    <t>Coulterville</t>
  </si>
  <si>
    <t>Courtland</t>
  </si>
  <si>
    <t>Covelo</t>
  </si>
  <si>
    <t>Covina</t>
  </si>
  <si>
    <t>Cowan Heights</t>
  </si>
  <si>
    <t>Coyote</t>
  </si>
  <si>
    <t>Crescent City</t>
  </si>
  <si>
    <t>Crescent Mills</t>
  </si>
  <si>
    <t>Cressey</t>
  </si>
  <si>
    <t>Crest Park</t>
  </si>
  <si>
    <t>Crestline</t>
  </si>
  <si>
    <t>Creston</t>
  </si>
  <si>
    <t>Crockett</t>
  </si>
  <si>
    <t>Cromberg</t>
  </si>
  <si>
    <t>Crowley Lake</t>
  </si>
  <si>
    <t>Crows Landing</t>
  </si>
  <si>
    <t>Crystal City</t>
  </si>
  <si>
    <t>Crystalaire</t>
  </si>
  <si>
    <t>Cudahy</t>
  </si>
  <si>
    <t>Culver City</t>
  </si>
  <si>
    <t>Cupertino</t>
  </si>
  <si>
    <t>Cutler</t>
  </si>
  <si>
    <t>Cutten</t>
  </si>
  <si>
    <t>Cuyama</t>
  </si>
  <si>
    <t>Cypress</t>
  </si>
  <si>
    <t>Daggett</t>
  </si>
  <si>
    <t>Daly City</t>
  </si>
  <si>
    <t>Dana Point</t>
  </si>
  <si>
    <t>Danville</t>
  </si>
  <si>
    <t>Dardanelle</t>
  </si>
  <si>
    <t>Darwin</t>
  </si>
  <si>
    <t>Davenport</t>
  </si>
  <si>
    <t>Davis</t>
  </si>
  <si>
    <t>Davis Creek</t>
  </si>
  <si>
    <t>Death Valley</t>
  </si>
  <si>
    <t>Deer Park</t>
  </si>
  <si>
    <t>Del Mar</t>
  </si>
  <si>
    <t>Del Rey</t>
  </si>
  <si>
    <t>Del Rey Oaks</t>
  </si>
  <si>
    <t>Del Sur</t>
  </si>
  <si>
    <t>Delano</t>
  </si>
  <si>
    <t>Delhi</t>
  </si>
  <si>
    <t>Denair</t>
  </si>
  <si>
    <t>Descanso</t>
  </si>
  <si>
    <t>Desert Center</t>
  </si>
  <si>
    <t>Desert Hot Springs</t>
  </si>
  <si>
    <t>Devore Heights</t>
  </si>
  <si>
    <t>Di Giorgio</t>
  </si>
  <si>
    <t>Diablo</t>
  </si>
  <si>
    <t>Diablo Grande</t>
  </si>
  <si>
    <t>Diamond Bar</t>
  </si>
  <si>
    <t>Diamond Springs</t>
  </si>
  <si>
    <t>Dillon Beach</t>
  </si>
  <si>
    <t>Dinuba</t>
  </si>
  <si>
    <t>Discovery Bay</t>
  </si>
  <si>
    <t>Dixon</t>
  </si>
  <si>
    <t>Dobbins</t>
  </si>
  <si>
    <t>Dockweiler</t>
  </si>
  <si>
    <t>Dodgertown</t>
  </si>
  <si>
    <t>Dorris</t>
  </si>
  <si>
    <t>Dos Palos</t>
  </si>
  <si>
    <t>Dos Rios</t>
  </si>
  <si>
    <t>Douglas City</t>
  </si>
  <si>
    <t>Douglas Flat</t>
  </si>
  <si>
    <t>Dove Canyon</t>
  </si>
  <si>
    <t>Downey</t>
  </si>
  <si>
    <t>Downieville</t>
  </si>
  <si>
    <t>Doyle</t>
  </si>
  <si>
    <t>Drytown</t>
  </si>
  <si>
    <t>Duarte</t>
  </si>
  <si>
    <t>Dublin</t>
  </si>
  <si>
    <t>Ducor</t>
  </si>
  <si>
    <t>Dulzura</t>
  </si>
  <si>
    <t>Duncans Mills</t>
  </si>
  <si>
    <t>Dunlap</t>
  </si>
  <si>
    <t>Dunnigan</t>
  </si>
  <si>
    <t>Dunsmuir</t>
  </si>
  <si>
    <t>Durham</t>
  </si>
  <si>
    <t>Dutch Flat</t>
  </si>
  <si>
    <t>Eagle Mountain</t>
  </si>
  <si>
    <t>Eagle Rock</t>
  </si>
  <si>
    <t>Eagleville</t>
  </si>
  <si>
    <t>Earlimart</t>
  </si>
  <si>
    <t>Earp</t>
  </si>
  <si>
    <t>East Garrison</t>
  </si>
  <si>
    <t>East Irvine</t>
  </si>
  <si>
    <t>East Los Angeles</t>
  </si>
  <si>
    <t>East Nicolaus</t>
  </si>
  <si>
    <t>East Palo Alto</t>
  </si>
  <si>
    <t>East Rancho Dominguez</t>
  </si>
  <si>
    <t>Eastvale</t>
  </si>
  <si>
    <t>Echo Lake</t>
  </si>
  <si>
    <t>Eden Valley</t>
  </si>
  <si>
    <t>Edgewood</t>
  </si>
  <si>
    <t>Edison</t>
  </si>
  <si>
    <t>Edwards</t>
  </si>
  <si>
    <t>Edwards AFB</t>
  </si>
  <si>
    <t>El Cajon</t>
  </si>
  <si>
    <t>El Centro</t>
  </si>
  <si>
    <t>El Cerrito</t>
  </si>
  <si>
    <t>El Dorado</t>
  </si>
  <si>
    <t>El Dorado Hills</t>
  </si>
  <si>
    <t>El Granada</t>
  </si>
  <si>
    <t>El Macero</t>
  </si>
  <si>
    <t>El Mirage</t>
  </si>
  <si>
    <t>El Monte</t>
  </si>
  <si>
    <t>El Nido</t>
  </si>
  <si>
    <t>El Portal</t>
  </si>
  <si>
    <t>El Segundo</t>
  </si>
  <si>
    <t>El Sobrante</t>
  </si>
  <si>
    <t>El Toro</t>
  </si>
  <si>
    <t>El Verano</t>
  </si>
  <si>
    <t>Eldridge</t>
  </si>
  <si>
    <t>Elfin Forest</t>
  </si>
  <si>
    <t>Elizabeth Lake</t>
  </si>
  <si>
    <t>Elk</t>
  </si>
  <si>
    <t>Elk Creek</t>
  </si>
  <si>
    <t>Elk Grove</t>
  </si>
  <si>
    <t>Elmira</t>
  </si>
  <si>
    <t>Elverta</t>
  </si>
  <si>
    <t>Emerald Hills</t>
  </si>
  <si>
    <t>Emeryville</t>
  </si>
  <si>
    <t>Emigrant Gap</t>
  </si>
  <si>
    <t>Empire</t>
  </si>
  <si>
    <t>Encinitas</t>
  </si>
  <si>
    <t>Encino</t>
  </si>
  <si>
    <t>Escalon</t>
  </si>
  <si>
    <t>Escondido</t>
  </si>
  <si>
    <t>Esparto</t>
  </si>
  <si>
    <t>Essex</t>
  </si>
  <si>
    <t>Etiwanda</t>
  </si>
  <si>
    <t>Etna</t>
  </si>
  <si>
    <t>Eureka</t>
  </si>
  <si>
    <t>Exeter</t>
  </si>
  <si>
    <t>Fair Oaks</t>
  </si>
  <si>
    <t>Fair Play</t>
  </si>
  <si>
    <t>Fairfax</t>
  </si>
  <si>
    <t>Fairfield</t>
  </si>
  <si>
    <t>Fall River Mills</t>
  </si>
  <si>
    <t>Fallbrook</t>
  </si>
  <si>
    <t>Fallen Leaf</t>
  </si>
  <si>
    <t>Farmersville</t>
  </si>
  <si>
    <t>Farmington</t>
  </si>
  <si>
    <t>Fawnskin</t>
  </si>
  <si>
    <t>Feather Falls</t>
  </si>
  <si>
    <t>Felicity</t>
  </si>
  <si>
    <t>Fellows</t>
  </si>
  <si>
    <t>Felton</t>
  </si>
  <si>
    <t>Ferndale</t>
  </si>
  <si>
    <t>Fiddletown</t>
  </si>
  <si>
    <t>Fields Landing</t>
  </si>
  <si>
    <t>Fillmore</t>
  </si>
  <si>
    <t>Finley</t>
  </si>
  <si>
    <t>Firebaugh</t>
  </si>
  <si>
    <t>Firestone Park</t>
  </si>
  <si>
    <t>Fish Camp</t>
  </si>
  <si>
    <t>Five Points</t>
  </si>
  <si>
    <t>Flintridge</t>
  </si>
  <si>
    <t>Floriston</t>
  </si>
  <si>
    <t>Flournoy</t>
  </si>
  <si>
    <t>Folsom</t>
  </si>
  <si>
    <t>Fontana</t>
  </si>
  <si>
    <t>Foothill Ranch</t>
  </si>
  <si>
    <t>Forbestown</t>
  </si>
  <si>
    <t>Forest Falls</t>
  </si>
  <si>
    <t>Forest Knolls</t>
  </si>
  <si>
    <t>Forest Ranch</t>
  </si>
  <si>
    <t>Foresthill</t>
  </si>
  <si>
    <t>Forestville</t>
  </si>
  <si>
    <t>Forks of Salmon</t>
  </si>
  <si>
    <t>Fort Bidwell</t>
  </si>
  <si>
    <t>Fort Bragg</t>
  </si>
  <si>
    <t>Fort Dick</t>
  </si>
  <si>
    <t>Fort Hunter Liggett</t>
  </si>
  <si>
    <t>Fort Irwin</t>
  </si>
  <si>
    <t>Fort Jones</t>
  </si>
  <si>
    <t>Fortuna</t>
  </si>
  <si>
    <t>Foster City</t>
  </si>
  <si>
    <t>Fountain Valley</t>
  </si>
  <si>
    <t>Fowler</t>
  </si>
  <si>
    <t>Frazier Park</t>
  </si>
  <si>
    <t>Freedom</t>
  </si>
  <si>
    <t>Freestone</t>
  </si>
  <si>
    <t>Fremont</t>
  </si>
  <si>
    <t>French Camp</t>
  </si>
  <si>
    <t>French Gulch</t>
  </si>
  <si>
    <t>Fresno</t>
  </si>
  <si>
    <t>Friant</t>
  </si>
  <si>
    <t>Fullerton</t>
  </si>
  <si>
    <t>Fulton</t>
  </si>
  <si>
    <t>Galt</t>
  </si>
  <si>
    <t>Garberville</t>
  </si>
  <si>
    <t>Garden Grove</t>
  </si>
  <si>
    <t>Garden Valley</t>
  </si>
  <si>
    <t>Gardena</t>
  </si>
  <si>
    <t>Gasquet</t>
  </si>
  <si>
    <t>Gaviota</t>
  </si>
  <si>
    <t>Gazelle</t>
  </si>
  <si>
    <t>George AFB</t>
  </si>
  <si>
    <t>Georgetown</t>
  </si>
  <si>
    <t>Gerber</t>
  </si>
  <si>
    <t>Geyserville</t>
  </si>
  <si>
    <t>Gilman Hot Springs</t>
  </si>
  <si>
    <t>Gilroy</t>
  </si>
  <si>
    <t>Glassell</t>
  </si>
  <si>
    <t>Glassell Park</t>
  </si>
  <si>
    <t>Glen Ellen</t>
  </si>
  <si>
    <t>Glencoe</t>
  </si>
  <si>
    <t>Glendale</t>
  </si>
  <si>
    <t>Glendora</t>
  </si>
  <si>
    <t>Glenhaven</t>
  </si>
  <si>
    <t>Glenn</t>
  </si>
  <si>
    <t>Glennville</t>
  </si>
  <si>
    <t>Gold River</t>
  </si>
  <si>
    <t>Gold Run</t>
  </si>
  <si>
    <t>Goleta</t>
  </si>
  <si>
    <t>Gonzales</t>
  </si>
  <si>
    <t>Goodyears Bar</t>
  </si>
  <si>
    <t>Gorman</t>
  </si>
  <si>
    <t>Goshen</t>
  </si>
  <si>
    <t>Granada Hills</t>
  </si>
  <si>
    <t>Grand Terrace</t>
  </si>
  <si>
    <t>Granite Bay</t>
  </si>
  <si>
    <t>Grass Valley</t>
  </si>
  <si>
    <t>Graton</t>
  </si>
  <si>
    <t>Green Valley Lake</t>
  </si>
  <si>
    <t>Greenbrae</t>
  </si>
  <si>
    <t>Greenfield</t>
  </si>
  <si>
    <t>Greenview</t>
  </si>
  <si>
    <t>Greenville</t>
  </si>
  <si>
    <t>Greenwood</t>
  </si>
  <si>
    <t>Grenada</t>
  </si>
  <si>
    <t>Gridley</t>
  </si>
  <si>
    <t>Grimes</t>
  </si>
  <si>
    <t>Grizzly Flats</t>
  </si>
  <si>
    <t>Groveland</t>
  </si>
  <si>
    <t>Grover Beach</t>
  </si>
  <si>
    <t>Guadalupe</t>
  </si>
  <si>
    <t>Gualala</t>
  </si>
  <si>
    <t>Guasti</t>
  </si>
  <si>
    <t>Guatay</t>
  </si>
  <si>
    <t>Guerneville</t>
  </si>
  <si>
    <t>Guinda</t>
  </si>
  <si>
    <t>Gustine</t>
  </si>
  <si>
    <t>Hacienda Heights</t>
  </si>
  <si>
    <t>Half Moon Bay</t>
  </si>
  <si>
    <t>Hamilton City</t>
  </si>
  <si>
    <t>Hammond Ranch</t>
  </si>
  <si>
    <t>Hanford</t>
  </si>
  <si>
    <t>Hansen Hills</t>
  </si>
  <si>
    <t>Happy Camp</t>
  </si>
  <si>
    <t>Harbor City</t>
  </si>
  <si>
    <t>Harmony</t>
  </si>
  <si>
    <t>Hat Creek</t>
  </si>
  <si>
    <t>Hathaway Pines</t>
  </si>
  <si>
    <t>Havasu Lake</t>
  </si>
  <si>
    <t>Havilah</t>
  </si>
  <si>
    <t>Hawaiian Gardens</t>
  </si>
  <si>
    <t>Hawthorne</t>
  </si>
  <si>
    <t>Hayfork</t>
  </si>
  <si>
    <t>Hayward</t>
  </si>
  <si>
    <t>Hazard</t>
  </si>
  <si>
    <t>Healdsburg</t>
  </si>
  <si>
    <t>Heber</t>
  </si>
  <si>
    <t>Helena</t>
  </si>
  <si>
    <t>Helendale</t>
  </si>
  <si>
    <t>Helm</t>
  </si>
  <si>
    <t>Hemet</t>
  </si>
  <si>
    <t>Herald</t>
  </si>
  <si>
    <t>Hercules</t>
  </si>
  <si>
    <t>Heritage Ranch</t>
  </si>
  <si>
    <t>Herlong</t>
  </si>
  <si>
    <t>Hermosa Beach</t>
  </si>
  <si>
    <t>Hesperia</t>
  </si>
  <si>
    <t>Hi Vista</t>
  </si>
  <si>
    <t>Hickman</t>
  </si>
  <si>
    <t>Hidden Hills</t>
  </si>
  <si>
    <t>Hidden Valley</t>
  </si>
  <si>
    <t>Hidden Valley Lake</t>
  </si>
  <si>
    <t>Highland</t>
  </si>
  <si>
    <t>Highland Park</t>
  </si>
  <si>
    <t>Hillsborough</t>
  </si>
  <si>
    <t>Hilltop Mall</t>
  </si>
  <si>
    <t>Hilmar</t>
  </si>
  <si>
    <t>Hinkley</t>
  </si>
  <si>
    <t>Hollister</t>
  </si>
  <si>
    <t>Holly Park</t>
  </si>
  <si>
    <t>Hollyglen</t>
  </si>
  <si>
    <t>Hollywood</t>
  </si>
  <si>
    <t>Holt</t>
  </si>
  <si>
    <t>Holtville</t>
  </si>
  <si>
    <t>Holy City</t>
  </si>
  <si>
    <t>Homeland</t>
  </si>
  <si>
    <t>Homewood</t>
  </si>
  <si>
    <t>Honeydew</t>
  </si>
  <si>
    <t>Hood</t>
  </si>
  <si>
    <t>Hoopa</t>
  </si>
  <si>
    <t>Hope Valley</t>
  </si>
  <si>
    <t>Hopland</t>
  </si>
  <si>
    <t>Hornbrook</t>
  </si>
  <si>
    <t>Hornitos</t>
  </si>
  <si>
    <t>Horse Creek</t>
  </si>
  <si>
    <t>Hughson</t>
  </si>
  <si>
    <t>Hume</t>
  </si>
  <si>
    <t>Huntington Beach</t>
  </si>
  <si>
    <t>Huntington Park</t>
  </si>
  <si>
    <t>Huron</t>
  </si>
  <si>
    <t>Hyampom</t>
  </si>
  <si>
    <t>Hydesville</t>
  </si>
  <si>
    <t>Idyllwild</t>
  </si>
  <si>
    <t>Igo</t>
  </si>
  <si>
    <t>Imperial</t>
  </si>
  <si>
    <t>Imperial Beach</t>
  </si>
  <si>
    <t>Independence</t>
  </si>
  <si>
    <t>Indian Wells</t>
  </si>
  <si>
    <t>Indio</t>
  </si>
  <si>
    <t>Inglewood</t>
  </si>
  <si>
    <t>Inverness</t>
  </si>
  <si>
    <t>Inyokern</t>
  </si>
  <si>
    <t>Ione</t>
  </si>
  <si>
    <t>Iowa Hill</t>
  </si>
  <si>
    <t>Irvine</t>
  </si>
  <si>
    <t>Irwindale</t>
  </si>
  <si>
    <t>Isla Vista</t>
  </si>
  <si>
    <t>Isleton</t>
  </si>
  <si>
    <t>Ivanhoe</t>
  </si>
  <si>
    <t>Jackson</t>
  </si>
  <si>
    <t>Jacumba</t>
  </si>
  <si>
    <t>Jamestown</t>
  </si>
  <si>
    <t>Jamul</t>
  </si>
  <si>
    <t>Janesville</t>
  </si>
  <si>
    <t>Jenner</t>
  </si>
  <si>
    <t>Jess Ranch</t>
  </si>
  <si>
    <t>Johannesburg</t>
  </si>
  <si>
    <t>Johnson Valley</t>
  </si>
  <si>
    <t>Jolon</t>
  </si>
  <si>
    <t>Joshua Tree</t>
  </si>
  <si>
    <t>Julian</t>
  </si>
  <si>
    <t>Junction City</t>
  </si>
  <si>
    <t>June Lake</t>
  </si>
  <si>
    <t>Juniper Hills</t>
  </si>
  <si>
    <t>Jurupa Valley</t>
  </si>
  <si>
    <t>Kagel Canyon</t>
  </si>
  <si>
    <t>Kaweah</t>
  </si>
  <si>
    <t>Keeler</t>
  </si>
  <si>
    <t>Keene</t>
  </si>
  <si>
    <t>Kelsey</t>
  </si>
  <si>
    <t>Kelseyville</t>
  </si>
  <si>
    <t>Kelso</t>
  </si>
  <si>
    <t>Kensington</t>
  </si>
  <si>
    <t>Kentfield</t>
  </si>
  <si>
    <t>Kenwood</t>
  </si>
  <si>
    <t>Kerman</t>
  </si>
  <si>
    <t>Kernville</t>
  </si>
  <si>
    <t>Kettleman City</t>
  </si>
  <si>
    <t>Keyes</t>
  </si>
  <si>
    <t>King City</t>
  </si>
  <si>
    <t>Kings Beach</t>
  </si>
  <si>
    <t>Kings Canyon National Park</t>
  </si>
  <si>
    <t>Kingsburg</t>
  </si>
  <si>
    <t>Kirkwood</t>
  </si>
  <si>
    <t>Kit Carson</t>
  </si>
  <si>
    <t>Klamath</t>
  </si>
  <si>
    <t>Klamath River</t>
  </si>
  <si>
    <t>Kneeland</t>
  </si>
  <si>
    <t>Knights Ferry</t>
  </si>
  <si>
    <t>Knights Landing</t>
  </si>
  <si>
    <t>Knightsen</t>
  </si>
  <si>
    <t>Korbel</t>
  </si>
  <si>
    <t>Kyburz</t>
  </si>
  <si>
    <t>La Canada</t>
  </si>
  <si>
    <t>La Cañada Flintridge</t>
  </si>
  <si>
    <t>La Costa</t>
  </si>
  <si>
    <t>La Crescenta</t>
  </si>
  <si>
    <t>La Grange</t>
  </si>
  <si>
    <t>La Habra</t>
  </si>
  <si>
    <t>La Habra Heights</t>
  </si>
  <si>
    <t>La Honda</t>
  </si>
  <si>
    <t>La Jolla</t>
  </si>
  <si>
    <t>La Mesa</t>
  </si>
  <si>
    <t>La Mirada</t>
  </si>
  <si>
    <t>La Palma</t>
  </si>
  <si>
    <t>La Porte</t>
  </si>
  <si>
    <t>La Puente</t>
  </si>
  <si>
    <t>La Quinta</t>
  </si>
  <si>
    <t>La Selva Beach</t>
  </si>
  <si>
    <t>La Verne</t>
  </si>
  <si>
    <t>Ladera Ranch</t>
  </si>
  <si>
    <t>Lafayette</t>
  </si>
  <si>
    <t>Laguna Beach</t>
  </si>
  <si>
    <t>Laguna Hills</t>
  </si>
  <si>
    <t>Laguna Niguel</t>
  </si>
  <si>
    <t>Laguna Woods</t>
  </si>
  <si>
    <t>Lagunitas</t>
  </si>
  <si>
    <t>Lake Almanor</t>
  </si>
  <si>
    <t>Lake Arrowhead</t>
  </si>
  <si>
    <t>Lake Balboa</t>
  </si>
  <si>
    <t>Lake City</t>
  </si>
  <si>
    <t>Lake Elsinore</t>
  </si>
  <si>
    <t>Lake Forest</t>
  </si>
  <si>
    <t>Lake Hughes</t>
  </si>
  <si>
    <t>Lake Isabella</t>
  </si>
  <si>
    <t>Lake Los Angeles</t>
  </si>
  <si>
    <t>Lake Mathews</t>
  </si>
  <si>
    <t>Lake Sherwood</t>
  </si>
  <si>
    <t>Lake View Terrace</t>
  </si>
  <si>
    <t>Lakehead</t>
  </si>
  <si>
    <t>Lakeport</t>
  </si>
  <si>
    <t>Lakeshore</t>
  </si>
  <si>
    <t>Lakeside</t>
  </si>
  <si>
    <t>Lakeview</t>
  </si>
  <si>
    <t>Lakewood</t>
  </si>
  <si>
    <t>Lamont</t>
  </si>
  <si>
    <t>Lancaster</t>
  </si>
  <si>
    <t>Landers</t>
  </si>
  <si>
    <t>Larkfield</t>
  </si>
  <si>
    <t>Larkspur</t>
  </si>
  <si>
    <t>Lathrop</t>
  </si>
  <si>
    <t>Laton</t>
  </si>
  <si>
    <t>Latrobe</t>
  </si>
  <si>
    <t>Lawndale</t>
  </si>
  <si>
    <t>Laytonville</t>
  </si>
  <si>
    <t>Le Grand</t>
  </si>
  <si>
    <t>Lebec</t>
  </si>
  <si>
    <t>Lee Vining</t>
  </si>
  <si>
    <t>Leggett</t>
  </si>
  <si>
    <t>Leimert Park</t>
  </si>
  <si>
    <t>Lemon Cove</t>
  </si>
  <si>
    <t>Lemon Grove</t>
  </si>
  <si>
    <t>Lemoore</t>
  </si>
  <si>
    <t>Lemoore Naval Air Station</t>
  </si>
  <si>
    <t>Leona Valley</t>
  </si>
  <si>
    <t>Lewiston</t>
  </si>
  <si>
    <t>Liberty Farms</t>
  </si>
  <si>
    <t>Likely</t>
  </si>
  <si>
    <t>Lincoln</t>
  </si>
  <si>
    <t>Lincoln Acres</t>
  </si>
  <si>
    <t>Lincoln Heights</t>
  </si>
  <si>
    <t>Linda</t>
  </si>
  <si>
    <t>Linden</t>
  </si>
  <si>
    <t>Lindsay</t>
  </si>
  <si>
    <t>Litchfield</t>
  </si>
  <si>
    <t>Little Lake</t>
  </si>
  <si>
    <t>Little River</t>
  </si>
  <si>
    <t>Little Valley</t>
  </si>
  <si>
    <t>Littleriver</t>
  </si>
  <si>
    <t>Littlerock</t>
  </si>
  <si>
    <t>Live Oak</t>
  </si>
  <si>
    <t>Livermore</t>
  </si>
  <si>
    <t>Livingston</t>
  </si>
  <si>
    <t>Llano</t>
  </si>
  <si>
    <t>Loch Lomond</t>
  </si>
  <si>
    <t>Lockeford</t>
  </si>
  <si>
    <t>Lockwood</t>
  </si>
  <si>
    <t>Lodi</t>
  </si>
  <si>
    <t>Loleta</t>
  </si>
  <si>
    <t>Loma Linda</t>
  </si>
  <si>
    <t>Loma Mar</t>
  </si>
  <si>
    <t>Loma Rica</t>
  </si>
  <si>
    <t>Lomita</t>
  </si>
  <si>
    <t>Lompoc</t>
  </si>
  <si>
    <t>Lone Pine</t>
  </si>
  <si>
    <t>Long Barn</t>
  </si>
  <si>
    <t>Long Beach</t>
  </si>
  <si>
    <t>Lookout</t>
  </si>
  <si>
    <t>Loomis</t>
  </si>
  <si>
    <t>Los Alamitos</t>
  </si>
  <si>
    <t>Los Alamos</t>
  </si>
  <si>
    <t>Los Altos</t>
  </si>
  <si>
    <t>Los Altos Hills</t>
  </si>
  <si>
    <t>Los Angeles</t>
  </si>
  <si>
    <t>Los Angeles Air Force Base</t>
  </si>
  <si>
    <t>Los Banos</t>
  </si>
  <si>
    <t>Los Gatos</t>
  </si>
  <si>
    <t>Los Molinos</t>
  </si>
  <si>
    <t>Los Nietos</t>
  </si>
  <si>
    <t>Los Olivos</t>
  </si>
  <si>
    <t>Los Osos</t>
  </si>
  <si>
    <t>Lost Hills</t>
  </si>
  <si>
    <t>Lotus</t>
  </si>
  <si>
    <t>Lower Lake</t>
  </si>
  <si>
    <t>Loyalton</t>
  </si>
  <si>
    <t>Lucerne</t>
  </si>
  <si>
    <t>Lucerne Valley</t>
  </si>
  <si>
    <t>Ludlow</t>
  </si>
  <si>
    <t>Lynwood</t>
  </si>
  <si>
    <t>Lyoth</t>
  </si>
  <si>
    <t>Lytle Creek</t>
  </si>
  <si>
    <t>Macdoel</t>
  </si>
  <si>
    <t>Mad River</t>
  </si>
  <si>
    <t>Madeline</t>
  </si>
  <si>
    <t>Madera</t>
  </si>
  <si>
    <t>Madison</t>
  </si>
  <si>
    <t>Magalia</t>
  </si>
  <si>
    <t>Malibu</t>
  </si>
  <si>
    <t>Mammoth Lakes</t>
  </si>
  <si>
    <t>Manchester</t>
  </si>
  <si>
    <t>Manhattan Beach</t>
  </si>
  <si>
    <t>Manteca</t>
  </si>
  <si>
    <t>Manton</t>
  </si>
  <si>
    <t>March Air Reserve Base</t>
  </si>
  <si>
    <t>Maricopa</t>
  </si>
  <si>
    <t>Marina</t>
  </si>
  <si>
    <t>Marina Del Rey</t>
  </si>
  <si>
    <t>Mariposa</t>
  </si>
  <si>
    <t>Markleeville</t>
  </si>
  <si>
    <t>Marshall</t>
  </si>
  <si>
    <t>Martell</t>
  </si>
  <si>
    <t>Martinez</t>
  </si>
  <si>
    <t>Marysville</t>
  </si>
  <si>
    <t>Mather</t>
  </si>
  <si>
    <t>Maxwell</t>
  </si>
  <si>
    <t>Maywood</t>
  </si>
  <si>
    <t>McArthur</t>
  </si>
  <si>
    <t>McClellan Park</t>
  </si>
  <si>
    <t>Mccloud</t>
  </si>
  <si>
    <t>McFarland</t>
  </si>
  <si>
    <t>McKinleyville</t>
  </si>
  <si>
    <t>McKittrick</t>
  </si>
  <si>
    <t>Meadow Valley</t>
  </si>
  <si>
    <t>Meadow Vista</t>
  </si>
  <si>
    <t>Mecca</t>
  </si>
  <si>
    <t>Mendocino</t>
  </si>
  <si>
    <t>Mendota</t>
  </si>
  <si>
    <t>Menifee</t>
  </si>
  <si>
    <t>Menlo Park</t>
  </si>
  <si>
    <t>Mentone</t>
  </si>
  <si>
    <t>Merced</t>
  </si>
  <si>
    <t>Meridian</t>
  </si>
  <si>
    <t>Middletown</t>
  </si>
  <si>
    <t>Midpines</t>
  </si>
  <si>
    <t>Midway City</t>
  </si>
  <si>
    <t>Milford</t>
  </si>
  <si>
    <t>Mill Creek</t>
  </si>
  <si>
    <t>Mill Valley</t>
  </si>
  <si>
    <t>Millbrae</t>
  </si>
  <si>
    <t>Millville</t>
  </si>
  <si>
    <t>Milpitas</t>
  </si>
  <si>
    <t>Mineral</t>
  </si>
  <si>
    <t>Mira Loma</t>
  </si>
  <si>
    <t>Mirada</t>
  </si>
  <si>
    <t>Miramonte</t>
  </si>
  <si>
    <t>Miranda</t>
  </si>
  <si>
    <t>Mission Hills</t>
  </si>
  <si>
    <t>Mission Viejo</t>
  </si>
  <si>
    <t>Mi-Wuk Village</t>
  </si>
  <si>
    <t>Moccasin</t>
  </si>
  <si>
    <t>Modesto</t>
  </si>
  <si>
    <t>Moffett Field</t>
  </si>
  <si>
    <t>Mojave</t>
  </si>
  <si>
    <t>Mokelumne Hill</t>
  </si>
  <si>
    <t>Monarch Bay</t>
  </si>
  <si>
    <t>Monarch Beach</t>
  </si>
  <si>
    <t>Mono Hot Springs</t>
  </si>
  <si>
    <t>Monrovia</t>
  </si>
  <si>
    <t>Montague</t>
  </si>
  <si>
    <t>Montara</t>
  </si>
  <si>
    <t>Montclair</t>
  </si>
  <si>
    <t>Monte Nido</t>
  </si>
  <si>
    <t>Monte Rio</t>
  </si>
  <si>
    <t>Monte Sereno</t>
  </si>
  <si>
    <t>Monte Vista</t>
  </si>
  <si>
    <t>Montebello</t>
  </si>
  <si>
    <t>Montecito</t>
  </si>
  <si>
    <t>Monterey</t>
  </si>
  <si>
    <t>Monterey Park</t>
  </si>
  <si>
    <t>Montgomery Creek</t>
  </si>
  <si>
    <t>Montrose</t>
  </si>
  <si>
    <t>Moorpark</t>
  </si>
  <si>
    <t>Morada</t>
  </si>
  <si>
    <t>Moraga</t>
  </si>
  <si>
    <t>Moreno Valley</t>
  </si>
  <si>
    <t>Morgan Hill</t>
  </si>
  <si>
    <t>Morongo Valley</t>
  </si>
  <si>
    <t>Morro Bay</t>
  </si>
  <si>
    <t>Moss Beach</t>
  </si>
  <si>
    <t>Moss Landing</t>
  </si>
  <si>
    <t>Mount Aukum</t>
  </si>
  <si>
    <t>Mount Eden</t>
  </si>
  <si>
    <t>Mount Hamilton</t>
  </si>
  <si>
    <t>Mount Hermon</t>
  </si>
  <si>
    <t>Mount Laguna</t>
  </si>
  <si>
    <t>Mount Shasta</t>
  </si>
  <si>
    <t>Mount Wilson</t>
  </si>
  <si>
    <t>Mountain Center</t>
  </si>
  <si>
    <t>Mountain House</t>
  </si>
  <si>
    <t>Mountain Mesa</t>
  </si>
  <si>
    <t>Mountain Pass</t>
  </si>
  <si>
    <t>Mountain Ranch</t>
  </si>
  <si>
    <t>Mountain View</t>
  </si>
  <si>
    <t>Mt Baldy</t>
  </si>
  <si>
    <t>Mt Hamilton</t>
  </si>
  <si>
    <t>Muir Beach</t>
  </si>
  <si>
    <t>Murphys</t>
  </si>
  <si>
    <t>Murrieta</t>
  </si>
  <si>
    <t>Myers Flat</t>
  </si>
  <si>
    <t>Napa</t>
  </si>
  <si>
    <t>National City</t>
  </si>
  <si>
    <t>Naval Air Station North Island</t>
  </si>
  <si>
    <t>Naval Base Ventura County</t>
  </si>
  <si>
    <t>Naval Construction Battalion Center Port Hueneme</t>
  </si>
  <si>
    <t>Navarro</t>
  </si>
  <si>
    <t>Needles</t>
  </si>
  <si>
    <t>Nelson</t>
  </si>
  <si>
    <t>Nestor</t>
  </si>
  <si>
    <t>Nevada City</t>
  </si>
  <si>
    <t>New Almaden</t>
  </si>
  <si>
    <t>New Cuyama</t>
  </si>
  <si>
    <t>Newark</t>
  </si>
  <si>
    <t>Newberry Springs</t>
  </si>
  <si>
    <t>Newbury Park</t>
  </si>
  <si>
    <t>Newcastle</t>
  </si>
  <si>
    <t>Newell</t>
  </si>
  <si>
    <t>Newhall</t>
  </si>
  <si>
    <t>Newman</t>
  </si>
  <si>
    <t>Newport Beach</t>
  </si>
  <si>
    <t>Newport Coast</t>
  </si>
  <si>
    <t>Nicasio</t>
  </si>
  <si>
    <t>Nice</t>
  </si>
  <si>
    <t>Nicolaus</t>
  </si>
  <si>
    <t>Niland</t>
  </si>
  <si>
    <t>Nipomo</t>
  </si>
  <si>
    <t>Nipton</t>
  </si>
  <si>
    <t>Norco</t>
  </si>
  <si>
    <t>Norden</t>
  </si>
  <si>
    <t>North Edwards</t>
  </si>
  <si>
    <t>North Fork</t>
  </si>
  <si>
    <t>North Highlands</t>
  </si>
  <si>
    <t>North Hills</t>
  </si>
  <si>
    <t>North Hollywood</t>
  </si>
  <si>
    <t>North Palm Springs</t>
  </si>
  <si>
    <t>North Richmond</t>
  </si>
  <si>
    <t>North San Juan</t>
  </si>
  <si>
    <t>North Tustin</t>
  </si>
  <si>
    <t>Northridge</t>
  </si>
  <si>
    <t>Northstar</t>
  </si>
  <si>
    <t>Norwalk</t>
  </si>
  <si>
    <t>Novato</t>
  </si>
  <si>
    <t>Nubieber</t>
  </si>
  <si>
    <t>Nuevo</t>
  </si>
  <si>
    <t>Oak Glen</t>
  </si>
  <si>
    <t>Oak Hills</t>
  </si>
  <si>
    <t>Oak Park</t>
  </si>
  <si>
    <t>Oak Run</t>
  </si>
  <si>
    <t>Oak View</t>
  </si>
  <si>
    <t>Oakdale</t>
  </si>
  <si>
    <t>Oakhurst</t>
  </si>
  <si>
    <t>Oakland</t>
  </si>
  <si>
    <t>Oakley</t>
  </si>
  <si>
    <t>Oakville</t>
  </si>
  <si>
    <t>Oakwood</t>
  </si>
  <si>
    <t>O'Brien</t>
  </si>
  <si>
    <t>Occidental</t>
  </si>
  <si>
    <t>Oceano</t>
  </si>
  <si>
    <t>Oceanside</t>
  </si>
  <si>
    <t>Ocotillo</t>
  </si>
  <si>
    <t>Ojai</t>
  </si>
  <si>
    <t>Olancha</t>
  </si>
  <si>
    <t>Old Station</t>
  </si>
  <si>
    <t>Olema</t>
  </si>
  <si>
    <t>Olivehurst</t>
  </si>
  <si>
    <t>Olympic Valley</t>
  </si>
  <si>
    <t>O'Neals</t>
  </si>
  <si>
    <t>Ono</t>
  </si>
  <si>
    <t>Ontario</t>
  </si>
  <si>
    <t>Onyx</t>
  </si>
  <si>
    <t>Orange</t>
  </si>
  <si>
    <t>Orange Cove</t>
  </si>
  <si>
    <t>Orangevale</t>
  </si>
  <si>
    <t>Orcutt</t>
  </si>
  <si>
    <t>Oregon House</t>
  </si>
  <si>
    <t>Orick</t>
  </si>
  <si>
    <t>Orinda</t>
  </si>
  <si>
    <t>Orland</t>
  </si>
  <si>
    <t>Orleans</t>
  </si>
  <si>
    <t>Oro Grande</t>
  </si>
  <si>
    <t>Orosi</t>
  </si>
  <si>
    <t>Oroville</t>
  </si>
  <si>
    <t>Oxnard</t>
  </si>
  <si>
    <t>Pacheco</t>
  </si>
  <si>
    <t>Pacific Area Office</t>
  </si>
  <si>
    <t>Pacific Grove</t>
  </si>
  <si>
    <t>Pacific House</t>
  </si>
  <si>
    <t>Pacific Palisades</t>
  </si>
  <si>
    <t>Pacifica</t>
  </si>
  <si>
    <t>Pacoima</t>
  </si>
  <si>
    <t>Paicines</t>
  </si>
  <si>
    <t>Pala</t>
  </si>
  <si>
    <t>Palermo</t>
  </si>
  <si>
    <t>Palm Desert</t>
  </si>
  <si>
    <t>Palm Springs</t>
  </si>
  <si>
    <t>Palmdale</t>
  </si>
  <si>
    <t>Palo Alto</t>
  </si>
  <si>
    <t>Palo Cedro</t>
  </si>
  <si>
    <t>Palo Verde</t>
  </si>
  <si>
    <t>Palomar Mountain</t>
  </si>
  <si>
    <t>Palomar Mtn</t>
  </si>
  <si>
    <t>Palomar Park</t>
  </si>
  <si>
    <t>Palos Verdes Estates</t>
  </si>
  <si>
    <t>Palos Verdes Peninsula</t>
  </si>
  <si>
    <t>Panorama City</t>
  </si>
  <si>
    <t>Paradise</t>
  </si>
  <si>
    <t>Paramount</t>
  </si>
  <si>
    <t>Parker Dam</t>
  </si>
  <si>
    <t>Parkfield</t>
  </si>
  <si>
    <t>Parlier</t>
  </si>
  <si>
    <t>Pasadena</t>
  </si>
  <si>
    <t>Paskenta</t>
  </si>
  <si>
    <t>Paso Robles</t>
  </si>
  <si>
    <t>Patterson</t>
  </si>
  <si>
    <t>Patton</t>
  </si>
  <si>
    <t>Pauma Valley</t>
  </si>
  <si>
    <t>Paynes Creek</t>
  </si>
  <si>
    <t>Pearblossom</t>
  </si>
  <si>
    <t>Pearsonville</t>
  </si>
  <si>
    <t>Pebble Beach</t>
  </si>
  <si>
    <t>Penn Valley</t>
  </si>
  <si>
    <t>Penngrove</t>
  </si>
  <si>
    <t>Penryn</t>
  </si>
  <si>
    <t>Permanente</t>
  </si>
  <si>
    <t>Perris</t>
  </si>
  <si>
    <t>Pescadero</t>
  </si>
  <si>
    <t>Petaluma</t>
  </si>
  <si>
    <t>Petrolia</t>
  </si>
  <si>
    <t>Phelan</t>
  </si>
  <si>
    <t>Phillips Ranch</t>
  </si>
  <si>
    <t>Phillipsville</t>
  </si>
  <si>
    <t>Philo</t>
  </si>
  <si>
    <t>Pico Rivera</t>
  </si>
  <si>
    <t>Piedmont</t>
  </si>
  <si>
    <t>Piedra</t>
  </si>
  <si>
    <t>Piercy</t>
  </si>
  <si>
    <t>Pilot Hill</t>
  </si>
  <si>
    <t>Pine Grove</t>
  </si>
  <si>
    <t>Pine Mountain Club</t>
  </si>
  <si>
    <t>Pine Valley</t>
  </si>
  <si>
    <t>Pinecrest</t>
  </si>
  <si>
    <t>Pinedale</t>
  </si>
  <si>
    <t>Pinole</t>
  </si>
  <si>
    <t>Pinon Hills</t>
  </si>
  <si>
    <t>Pioneer</t>
  </si>
  <si>
    <t>Pioneertown</t>
  </si>
  <si>
    <t>Piru</t>
  </si>
  <si>
    <t>Pismo Beach</t>
  </si>
  <si>
    <t>Pittsburg</t>
  </si>
  <si>
    <t>Pixley</t>
  </si>
  <si>
    <t>Placentia</t>
  </si>
  <si>
    <t>Placerville</t>
  </si>
  <si>
    <t>Planada</t>
  </si>
  <si>
    <t>Platina</t>
  </si>
  <si>
    <t>Playa Del Rey</t>
  </si>
  <si>
    <t>Playa Vista</t>
  </si>
  <si>
    <t>Pleasant Grove</t>
  </si>
  <si>
    <t>Pleasant Hill</t>
  </si>
  <si>
    <t>Pleasanton</t>
  </si>
  <si>
    <t>Plumas Lake</t>
  </si>
  <si>
    <t>Plymouth</t>
  </si>
  <si>
    <t>Point Arena</t>
  </si>
  <si>
    <t>Point Mugu Naval Air Weapons Center</t>
  </si>
  <si>
    <t>Point Reyes Station</t>
  </si>
  <si>
    <t>Point Richmond</t>
  </si>
  <si>
    <t>Pollock Pines</t>
  </si>
  <si>
    <t>Pomona</t>
  </si>
  <si>
    <t>Pope Valley</t>
  </si>
  <si>
    <t>Poplar</t>
  </si>
  <si>
    <t>Port Costa</t>
  </si>
  <si>
    <t>Port Hueneme</t>
  </si>
  <si>
    <t>Porter Ranch</t>
  </si>
  <si>
    <t>Porterville</t>
  </si>
  <si>
    <t>Portola</t>
  </si>
  <si>
    <t>Portola Valley</t>
  </si>
  <si>
    <t>Posey</t>
  </si>
  <si>
    <t>Potrero</t>
  </si>
  <si>
    <t>Potter Valley</t>
  </si>
  <si>
    <t>Poway</t>
  </si>
  <si>
    <t>Prather</t>
  </si>
  <si>
    <t>Presidio Of Monterey</t>
  </si>
  <si>
    <t>Princeton</t>
  </si>
  <si>
    <t>Proberta</t>
  </si>
  <si>
    <t>Project City</t>
  </si>
  <si>
    <t>Prunedale</t>
  </si>
  <si>
    <t>Pulga</t>
  </si>
  <si>
    <t>Pumpkin Center</t>
  </si>
  <si>
    <t>Quail Valley</t>
  </si>
  <si>
    <t>Quartz Hill</t>
  </si>
  <si>
    <t>Quincy</t>
  </si>
  <si>
    <t>Rackerby</t>
  </si>
  <si>
    <t>Ragged Point</t>
  </si>
  <si>
    <t>Rail Road Flat</t>
  </si>
  <si>
    <t>Raisin City</t>
  </si>
  <si>
    <t>Ramona</t>
  </si>
  <si>
    <t>Ranchita</t>
  </si>
  <si>
    <t>Rancho Belago</t>
  </si>
  <si>
    <t>Rancho Cordova</t>
  </si>
  <si>
    <t>Rancho Cucamonga</t>
  </si>
  <si>
    <t>Rancho Dominguez</t>
  </si>
  <si>
    <t>Rancho Mirage</t>
  </si>
  <si>
    <t>Rancho Mission Viejo</t>
  </si>
  <si>
    <t>Rancho Murieta</t>
  </si>
  <si>
    <t>Rancho Palos Verdes</t>
  </si>
  <si>
    <t>Rancho Park</t>
  </si>
  <si>
    <t>Rancho Santa Fe</t>
  </si>
  <si>
    <t>Rancho Santa Margarita</t>
  </si>
  <si>
    <t>Rancho Suey</t>
  </si>
  <si>
    <t>Randsburg</t>
  </si>
  <si>
    <t>Ravendale</t>
  </si>
  <si>
    <t>Raymond</t>
  </si>
  <si>
    <t>Red Bluff</t>
  </si>
  <si>
    <t>Red Mountain</t>
  </si>
  <si>
    <t>Redcrest</t>
  </si>
  <si>
    <t>Redding</t>
  </si>
  <si>
    <t>Redlands</t>
  </si>
  <si>
    <t>Redondo Beach</t>
  </si>
  <si>
    <t>Redway</t>
  </si>
  <si>
    <t>Redwood City</t>
  </si>
  <si>
    <t>Redwood Estates</t>
  </si>
  <si>
    <t>Redwood Valley</t>
  </si>
  <si>
    <t>Reedley</t>
  </si>
  <si>
    <t>Represa</t>
  </si>
  <si>
    <t>Rescue</t>
  </si>
  <si>
    <t>Reseda</t>
  </si>
  <si>
    <t>Rialto</t>
  </si>
  <si>
    <t>Richgrove</t>
  </si>
  <si>
    <t>Richmond</t>
  </si>
  <si>
    <t>Richvale</t>
  </si>
  <si>
    <t>Ridgecrest</t>
  </si>
  <si>
    <t>Rimforest</t>
  </si>
  <si>
    <t>Rio Dell</t>
  </si>
  <si>
    <t>Rio Linda</t>
  </si>
  <si>
    <t>Rio Nido</t>
  </si>
  <si>
    <t>Rio Oso</t>
  </si>
  <si>
    <t>Rio Vista</t>
  </si>
  <si>
    <t>Ripley</t>
  </si>
  <si>
    <t>Ripon</t>
  </si>
  <si>
    <t>River Pines</t>
  </si>
  <si>
    <t>Riverbank</t>
  </si>
  <si>
    <t>Riverdale</t>
  </si>
  <si>
    <t>Riverside</t>
  </si>
  <si>
    <t>Robbins</t>
  </si>
  <si>
    <t>Rocklin</t>
  </si>
  <si>
    <t>Rodeo</t>
  </si>
  <si>
    <t>Rohnert Park</t>
  </si>
  <si>
    <t>Romoland</t>
  </si>
  <si>
    <t>Rosamond</t>
  </si>
  <si>
    <t>Rosemead</t>
  </si>
  <si>
    <t>Roseville</t>
  </si>
  <si>
    <t>Rosewood</t>
  </si>
  <si>
    <t>Ross</t>
  </si>
  <si>
    <t>Rossmoor</t>
  </si>
  <si>
    <t>Rough and Ready</t>
  </si>
  <si>
    <t>Round Mountain</t>
  </si>
  <si>
    <t>Rowland Heights</t>
  </si>
  <si>
    <t>Rumsey</t>
  </si>
  <si>
    <t>Running Springs</t>
  </si>
  <si>
    <t>Russian River</t>
  </si>
  <si>
    <t>Russian River Meadows</t>
  </si>
  <si>
    <t>Ruth</t>
  </si>
  <si>
    <t>Rutherford</t>
  </si>
  <si>
    <t>Ryde</t>
  </si>
  <si>
    <t>Sacramento</t>
  </si>
  <si>
    <t>Sage</t>
  </si>
  <si>
    <t>Saint Helena</t>
  </si>
  <si>
    <t>Salida</t>
  </si>
  <si>
    <t>Salinas</t>
  </si>
  <si>
    <t>Salton City</t>
  </si>
  <si>
    <t>Salyer</t>
  </si>
  <si>
    <t>Samoa</t>
  </si>
  <si>
    <t>San Andreas</t>
  </si>
  <si>
    <t>San Anselmo</t>
  </si>
  <si>
    <t>San Ardo</t>
  </si>
  <si>
    <t>San Bernardino</t>
  </si>
  <si>
    <t>San Bruno</t>
  </si>
  <si>
    <t>San Carlos</t>
  </si>
  <si>
    <t>San Clemente</t>
  </si>
  <si>
    <t>San Diego</t>
  </si>
  <si>
    <t>San Dimas</t>
  </si>
  <si>
    <t>San Fernando</t>
  </si>
  <si>
    <t>San Francisco</t>
  </si>
  <si>
    <t>San Gabriel</t>
  </si>
  <si>
    <t>San Geronimo</t>
  </si>
  <si>
    <t>San Gregorio</t>
  </si>
  <si>
    <t>San Jacinto</t>
  </si>
  <si>
    <t>San Joaquin</t>
  </si>
  <si>
    <t>San Jose</t>
  </si>
  <si>
    <t>San Juan Bautista</t>
  </si>
  <si>
    <t>San Juan Capistrano</t>
  </si>
  <si>
    <t>San Leandro</t>
  </si>
  <si>
    <t>San Lorenzo</t>
  </si>
  <si>
    <t>San Lucas</t>
  </si>
  <si>
    <t>San Luis Obispo</t>
  </si>
  <si>
    <t>San Luis Rey</t>
  </si>
  <si>
    <t>San Marcos</t>
  </si>
  <si>
    <t>San Marino</t>
  </si>
  <si>
    <t>San Martin</t>
  </si>
  <si>
    <t>San Mateo</t>
  </si>
  <si>
    <t>San Miguel</t>
  </si>
  <si>
    <t>San Pablo</t>
  </si>
  <si>
    <t>San Pedro</t>
  </si>
  <si>
    <t>San Quentin</t>
  </si>
  <si>
    <t>San Rafael</t>
  </si>
  <si>
    <t>San Ramon</t>
  </si>
  <si>
    <t>San Simeon</t>
  </si>
  <si>
    <t>San Ysidro</t>
  </si>
  <si>
    <t>Sand City</t>
  </si>
  <si>
    <t>Sanford</t>
  </si>
  <si>
    <t>Sanger</t>
  </si>
  <si>
    <t>Santa Ana</t>
  </si>
  <si>
    <t>Santa Barbara</t>
  </si>
  <si>
    <t>Santa Clara</t>
  </si>
  <si>
    <t>Santa Clarita</t>
  </si>
  <si>
    <t>Santa Cruz</t>
  </si>
  <si>
    <t>Santa Fe Springs</t>
  </si>
  <si>
    <t>Santa Margarita</t>
  </si>
  <si>
    <t>Santa Maria</t>
  </si>
  <si>
    <t>Santa Monica</t>
  </si>
  <si>
    <t>Santa Nella</t>
  </si>
  <si>
    <t>Santa Paula</t>
  </si>
  <si>
    <t>Santa Rita Park</t>
  </si>
  <si>
    <t>Santa Rosa</t>
  </si>
  <si>
    <t>Santa Rosa Valley</t>
  </si>
  <si>
    <t>Santa Susana</t>
  </si>
  <si>
    <t>Santa Ynez</t>
  </si>
  <si>
    <t>Santa Ysabel</t>
  </si>
  <si>
    <t>Santee</t>
  </si>
  <si>
    <t>Saratoga</t>
  </si>
  <si>
    <t>Sattley</t>
  </si>
  <si>
    <t>Saugus</t>
  </si>
  <si>
    <t>Sausalito</t>
  </si>
  <si>
    <t>Sawyers Bar</t>
  </si>
  <si>
    <t>Scotia</t>
  </si>
  <si>
    <t>Scott Bar</t>
  </si>
  <si>
    <t>Scotts Valley</t>
  </si>
  <si>
    <t>Seal Beach</t>
  </si>
  <si>
    <t>Seaside</t>
  </si>
  <si>
    <t>Sebastopol</t>
  </si>
  <si>
    <t>Seeley</t>
  </si>
  <si>
    <t>Seiad Valley</t>
  </si>
  <si>
    <t>Selma</t>
  </si>
  <si>
    <t>Sepulveda</t>
  </si>
  <si>
    <t>Sequoia National Park</t>
  </si>
  <si>
    <t>Shadow Hills</t>
  </si>
  <si>
    <t>Shafter</t>
  </si>
  <si>
    <t>Shandon</t>
  </si>
  <si>
    <t>Shasta</t>
  </si>
  <si>
    <t>Shasta Lake</t>
  </si>
  <si>
    <t>Shaver Lake</t>
  </si>
  <si>
    <t>Sheep Ranch</t>
  </si>
  <si>
    <t>Shell Beach</t>
  </si>
  <si>
    <t>Sheridan</t>
  </si>
  <si>
    <t>Sherman Oaks</t>
  </si>
  <si>
    <t>Sherman Village</t>
  </si>
  <si>
    <t>Sherwood Forest</t>
  </si>
  <si>
    <t>Shingle Springs</t>
  </si>
  <si>
    <t>Shingletown</t>
  </si>
  <si>
    <t>Shoshone</t>
  </si>
  <si>
    <t>Sierra City</t>
  </si>
  <si>
    <t>Sierra Madre</t>
  </si>
  <si>
    <t>Sierraville</t>
  </si>
  <si>
    <t>Signal Hill</t>
  </si>
  <si>
    <t>Silverado</t>
  </si>
  <si>
    <t>Simi Valley</t>
  </si>
  <si>
    <t>Skyforest</t>
  </si>
  <si>
    <t>Sloughhouse</t>
  </si>
  <si>
    <t>Smartsville</t>
  </si>
  <si>
    <t>Smith River</t>
  </si>
  <si>
    <t>Sn Bernrdno</t>
  </si>
  <si>
    <t>Snelling</t>
  </si>
  <si>
    <t>Soda Springs</t>
  </si>
  <si>
    <t>Solana Beach</t>
  </si>
  <si>
    <t>Soledad</t>
  </si>
  <si>
    <t>Solvang</t>
  </si>
  <si>
    <t>Somerset</t>
  </si>
  <si>
    <t>Somes Bar</t>
  </si>
  <si>
    <t>Somis</t>
  </si>
  <si>
    <t>Sonoma</t>
  </si>
  <si>
    <t>Sonora</t>
  </si>
  <si>
    <t>Soquel</t>
  </si>
  <si>
    <t>Soulsbyville</t>
  </si>
  <si>
    <t>South Dos Palos</t>
  </si>
  <si>
    <t>South El Monte</t>
  </si>
  <si>
    <t>South Gate</t>
  </si>
  <si>
    <t>South Lake Tahoe</t>
  </si>
  <si>
    <t>South Pasadena</t>
  </si>
  <si>
    <t>South San Francisco</t>
  </si>
  <si>
    <t>Spanish Flat</t>
  </si>
  <si>
    <t>Spreckels</t>
  </si>
  <si>
    <t>Spring Garden</t>
  </si>
  <si>
    <t>Spring Valley</t>
  </si>
  <si>
    <t>Spring Valley Lake</t>
  </si>
  <si>
    <t>Springville</t>
  </si>
  <si>
    <t>Standard</t>
  </si>
  <si>
    <t>Standish</t>
  </si>
  <si>
    <t>Stanford</t>
  </si>
  <si>
    <t>Stanton</t>
  </si>
  <si>
    <t>Stevenson Ranch</t>
  </si>
  <si>
    <t>Stevinson</t>
  </si>
  <si>
    <t>Stewarts Point</t>
  </si>
  <si>
    <t>Stinson Beach</t>
  </si>
  <si>
    <t>Stirling City</t>
  </si>
  <si>
    <t>Stockton</t>
  </si>
  <si>
    <t>Stonyford</t>
  </si>
  <si>
    <t>Storrie</t>
  </si>
  <si>
    <t>Stratford</t>
  </si>
  <si>
    <t>Strathmore</t>
  </si>
  <si>
    <t>Strawberry</t>
  </si>
  <si>
    <t>Strawberry Valley</t>
  </si>
  <si>
    <t>Studio City</t>
  </si>
  <si>
    <t>Sugarloaf</t>
  </si>
  <si>
    <t>Suisun City</t>
  </si>
  <si>
    <t>Sultana</t>
  </si>
  <si>
    <t>Summerland</t>
  </si>
  <si>
    <t>Summit City</t>
  </si>
  <si>
    <t>Sun City</t>
  </si>
  <si>
    <t>Sun Valley</t>
  </si>
  <si>
    <t>Sun Village</t>
  </si>
  <si>
    <t>Sunland</t>
  </si>
  <si>
    <t>Sunnyvale</t>
  </si>
  <si>
    <t>Sunol</t>
  </si>
  <si>
    <t>Sunset Beach</t>
  </si>
  <si>
    <t>Surfside</t>
  </si>
  <si>
    <t>Susanville</t>
  </si>
  <si>
    <t>Sutter</t>
  </si>
  <si>
    <t>Sutter Creek</t>
  </si>
  <si>
    <t>Sylmar</t>
  </si>
  <si>
    <t>Taft</t>
  </si>
  <si>
    <t>Tahoe City</t>
  </si>
  <si>
    <t>Tahoe Vista</t>
  </si>
  <si>
    <t>Tahoma</t>
  </si>
  <si>
    <t>Talmage</t>
  </si>
  <si>
    <t>Tarzana</t>
  </si>
  <si>
    <t>Taylorsville</t>
  </si>
  <si>
    <t>Tecate</t>
  </si>
  <si>
    <t>Tecopa</t>
  </si>
  <si>
    <t>Tehachapi</t>
  </si>
  <si>
    <t>Tehama</t>
  </si>
  <si>
    <t>Tejon Ranch</t>
  </si>
  <si>
    <t>Temecula</t>
  </si>
  <si>
    <t>Temescal Valley</t>
  </si>
  <si>
    <t>Temple City</t>
  </si>
  <si>
    <t>Templeton</t>
  </si>
  <si>
    <t>Termo</t>
  </si>
  <si>
    <t>Terra Bella</t>
  </si>
  <si>
    <t>The Sea Ranch</t>
  </si>
  <si>
    <t>Thermal</t>
  </si>
  <si>
    <t>Thornton</t>
  </si>
  <si>
    <t>Thousand Oaks</t>
  </si>
  <si>
    <t>Thousand Palms</t>
  </si>
  <si>
    <t>Three Rivers</t>
  </si>
  <si>
    <t>Tiburon</t>
  </si>
  <si>
    <t>Tionesta</t>
  </si>
  <si>
    <t>Tipton</t>
  </si>
  <si>
    <t>Tollhouse</t>
  </si>
  <si>
    <t>Toluca Lake</t>
  </si>
  <si>
    <t>Toluca Terrace</t>
  </si>
  <si>
    <t>Tomales</t>
  </si>
  <si>
    <t>Toms Place</t>
  </si>
  <si>
    <t>Topanga</t>
  </si>
  <si>
    <t>Topaz</t>
  </si>
  <si>
    <t>Torrance</t>
  </si>
  <si>
    <t>Trabuco Canyon</t>
  </si>
  <si>
    <t>Tracy</t>
  </si>
  <si>
    <t>Tranquillity</t>
  </si>
  <si>
    <t>Traver</t>
  </si>
  <si>
    <t>Travis Air Force Base</t>
  </si>
  <si>
    <t>Tres Pinos</t>
  </si>
  <si>
    <t>Trinidad</t>
  </si>
  <si>
    <t>Trinity Center</t>
  </si>
  <si>
    <t>Trona</t>
  </si>
  <si>
    <t>Trowbridge</t>
  </si>
  <si>
    <t>Truckee</t>
  </si>
  <si>
    <t>Tujunga</t>
  </si>
  <si>
    <t>Tulare</t>
  </si>
  <si>
    <t>Tulelake</t>
  </si>
  <si>
    <t>Tuolumne</t>
  </si>
  <si>
    <t>Tuolumne Meadows</t>
  </si>
  <si>
    <t>Tupman</t>
  </si>
  <si>
    <t>Turlock</t>
  </si>
  <si>
    <t>Tustin</t>
  </si>
  <si>
    <t>Twain</t>
  </si>
  <si>
    <t>Twain Harte</t>
  </si>
  <si>
    <t>Twentynine Palms</t>
  </si>
  <si>
    <t>Twin Bridges</t>
  </si>
  <si>
    <t>Twin Peaks</t>
  </si>
  <si>
    <t>Ukiah</t>
  </si>
  <si>
    <t>Union City</t>
  </si>
  <si>
    <t>Universal City</t>
  </si>
  <si>
    <t>Upland</t>
  </si>
  <si>
    <t>Upper Lake</t>
  </si>
  <si>
    <t>Vacaville</t>
  </si>
  <si>
    <t>Val Verde</t>
  </si>
  <si>
    <t>Valencia</t>
  </si>
  <si>
    <t>Vallecito</t>
  </si>
  <si>
    <t>Vallejo</t>
  </si>
  <si>
    <t>Valley Center</t>
  </si>
  <si>
    <t>Valley Ford</t>
  </si>
  <si>
    <t>Valley Glen</t>
  </si>
  <si>
    <t>Valley Home</t>
  </si>
  <si>
    <t>Valley Springs</t>
  </si>
  <si>
    <t>Valley Village</t>
  </si>
  <si>
    <t>Valyermo</t>
  </si>
  <si>
    <t>Van Nuys</t>
  </si>
  <si>
    <t>Vandenberg Air Force Base</t>
  </si>
  <si>
    <t>Venice</t>
  </si>
  <si>
    <t>Ventura</t>
  </si>
  <si>
    <t>Verdugo City</t>
  </si>
  <si>
    <t>Vernalis</t>
  </si>
  <si>
    <t>Vernon</t>
  </si>
  <si>
    <t>Victor</t>
  </si>
  <si>
    <t>Victorville</t>
  </si>
  <si>
    <t>Vidal</t>
  </si>
  <si>
    <t>View Park</t>
  </si>
  <si>
    <t>Villa Grande</t>
  </si>
  <si>
    <t>Villa Park</t>
  </si>
  <si>
    <t>Vina</t>
  </si>
  <si>
    <t>Vineburg</t>
  </si>
  <si>
    <t>Vinton</t>
  </si>
  <si>
    <t>Visalia</t>
  </si>
  <si>
    <t>Vista</t>
  </si>
  <si>
    <t>Volcano</t>
  </si>
  <si>
    <t>Wallace</t>
  </si>
  <si>
    <t>Walnut</t>
  </si>
  <si>
    <t>Walnut Creek</t>
  </si>
  <si>
    <t>Walnut Grove</t>
  </si>
  <si>
    <t>Walnut Park</t>
  </si>
  <si>
    <t>Warner Springs</t>
  </si>
  <si>
    <t>Wasco</t>
  </si>
  <si>
    <t>Washington</t>
  </si>
  <si>
    <t>Waterford</t>
  </si>
  <si>
    <t>Watsonville</t>
  </si>
  <si>
    <t>Watts</t>
  </si>
  <si>
    <t>Waukena</t>
  </si>
  <si>
    <t>Wawona</t>
  </si>
  <si>
    <t>Weaverville</t>
  </si>
  <si>
    <t>Weed</t>
  </si>
  <si>
    <t>Weimar</t>
  </si>
  <si>
    <t>Weldon</t>
  </si>
  <si>
    <t>Wendel</t>
  </si>
  <si>
    <t>Weott</t>
  </si>
  <si>
    <t>West Covina</t>
  </si>
  <si>
    <t>West Hills</t>
  </si>
  <si>
    <t>West Hollywood</t>
  </si>
  <si>
    <t>West Los Angeles</t>
  </si>
  <si>
    <t>West Menlo Park</t>
  </si>
  <si>
    <t>West Point</t>
  </si>
  <si>
    <t>West Sacramento</t>
  </si>
  <si>
    <t>Westchester</t>
  </si>
  <si>
    <t>Westlake Village</t>
  </si>
  <si>
    <t>Westley</t>
  </si>
  <si>
    <t>Westminster</t>
  </si>
  <si>
    <t>Westmorland</t>
  </si>
  <si>
    <t>Westport</t>
  </si>
  <si>
    <t>Westwood</t>
  </si>
  <si>
    <t>Wheatland</t>
  </si>
  <si>
    <t>Whiskeytown</t>
  </si>
  <si>
    <t>Whitethorn</t>
  </si>
  <si>
    <t>Whitewater</t>
  </si>
  <si>
    <t>Whitmore</t>
  </si>
  <si>
    <t>Whittier</t>
  </si>
  <si>
    <t>Wildomar</t>
  </si>
  <si>
    <t>Wildwood</t>
  </si>
  <si>
    <t>Williams</t>
  </si>
  <si>
    <t>Willits</t>
  </si>
  <si>
    <t>Willow Creek</t>
  </si>
  <si>
    <t>Willow Springs</t>
  </si>
  <si>
    <t>Willows</t>
  </si>
  <si>
    <t>Wilmington</t>
  </si>
  <si>
    <t>Wilseyville</t>
  </si>
  <si>
    <t>Wilton</t>
  </si>
  <si>
    <t>Winchester</t>
  </si>
  <si>
    <t>Windsor</t>
  </si>
  <si>
    <t>Windsor Hills</t>
  </si>
  <si>
    <t>Winnetka</t>
  </si>
  <si>
    <t>Winterhaven</t>
  </si>
  <si>
    <t>Winters</t>
  </si>
  <si>
    <t>Winton</t>
  </si>
  <si>
    <t>Wishon</t>
  </si>
  <si>
    <t>Witter Springs</t>
  </si>
  <si>
    <t>Wofford Heights</t>
  </si>
  <si>
    <t>Woodacre</t>
  </si>
  <si>
    <t>Woodbridge</t>
  </si>
  <si>
    <t>Woodlake</t>
  </si>
  <si>
    <t>Woodland</t>
  </si>
  <si>
    <t>Woodland Hills</t>
  </si>
  <si>
    <t>Woodside</t>
  </si>
  <si>
    <t>Woodville</t>
  </si>
  <si>
    <t>Woody</t>
  </si>
  <si>
    <t>Wrightwood</t>
  </si>
  <si>
    <t>Yankee Hill</t>
  </si>
  <si>
    <t>Yermo</t>
  </si>
  <si>
    <t>Yettem</t>
  </si>
  <si>
    <t>Yokuts Valley</t>
  </si>
  <si>
    <t>Yolo</t>
  </si>
  <si>
    <t>Yorba Linda</t>
  </si>
  <si>
    <t>Yorkville</t>
  </si>
  <si>
    <t>Yosemite National Park</t>
  </si>
  <si>
    <t>Young America</t>
  </si>
  <si>
    <t>Yountville</t>
  </si>
  <si>
    <t>Yreka</t>
  </si>
  <si>
    <t>Yuba City</t>
  </si>
  <si>
    <t>Yucaipa</t>
  </si>
  <si>
    <t>Yucca Valley</t>
  </si>
  <si>
    <t>Zamora</t>
  </si>
  <si>
    <t>Zenia</t>
  </si>
  <si>
    <t>application with the green fields filled out in the "Applicant Data" and "Sites Data" worksheets,  with the required documentation.  Approved FCI sites that are not operable after two years can be cancelled if the program becomes full, per sections 95486.3(b)(4)(H) and 95486.4(b)(4)(H).  All sites applied for FCI approval in a single application should be submitted in a single workbook.</t>
  </si>
  <si>
    <t xml:space="preserve"> (FSE ID), chargers at a site can be made eligible to generate FCI credits by submitting this application with both the green and blue fields for the site filled out in the "Applicant Data" and "Sites Data" worksheets, with the matching documentation. If not all sites in a worksheet have reached eligibility, resubmit the worksheet with updated FSE IDs each quarter new FSE IDs are registered.</t>
  </si>
  <si>
    <t>Template Updated 2025-08-20</t>
  </si>
  <si>
    <t>Example Site 4 has 5 LMD Private chargers and 5 LMD Public chargers, all 300 kW, with available site power of 3,000 kW.  Because the sum of the FCI power rating for LMD-FCI FSEs cannot exceed 2,500 kW at a site, the FCI power capacity of the FSEs has been reduced until the sum is 2,500 kW.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</si>
</sst>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6" x14ac:knownFonts="1">
    <font>
      <sz val="11"/>
      <color theme="1"/>
      <name val="Calibri"/>
      <family val="2"/>
      <scheme val="minor"/>
    </font>
    <font>
      <sz val="12"/>
      <color theme="1"/>
      <name val="Avenir LT Std 55 Roman"/>
      <family val="2"/>
    </font>
    <font>
      <sz val="12"/>
      <color theme="0"/>
      <name val="Avenir LT Std 55 Roman"/>
      <family val="2"/>
    </font>
    <font>
      <b/>
      <sz val="12"/>
      <color theme="1"/>
      <name val="Avenir LT Std 55 Roman"/>
      <family val="2"/>
    </font>
    <font>
      <b/>
      <sz val="14"/>
      <color rgb="FF800000"/>
      <name val="Avenir LT Std 55 Roman"/>
      <family val="2"/>
    </font>
    <font>
      <sz val="9"/>
      <color indexed="81"/>
      <name val="Tahoma"/>
      <family val="2"/>
    </font>
    <font>
      <b/>
      <sz val="12"/>
      <color theme="0"/>
      <name val="Avenir LT Std 55 Roman"/>
      <family val="2"/>
    </font>
    <font>
      <i/>
      <sz val="12"/>
      <color theme="1"/>
      <name val="Avenir LT Std 55 Roman"/>
      <family val="2"/>
    </font>
    <font>
      <u/>
      <sz val="11"/>
      <color theme="10"/>
      <name val="Calibri"/>
      <family val="2"/>
      <scheme val="minor"/>
    </font>
    <font>
      <u/>
      <sz val="12"/>
      <color theme="10"/>
      <name val="Avenir LT Std 55 Roman"/>
      <family val="2"/>
    </font>
    <font>
      <sz val="11"/>
      <color theme="1"/>
      <name val="Calibri"/>
      <family val="2"/>
      <scheme val="minor"/>
    </font>
    <font>
      <b/>
      <sz val="12"/>
      <name val="Avenir LT Std 55 Roman"/>
      <family val="2"/>
    </font>
    <font>
      <sz val="12"/>
      <color theme="10"/>
      <name val="Avenir LT Std 55 Roman"/>
      <family val="2"/>
    </font>
    <font>
      <sz val="12"/>
      <name val="Avenir LT Std 55 Roman"/>
      <family val="2"/>
    </font>
    <font>
      <u/>
      <sz val="12"/>
      <color rgb="FF0099CC"/>
      <name val="Avenir LT Std 55 Roman"/>
      <family val="2"/>
    </font>
    <font>
      <b/>
      <sz val="16"/>
      <color theme="3"/>
      <name val="Avenir LT Std 55 Roman"/>
      <family val="2"/>
    </font>
    <font>
      <b/>
      <u/>
      <sz val="12"/>
      <color theme="10"/>
      <name val="Avenir LT Std 55 Roman"/>
      <family val="2"/>
    </font>
    <font>
      <sz val="12"/>
      <color rgb="FFFF0000"/>
      <name val="Avenir LT Std 55 Roman"/>
      <family val="2"/>
    </font>
    <font>
      <b/>
      <sz val="12"/>
      <color rgb="FF800000"/>
      <name val="Avenir LT Std 55 Roman"/>
      <family val="2"/>
    </font>
    <font>
      <b/>
      <sz val="16"/>
      <color theme="0"/>
      <name val="Avenir LT Std 55 Roman"/>
      <family val="2"/>
    </font>
    <font>
      <sz val="12"/>
      <color theme="1"/>
      <name val="Aptos Narrow"/>
      <family val="2"/>
    </font>
    <font>
      <b/>
      <sz val="16"/>
      <name val="Avenir LT Std 55 Roman"/>
      <family val="2"/>
    </font>
    <font>
      <b/>
      <sz val="18"/>
      <name val="Avenir LT Std 55 Roman"/>
      <family val="2"/>
    </font>
    <font>
      <b/>
      <sz val="22"/>
      <name val="Avenir LT Std 55 Roman"/>
      <family val="2"/>
    </font>
    <font>
      <sz val="16"/>
      <name val="Avenir LT Std 55 Roman"/>
      <family val="2"/>
    </font>
    <font>
      <u/>
      <sz val="12"/>
      <name val="Avenir LT Std 55 Roman"/>
      <family val="2"/>
    </font>
  </fonts>
  <fills count="9">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0000"/>
        <bgColor indexed="64"/>
      </patternFill>
    </fill>
    <fill>
      <patternFill patternType="solid">
        <fgColor theme="9"/>
        <bgColor indexed="64"/>
      </patternFill>
    </fill>
    <fill>
      <patternFill patternType="solid">
        <fgColor theme="2" tint="-0.249977111117893"/>
        <bgColor indexed="64"/>
      </patternFill>
    </fill>
    <fill>
      <patternFill patternType="solid">
        <fgColor theme="7" tint="0.59999389629810485"/>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diagonal/>
    </border>
    <border>
      <left/>
      <right/>
      <top style="thin">
        <color theme="3"/>
      </top>
      <bottom style="thin">
        <color theme="3"/>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theme="3"/>
      </bottom>
      <diagonal/>
    </border>
    <border>
      <left/>
      <right/>
      <top style="thin">
        <color theme="9" tint="0.39997558519241921"/>
      </top>
      <bottom style="thin">
        <color theme="9" tint="0.39997558519241921"/>
      </bottom>
      <diagonal/>
    </border>
    <border>
      <left/>
      <right/>
      <top style="thin">
        <color theme="3"/>
      </top>
      <bottom/>
      <diagonal/>
    </border>
    <border>
      <left style="thick">
        <color theme="7" tint="0.59996337778862885"/>
      </left>
      <right style="thick">
        <color theme="7" tint="0.59996337778862885"/>
      </right>
      <top style="thick">
        <color theme="7" tint="0.59996337778862885"/>
      </top>
      <bottom/>
      <diagonal/>
    </border>
    <border>
      <left style="thick">
        <color theme="7" tint="0.59996337778862885"/>
      </left>
      <right style="thick">
        <color theme="7" tint="0.59996337778862885"/>
      </right>
      <top/>
      <bottom/>
      <diagonal/>
    </border>
    <border>
      <left style="thick">
        <color theme="7" tint="0.59996337778862885"/>
      </left>
      <right style="thick">
        <color theme="7" tint="0.59996337778862885"/>
      </right>
      <top/>
      <bottom style="thick">
        <color theme="7" tint="0.59996337778862885"/>
      </bottom>
      <diagonal/>
    </border>
    <border>
      <left style="medium">
        <color theme="7" tint="0.39994506668294322"/>
      </left>
      <right/>
      <top style="medium">
        <color theme="7" tint="0.39994506668294322"/>
      </top>
      <bottom/>
      <diagonal/>
    </border>
    <border>
      <left/>
      <right/>
      <top style="medium">
        <color theme="7" tint="0.39994506668294322"/>
      </top>
      <bottom/>
      <diagonal/>
    </border>
    <border>
      <left/>
      <right style="medium">
        <color theme="7" tint="0.39994506668294322"/>
      </right>
      <top style="medium">
        <color theme="7" tint="0.39994506668294322"/>
      </top>
      <bottom/>
      <diagonal/>
    </border>
    <border>
      <left style="medium">
        <color theme="7" tint="0.39994506668294322"/>
      </left>
      <right/>
      <top/>
      <bottom/>
      <diagonal/>
    </border>
    <border>
      <left/>
      <right style="medium">
        <color theme="7" tint="0.39994506668294322"/>
      </right>
      <top/>
      <bottom/>
      <diagonal/>
    </border>
    <border>
      <left/>
      <right style="medium">
        <color theme="7" tint="0.39994506668294322"/>
      </right>
      <top/>
      <bottom style="thin">
        <color theme="3"/>
      </bottom>
      <diagonal/>
    </border>
    <border>
      <left/>
      <right style="medium">
        <color theme="7" tint="0.39994506668294322"/>
      </right>
      <top style="thin">
        <color theme="3"/>
      </top>
      <bottom style="thin">
        <color theme="3"/>
      </bottom>
      <diagonal/>
    </border>
    <border>
      <left/>
      <right style="medium">
        <color theme="7" tint="0.39994506668294322"/>
      </right>
      <top style="thin">
        <color theme="3"/>
      </top>
      <bottom/>
      <diagonal/>
    </border>
    <border>
      <left style="medium">
        <color theme="7" tint="0.39994506668294322"/>
      </left>
      <right/>
      <top/>
      <bottom style="medium">
        <color theme="7" tint="0.39994506668294322"/>
      </bottom>
      <diagonal/>
    </border>
    <border>
      <left/>
      <right/>
      <top/>
      <bottom style="medium">
        <color theme="7" tint="0.39994506668294322"/>
      </bottom>
      <diagonal/>
    </border>
    <border>
      <left/>
      <right style="medium">
        <color theme="7" tint="0.39994506668294322"/>
      </right>
      <top/>
      <bottom style="medium">
        <color theme="7" tint="0.39994506668294322"/>
      </bottom>
      <diagonal/>
    </border>
    <border>
      <left style="thick">
        <color theme="7" tint="0.59996337778862885"/>
      </left>
      <right/>
      <top style="thick">
        <color theme="7" tint="0.59996337778862885"/>
      </top>
      <bottom/>
      <diagonal/>
    </border>
    <border>
      <left/>
      <right style="thick">
        <color theme="7" tint="0.59996337778862885"/>
      </right>
      <top style="thick">
        <color theme="7" tint="0.59996337778862885"/>
      </top>
      <bottom/>
      <diagonal/>
    </border>
    <border>
      <left style="thick">
        <color theme="7" tint="0.59996337778862885"/>
      </left>
      <right/>
      <top/>
      <bottom/>
      <diagonal/>
    </border>
    <border>
      <left/>
      <right style="thick">
        <color theme="7" tint="0.59996337778862885"/>
      </right>
      <top/>
      <bottom/>
      <diagonal/>
    </border>
    <border>
      <left style="thick">
        <color theme="7" tint="0.59996337778862885"/>
      </left>
      <right/>
      <top/>
      <bottom style="thick">
        <color theme="7" tint="0.59996337778862885"/>
      </bottom>
      <diagonal/>
    </border>
    <border>
      <left/>
      <right style="thick">
        <color theme="7" tint="0.59996337778862885"/>
      </right>
      <top/>
      <bottom style="thick">
        <color theme="7" tint="0.59996337778862885"/>
      </bottom>
      <diagonal/>
    </border>
    <border>
      <left style="medium">
        <color theme="7" tint="0.59996337778862885"/>
      </left>
      <right style="medium">
        <color theme="7" tint="0.59996337778862885"/>
      </right>
      <top style="medium">
        <color theme="7" tint="0.59996337778862885"/>
      </top>
      <bottom/>
      <diagonal/>
    </border>
    <border>
      <left style="medium">
        <color theme="7" tint="0.59996337778862885"/>
      </left>
      <right style="medium">
        <color theme="7" tint="0.59996337778862885"/>
      </right>
      <top/>
      <bottom/>
      <diagonal/>
    </border>
    <border>
      <left style="medium">
        <color theme="7" tint="0.59996337778862885"/>
      </left>
      <right style="medium">
        <color theme="7" tint="0.59996337778862885"/>
      </right>
      <top/>
      <bottom style="medium">
        <color theme="7" tint="0.59996337778862885"/>
      </bottom>
      <diagonal/>
    </border>
    <border>
      <left style="medium">
        <color theme="7" tint="0.59996337778862885"/>
      </left>
      <right/>
      <top style="medium">
        <color theme="7" tint="0.59996337778862885"/>
      </top>
      <bottom/>
      <diagonal/>
    </border>
    <border>
      <left/>
      <right/>
      <top style="medium">
        <color theme="7" tint="0.59996337778862885"/>
      </top>
      <bottom/>
      <diagonal/>
    </border>
    <border>
      <left/>
      <right style="medium">
        <color theme="7" tint="0.59996337778862885"/>
      </right>
      <top style="medium">
        <color theme="7" tint="0.59996337778862885"/>
      </top>
      <bottom/>
      <diagonal/>
    </border>
    <border>
      <left style="medium">
        <color theme="7" tint="0.59996337778862885"/>
      </left>
      <right/>
      <top/>
      <bottom/>
      <diagonal/>
    </border>
    <border>
      <left/>
      <right style="medium">
        <color theme="7" tint="0.59996337778862885"/>
      </right>
      <top/>
      <bottom/>
      <diagonal/>
    </border>
    <border>
      <left style="medium">
        <color theme="7" tint="0.59996337778862885"/>
      </left>
      <right/>
      <top/>
      <bottom style="medium">
        <color theme="7" tint="0.59996337778862885"/>
      </bottom>
      <diagonal/>
    </border>
    <border>
      <left/>
      <right/>
      <top/>
      <bottom style="medium">
        <color theme="7" tint="0.59996337778862885"/>
      </bottom>
      <diagonal/>
    </border>
    <border>
      <left/>
      <right style="medium">
        <color theme="7" tint="0.59996337778862885"/>
      </right>
      <top/>
      <bottom style="medium">
        <color theme="7" tint="0.59996337778862885"/>
      </bottom>
      <diagonal/>
    </border>
    <border>
      <left style="thin">
        <color theme="7" tint="0.59996337778862885"/>
      </left>
      <right/>
      <top style="thick">
        <color theme="7" tint="0.59996337778862885"/>
      </top>
      <bottom style="thin">
        <color theme="7" tint="0.59996337778862885"/>
      </bottom>
      <diagonal/>
    </border>
    <border>
      <left/>
      <right/>
      <top style="thick">
        <color theme="7" tint="0.59996337778862885"/>
      </top>
      <bottom style="thin">
        <color theme="7" tint="0.59996337778862885"/>
      </bottom>
      <diagonal/>
    </border>
    <border>
      <left/>
      <right style="thin">
        <color theme="7" tint="0.59996337778862885"/>
      </right>
      <top style="thick">
        <color theme="7" tint="0.59996337778862885"/>
      </top>
      <bottom style="thin">
        <color theme="7" tint="0.59996337778862885"/>
      </bottom>
      <diagonal/>
    </border>
    <border>
      <left style="thin">
        <color theme="7" tint="0.59996337778862885"/>
      </left>
      <right/>
      <top style="thin">
        <color theme="7" tint="0.59996337778862885"/>
      </top>
      <bottom style="thin">
        <color theme="7" tint="0.59996337778862885"/>
      </bottom>
      <diagonal/>
    </border>
    <border>
      <left/>
      <right/>
      <top style="thin">
        <color theme="7" tint="0.59996337778862885"/>
      </top>
      <bottom style="thin">
        <color theme="7" tint="0.59996337778862885"/>
      </bottom>
      <diagonal/>
    </border>
    <border>
      <left/>
      <right style="thin">
        <color theme="7" tint="0.59996337778862885"/>
      </right>
      <top style="thin">
        <color theme="7" tint="0.59996337778862885"/>
      </top>
      <bottom style="thin">
        <color theme="7" tint="0.59996337778862885"/>
      </bottom>
      <diagonal/>
    </border>
    <border>
      <left style="thin">
        <color indexed="64"/>
      </left>
      <right style="thin">
        <color indexed="64"/>
      </right>
      <top/>
      <bottom/>
      <diagonal/>
    </border>
  </borders>
  <cellStyleXfs count="3">
    <xf numFmtId="0" fontId="0" fillId="0" borderId="0"/>
    <xf numFmtId="0" fontId="8" fillId="0" borderId="0" applyNumberFormat="0" applyFill="0" applyBorder="0" applyAlignment="0" applyProtection="0"/>
    <xf numFmtId="43" fontId="10" fillId="0" borderId="0" applyFont="0" applyFill="0" applyBorder="0" applyAlignment="0" applyProtection="0"/>
  </cellStyleXfs>
  <cellXfs count="199">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left" indent="1"/>
    </xf>
    <xf numFmtId="0" fontId="4" fillId="0" borderId="0" xfId="0" applyFont="1"/>
    <xf numFmtId="0" fontId="7" fillId="0" borderId="0" xfId="0" applyFont="1" applyAlignment="1">
      <alignment horizontal="right"/>
    </xf>
    <xf numFmtId="0" fontId="6" fillId="5" borderId="0" xfId="0" applyFont="1" applyFill="1" applyAlignment="1">
      <alignment horizontal="center"/>
    </xf>
    <xf numFmtId="14" fontId="1" fillId="2" borderId="1" xfId="0" applyNumberFormat="1" applyFont="1" applyFill="1" applyBorder="1" applyAlignment="1">
      <alignment horizontal="center"/>
    </xf>
    <xf numFmtId="0" fontId="1" fillId="3" borderId="1" xfId="0" applyFont="1" applyFill="1" applyBorder="1" applyAlignment="1">
      <alignment horizontal="center"/>
    </xf>
    <xf numFmtId="0" fontId="1" fillId="4" borderId="1" xfId="0" applyFont="1" applyFill="1" applyBorder="1" applyAlignment="1">
      <alignment horizontal="center"/>
    </xf>
    <xf numFmtId="0" fontId="1" fillId="0" borderId="0" xfId="0" applyFont="1" applyAlignment="1">
      <alignment horizontal="center" vertical="center" wrapText="1"/>
    </xf>
    <xf numFmtId="0" fontId="1" fillId="2" borderId="1" xfId="0" applyFont="1" applyFill="1" applyBorder="1" applyProtection="1">
      <protection locked="0"/>
    </xf>
    <xf numFmtId="0" fontId="1" fillId="3" borderId="1" xfId="0" applyFont="1" applyFill="1" applyBorder="1" applyProtection="1">
      <protection locked="0"/>
    </xf>
    <xf numFmtId="14" fontId="1" fillId="0" borderId="0" xfId="0" applyNumberFormat="1" applyFont="1"/>
    <xf numFmtId="0" fontId="1" fillId="0" borderId="5" xfId="0" applyFont="1" applyBorder="1"/>
    <xf numFmtId="0" fontId="1" fillId="0" borderId="6" xfId="0" applyFont="1" applyBorder="1" applyAlignment="1">
      <alignment horizontal="left"/>
    </xf>
    <xf numFmtId="0" fontId="3" fillId="0" borderId="0" xfId="0" applyFont="1" applyAlignment="1">
      <alignment horizontal="center"/>
    </xf>
    <xf numFmtId="0" fontId="15" fillId="0" borderId="0" xfId="0" applyFont="1" applyAlignment="1">
      <alignment horizontal="left"/>
    </xf>
    <xf numFmtId="0" fontId="14" fillId="0" borderId="0" xfId="1" applyFont="1" applyBorder="1"/>
    <xf numFmtId="14" fontId="2" fillId="0" borderId="7" xfId="0" applyNumberFormat="1" applyFont="1" applyBorder="1" applyAlignment="1" applyProtection="1">
      <alignment horizontal="center"/>
      <protection locked="0"/>
    </xf>
    <xf numFmtId="0" fontId="0" fillId="0" borderId="0" xfId="0" applyAlignment="1">
      <alignment vertical="center"/>
    </xf>
    <xf numFmtId="0" fontId="1" fillId="0" borderId="0" xfId="0" applyFont="1" applyAlignment="1">
      <alignment vertical="center"/>
    </xf>
    <xf numFmtId="0" fontId="1" fillId="0" borderId="0" xfId="0" applyFont="1" applyAlignment="1">
      <alignment vertical="center" wrapText="1"/>
    </xf>
    <xf numFmtId="0" fontId="0" fillId="0" borderId="7" xfId="0" applyBorder="1"/>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right" vertical="center"/>
    </xf>
    <xf numFmtId="0" fontId="1" fillId="0" borderId="0" xfId="0" applyFont="1" applyAlignment="1">
      <alignment horizontal="right" indent="1"/>
    </xf>
    <xf numFmtId="164" fontId="1" fillId="0" borderId="0" xfId="2" applyNumberFormat="1" applyFont="1"/>
    <xf numFmtId="164" fontId="1" fillId="0" borderId="0" xfId="2" applyNumberFormat="1" applyFont="1" applyAlignment="1">
      <alignment horizontal="center" vertical="center" wrapText="1"/>
    </xf>
    <xf numFmtId="14" fontId="1" fillId="0" borderId="0" xfId="0" applyNumberFormat="1" applyFont="1" applyAlignment="1">
      <alignment horizontal="center" vertical="center" wrapText="1"/>
    </xf>
    <xf numFmtId="9" fontId="1" fillId="0" borderId="0" xfId="0" applyNumberFormat="1" applyFont="1"/>
    <xf numFmtId="14" fontId="0" fillId="0" borderId="0" xfId="0" applyNumberFormat="1" applyAlignment="1">
      <alignment vertical="center" wrapText="1"/>
    </xf>
    <xf numFmtId="1" fontId="0" fillId="0" borderId="0" xfId="0" applyNumberFormat="1" applyAlignment="1">
      <alignment vertical="center" wrapText="1"/>
    </xf>
    <xf numFmtId="0" fontId="0" fillId="0" borderId="0" xfId="0" applyAlignment="1">
      <alignment horizontal="right" vertical="center" wrapText="1"/>
    </xf>
    <xf numFmtId="0" fontId="1" fillId="0" borderId="9" xfId="0" applyFont="1" applyBorder="1" applyAlignment="1">
      <alignment vertical="center" wrapText="1"/>
    </xf>
    <xf numFmtId="0" fontId="17" fillId="0" borderId="0" xfId="0" applyFont="1"/>
    <xf numFmtId="0" fontId="19" fillId="6" borderId="0" xfId="0" applyFont="1" applyFill="1"/>
    <xf numFmtId="0" fontId="1" fillId="7" borderId="0" xfId="0" applyFont="1" applyFill="1" applyAlignment="1">
      <alignment horizontal="right" indent="1"/>
    </xf>
    <xf numFmtId="0" fontId="1" fillId="7" borderId="0" xfId="0" applyFont="1" applyFill="1"/>
    <xf numFmtId="0" fontId="1" fillId="7" borderId="0" xfId="0" applyFont="1" applyFill="1" applyAlignment="1">
      <alignment horizontal="center" vertical="center" wrapText="1"/>
    </xf>
    <xf numFmtId="0" fontId="13" fillId="3" borderId="0" xfId="0" applyFont="1" applyFill="1" applyAlignment="1">
      <alignment horizontal="center" vertical="center" wrapText="1"/>
    </xf>
    <xf numFmtId="0" fontId="1" fillId="0" borderId="7" xfId="0" applyFont="1" applyBorder="1" applyAlignment="1">
      <alignment horizontal="right" indent="1"/>
    </xf>
    <xf numFmtId="0" fontId="1" fillId="0" borderId="7" xfId="0" applyFont="1" applyBorder="1"/>
    <xf numFmtId="0" fontId="1" fillId="0" borderId="7" xfId="0" applyFont="1" applyBorder="1" applyAlignment="1">
      <alignment horizontal="center"/>
    </xf>
    <xf numFmtId="0" fontId="1" fillId="4" borderId="0" xfId="0" applyFont="1" applyFill="1"/>
    <xf numFmtId="0" fontId="1" fillId="4" borderId="8" xfId="0" applyFont="1" applyFill="1" applyBorder="1"/>
    <xf numFmtId="0" fontId="1" fillId="4" borderId="6" xfId="0" applyFont="1" applyFill="1" applyBorder="1"/>
    <xf numFmtId="0" fontId="1" fillId="4" borderId="6"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7" xfId="0" applyFont="1" applyFill="1" applyBorder="1"/>
    <xf numFmtId="0" fontId="1" fillId="4" borderId="10" xfId="0" applyFont="1" applyFill="1" applyBorder="1"/>
    <xf numFmtId="0" fontId="1" fillId="4" borderId="11" xfId="0" applyFont="1" applyFill="1" applyBorder="1"/>
    <xf numFmtId="0" fontId="0" fillId="0" borderId="7" xfId="0" applyBorder="1" applyAlignment="1">
      <alignment vertical="center"/>
    </xf>
    <xf numFmtId="0" fontId="0" fillId="0" borderId="7" xfId="0" applyBorder="1" applyAlignment="1">
      <alignment vertical="center" wrapText="1"/>
    </xf>
    <xf numFmtId="14" fontId="0" fillId="0" borderId="7" xfId="0" applyNumberFormat="1" applyBorder="1" applyAlignment="1">
      <alignment vertical="center" wrapText="1"/>
    </xf>
    <xf numFmtId="1" fontId="0" fillId="0" borderId="7" xfId="0" applyNumberFormat="1" applyBorder="1" applyAlignment="1">
      <alignment vertical="center" wrapText="1"/>
    </xf>
    <xf numFmtId="0" fontId="0" fillId="0" borderId="7" xfId="0" applyBorder="1" applyAlignment="1">
      <alignment horizontal="right" vertical="center"/>
    </xf>
    <xf numFmtId="0" fontId="11" fillId="3" borderId="13" xfId="0" applyFont="1" applyFill="1" applyBorder="1" applyAlignment="1">
      <alignment horizontal="left" vertical="center"/>
    </xf>
    <xf numFmtId="0" fontId="6" fillId="6" borderId="0" xfId="0" applyFont="1" applyFill="1"/>
    <xf numFmtId="0" fontId="3" fillId="7" borderId="0" xfId="0" applyFont="1" applyFill="1"/>
    <xf numFmtId="0" fontId="1" fillId="0" borderId="12" xfId="0" applyFont="1" applyBorder="1" applyAlignment="1">
      <alignment vertical="center" wrapText="1"/>
    </xf>
    <xf numFmtId="0" fontId="1" fillId="0" borderId="14" xfId="0" applyFont="1" applyBorder="1" applyAlignment="1">
      <alignment vertical="center" wrapText="1"/>
    </xf>
    <xf numFmtId="0" fontId="9" fillId="0" borderId="0" xfId="1" applyFont="1" applyFill="1"/>
    <xf numFmtId="0" fontId="21" fillId="3" borderId="0" xfId="0" applyFont="1" applyFill="1" applyAlignment="1">
      <alignment horizontal="center"/>
    </xf>
    <xf numFmtId="0" fontId="22" fillId="8" borderId="15" xfId="0" applyFont="1" applyFill="1" applyBorder="1"/>
    <xf numFmtId="0" fontId="22" fillId="8" borderId="16" xfId="0" applyFont="1" applyFill="1" applyBorder="1"/>
    <xf numFmtId="0" fontId="1" fillId="0" borderId="16" xfId="0" applyFont="1" applyBorder="1" applyAlignment="1">
      <alignment wrapText="1"/>
    </xf>
    <xf numFmtId="0" fontId="1" fillId="0" borderId="16" xfId="0" applyFont="1" applyBorder="1"/>
    <xf numFmtId="0" fontId="9" fillId="0" borderId="16" xfId="1" applyFont="1" applyBorder="1" applyAlignment="1">
      <alignment wrapText="1"/>
    </xf>
    <xf numFmtId="0" fontId="13" fillId="0" borderId="16" xfId="1" applyFont="1" applyBorder="1" applyAlignment="1">
      <alignment wrapText="1"/>
    </xf>
    <xf numFmtId="0" fontId="13" fillId="0" borderId="16" xfId="1" applyFont="1" applyBorder="1" applyAlignment="1">
      <alignment horizontal="left" wrapText="1" indent="1"/>
    </xf>
    <xf numFmtId="0" fontId="1" fillId="0" borderId="17" xfId="0" applyFont="1" applyBorder="1"/>
    <xf numFmtId="0" fontId="22" fillId="8" borderId="0" xfId="0" applyFont="1" applyFill="1" applyAlignment="1">
      <alignment wrapText="1"/>
    </xf>
    <xf numFmtId="0" fontId="1" fillId="0" borderId="0" xfId="0" applyFont="1" applyAlignment="1">
      <alignment wrapText="1"/>
    </xf>
    <xf numFmtId="0" fontId="22" fillId="8" borderId="21" xfId="0" applyFont="1" applyFill="1" applyBorder="1"/>
    <xf numFmtId="0" fontId="22" fillId="8" borderId="22" xfId="0" applyFont="1" applyFill="1" applyBorder="1" applyAlignment="1">
      <alignment wrapText="1"/>
    </xf>
    <xf numFmtId="0" fontId="1" fillId="0" borderId="21" xfId="0" applyFont="1" applyBorder="1"/>
    <xf numFmtId="0" fontId="1" fillId="0" borderId="22" xfId="0" applyFont="1" applyBorder="1" applyAlignment="1">
      <alignment wrapText="1"/>
    </xf>
    <xf numFmtId="0" fontId="1" fillId="0" borderId="23" xfId="0" applyFont="1" applyBorder="1" applyAlignment="1">
      <alignment wrapText="1"/>
    </xf>
    <xf numFmtId="0" fontId="1" fillId="0" borderId="24" xfId="0" applyFont="1" applyBorder="1" applyAlignment="1">
      <alignment wrapText="1"/>
    </xf>
    <xf numFmtId="0" fontId="1" fillId="0" borderId="25" xfId="0" applyFont="1" applyBorder="1" applyAlignment="1">
      <alignment wrapText="1"/>
    </xf>
    <xf numFmtId="0" fontId="0" fillId="0" borderId="26" xfId="0" applyBorder="1"/>
    <xf numFmtId="0" fontId="0" fillId="0" borderId="27" xfId="0" applyBorder="1" applyAlignment="1">
      <alignment vertical="center" wrapText="1"/>
    </xf>
    <xf numFmtId="0" fontId="0" fillId="0" borderId="28" xfId="0" applyBorder="1" applyAlignment="1">
      <alignment wrapText="1"/>
    </xf>
    <xf numFmtId="0" fontId="1" fillId="0" borderId="31" xfId="0" applyFont="1" applyBorder="1"/>
    <xf numFmtId="0" fontId="1" fillId="0" borderId="32" xfId="0" applyFont="1" applyBorder="1" applyAlignment="1">
      <alignment wrapText="1"/>
    </xf>
    <xf numFmtId="0" fontId="20" fillId="0" borderId="31" xfId="0" applyFont="1" applyBorder="1" applyAlignment="1">
      <alignment horizontal="right" vertical="top"/>
    </xf>
    <xf numFmtId="0" fontId="0" fillId="0" borderId="33" xfId="0" applyBorder="1"/>
    <xf numFmtId="0" fontId="0" fillId="0" borderId="34" xfId="0" applyBorder="1" applyAlignment="1">
      <alignment wrapText="1"/>
    </xf>
    <xf numFmtId="0" fontId="22" fillId="8" borderId="35" xfId="0" applyFont="1" applyFill="1" applyBorder="1"/>
    <xf numFmtId="0" fontId="22" fillId="8" borderId="36" xfId="0" applyFont="1" applyFill="1" applyBorder="1"/>
    <xf numFmtId="0" fontId="13" fillId="0" borderId="36" xfId="1" applyFont="1" applyBorder="1" applyAlignment="1">
      <alignment wrapText="1"/>
    </xf>
    <xf numFmtId="0" fontId="1" fillId="0" borderId="36" xfId="0" applyFont="1" applyBorder="1"/>
    <xf numFmtId="0" fontId="1" fillId="0" borderId="37" xfId="0" applyFont="1" applyBorder="1"/>
    <xf numFmtId="0" fontId="14" fillId="0" borderId="41" xfId="1" applyFont="1" applyBorder="1"/>
    <xf numFmtId="0" fontId="14" fillId="0" borderId="42" xfId="1" applyFont="1" applyBorder="1"/>
    <xf numFmtId="0" fontId="1" fillId="0" borderId="41" xfId="0" applyFont="1" applyBorder="1"/>
    <xf numFmtId="0" fontId="1" fillId="0" borderId="42" xfId="0" applyFont="1" applyBorder="1"/>
    <xf numFmtId="0" fontId="6" fillId="5" borderId="0" xfId="0" applyFont="1" applyFill="1" applyAlignment="1">
      <alignment horizontal="centerContinuous"/>
    </xf>
    <xf numFmtId="0" fontId="1" fillId="5" borderId="0" xfId="0" applyFont="1" applyFill="1" applyAlignment="1">
      <alignment horizontal="centerContinuous"/>
    </xf>
    <xf numFmtId="0" fontId="18" fillId="0" borderId="0" xfId="0" applyFont="1" applyAlignment="1">
      <alignment horizontal="left" indent="1"/>
    </xf>
    <xf numFmtId="0" fontId="1" fillId="0" borderId="0" xfId="0" applyFont="1" applyAlignment="1">
      <alignment horizontal="right"/>
    </xf>
    <xf numFmtId="0" fontId="18" fillId="0" borderId="0" xfId="0" applyFont="1"/>
    <xf numFmtId="0" fontId="1" fillId="0" borderId="43" xfId="0" applyFont="1" applyBorder="1"/>
    <xf numFmtId="0" fontId="1" fillId="0" borderId="44" xfId="0" applyFont="1" applyBorder="1"/>
    <xf numFmtId="0" fontId="1" fillId="0" borderId="45" xfId="0" applyFont="1" applyBorder="1"/>
    <xf numFmtId="0" fontId="21" fillId="0" borderId="0" xfId="0" applyFont="1" applyAlignment="1">
      <alignment horizontal="left" vertical="center"/>
    </xf>
    <xf numFmtId="0" fontId="13" fillId="0" borderId="0" xfId="0" applyFont="1" applyAlignment="1">
      <alignment vertical="center"/>
    </xf>
    <xf numFmtId="14" fontId="13" fillId="0" borderId="0" xfId="0" applyNumberFormat="1" applyFont="1" applyAlignment="1">
      <alignment vertical="center"/>
    </xf>
    <xf numFmtId="3" fontId="13" fillId="0" borderId="0" xfId="0" applyNumberFormat="1" applyFont="1" applyAlignment="1">
      <alignment vertical="center"/>
    </xf>
    <xf numFmtId="0" fontId="13" fillId="0" borderId="0" xfId="0" applyFont="1" applyAlignment="1">
      <alignment horizontal="right" vertical="center"/>
    </xf>
    <xf numFmtId="0" fontId="13" fillId="0" borderId="0" xfId="0" applyFont="1"/>
    <xf numFmtId="0" fontId="13" fillId="8" borderId="49" xfId="0" applyFont="1" applyFill="1" applyBorder="1" applyAlignment="1">
      <alignment horizontal="left" vertical="center"/>
    </xf>
    <xf numFmtId="0" fontId="24" fillId="8" borderId="50" xfId="0" applyFont="1" applyFill="1" applyBorder="1" applyAlignment="1">
      <alignment horizontal="left" vertical="center"/>
    </xf>
    <xf numFmtId="3" fontId="24" fillId="8" borderId="50" xfId="0" applyNumberFormat="1" applyFont="1" applyFill="1" applyBorder="1" applyAlignment="1">
      <alignment horizontal="left" vertical="center"/>
    </xf>
    <xf numFmtId="0" fontId="13" fillId="8" borderId="49" xfId="0" applyFont="1" applyFill="1" applyBorder="1" applyAlignment="1">
      <alignment horizontal="center" vertical="center"/>
    </xf>
    <xf numFmtId="0" fontId="13" fillId="8" borderId="50" xfId="0" applyFont="1" applyFill="1" applyBorder="1" applyAlignment="1">
      <alignment horizontal="center" vertical="center" wrapText="1"/>
    </xf>
    <xf numFmtId="14" fontId="13" fillId="8" borderId="50" xfId="0" applyNumberFormat="1" applyFont="1" applyFill="1" applyBorder="1" applyAlignment="1">
      <alignment horizontal="center" vertical="center" wrapText="1"/>
    </xf>
    <xf numFmtId="3" fontId="13" fillId="8" borderId="50" xfId="0" applyNumberFormat="1" applyFont="1" applyFill="1" applyBorder="1" applyAlignment="1">
      <alignment horizontal="center" vertical="center" wrapText="1"/>
    </xf>
    <xf numFmtId="0" fontId="13" fillId="8" borderId="50" xfId="0" applyFont="1" applyFill="1" applyBorder="1" applyAlignment="1">
      <alignment horizontal="center" vertical="center" textRotation="180" wrapText="1"/>
    </xf>
    <xf numFmtId="0" fontId="13" fillId="0" borderId="49" xfId="0" applyFont="1" applyBorder="1" applyAlignment="1">
      <alignment vertical="center"/>
    </xf>
    <xf numFmtId="0" fontId="13" fillId="0" borderId="50" xfId="0" applyFont="1" applyBorder="1" applyAlignment="1">
      <alignment vertical="center"/>
    </xf>
    <xf numFmtId="0" fontId="13" fillId="0" borderId="50" xfId="0" applyFont="1" applyBorder="1" applyAlignment="1">
      <alignment horizontal="left" vertical="center"/>
    </xf>
    <xf numFmtId="14" fontId="13" fillId="0" borderId="50" xfId="0" applyNumberFormat="1" applyFont="1" applyBorder="1" applyAlignment="1">
      <alignment vertical="center"/>
    </xf>
    <xf numFmtId="3" fontId="13" fillId="0" borderId="50" xfId="0" applyNumberFormat="1" applyFont="1" applyBorder="1" applyAlignment="1">
      <alignment vertical="center"/>
    </xf>
    <xf numFmtId="0" fontId="13" fillId="0" borderId="50" xfId="0" applyFont="1" applyBorder="1" applyAlignment="1">
      <alignment horizontal="right" vertical="center" wrapText="1"/>
    </xf>
    <xf numFmtId="0" fontId="13" fillId="0" borderId="50" xfId="0" applyFont="1" applyBorder="1" applyAlignment="1">
      <alignment vertical="center" wrapText="1"/>
    </xf>
    <xf numFmtId="3" fontId="13" fillId="0" borderId="50" xfId="0" applyNumberFormat="1" applyFont="1" applyBorder="1" applyAlignment="1">
      <alignment horizontal="right" vertical="center" wrapText="1"/>
    </xf>
    <xf numFmtId="0" fontId="22" fillId="8" borderId="31" xfId="0" applyFont="1" applyFill="1" applyBorder="1"/>
    <xf numFmtId="0" fontId="22" fillId="8" borderId="32" xfId="0" applyFont="1" applyFill="1" applyBorder="1"/>
    <xf numFmtId="0" fontId="22" fillId="8" borderId="32" xfId="0" applyFont="1" applyFill="1" applyBorder="1" applyAlignment="1">
      <alignment wrapText="1"/>
    </xf>
    <xf numFmtId="0" fontId="3" fillId="0" borderId="21" xfId="0" applyFont="1" applyBorder="1"/>
    <xf numFmtId="0" fontId="21" fillId="8" borderId="0" xfId="0" applyFont="1" applyFill="1"/>
    <xf numFmtId="4" fontId="13" fillId="0" borderId="0" xfId="0" applyNumberFormat="1" applyFont="1" applyAlignment="1">
      <alignment vertical="center"/>
    </xf>
    <xf numFmtId="4" fontId="24" fillId="8" borderId="51" xfId="0" applyNumberFormat="1" applyFont="1" applyFill="1" applyBorder="1" applyAlignment="1">
      <alignment horizontal="left" vertical="center"/>
    </xf>
    <xf numFmtId="4" fontId="13" fillId="8" borderId="51" xfId="0" applyNumberFormat="1" applyFont="1" applyFill="1" applyBorder="1" applyAlignment="1">
      <alignment horizontal="center" vertical="center" wrapText="1"/>
    </xf>
    <xf numFmtId="4" fontId="13" fillId="0" borderId="51" xfId="0" applyNumberFormat="1" applyFont="1" applyBorder="1" applyAlignment="1">
      <alignment horizontal="right" vertical="center" wrapText="1"/>
    </xf>
    <xf numFmtId="0" fontId="1" fillId="0" borderId="0" xfId="0" applyFont="1" applyProtection="1">
      <protection locked="0"/>
    </xf>
    <xf numFmtId="0" fontId="1" fillId="0" borderId="0" xfId="0" applyFont="1" applyAlignment="1" applyProtection="1">
      <alignment horizontal="left" indent="1"/>
      <protection locked="0"/>
    </xf>
    <xf numFmtId="14" fontId="1" fillId="0" borderId="0" xfId="0" applyNumberFormat="1" applyFont="1" applyProtection="1">
      <protection locked="0"/>
    </xf>
    <xf numFmtId="164" fontId="1" fillId="0" borderId="0" xfId="2" applyNumberFormat="1" applyFont="1" applyProtection="1">
      <protection locked="0"/>
    </xf>
    <xf numFmtId="0" fontId="1" fillId="0" borderId="7" xfId="0" applyFont="1" applyBorder="1" applyProtection="1">
      <protection locked="0"/>
    </xf>
    <xf numFmtId="0" fontId="1" fillId="0" borderId="7" xfId="0" applyFont="1" applyBorder="1" applyAlignment="1" applyProtection="1">
      <alignment horizontal="left" indent="1"/>
      <protection locked="0"/>
    </xf>
    <xf numFmtId="14" fontId="1" fillId="0" borderId="7" xfId="0" applyNumberFormat="1" applyFont="1" applyBorder="1" applyProtection="1">
      <protection locked="0"/>
    </xf>
    <xf numFmtId="164" fontId="1" fillId="0" borderId="7" xfId="2" applyNumberFormat="1" applyFont="1" applyBorder="1" applyProtection="1">
      <protection locked="0"/>
    </xf>
    <xf numFmtId="0" fontId="1" fillId="0" borderId="0" xfId="0" applyFont="1" applyAlignment="1" applyProtection="1">
      <alignment horizontal="center" vertical="center" wrapText="1"/>
      <protection locked="0"/>
    </xf>
    <xf numFmtId="164" fontId="1" fillId="0" borderId="0" xfId="0" applyNumberFormat="1" applyFont="1" applyProtection="1">
      <protection locked="0"/>
    </xf>
    <xf numFmtId="164" fontId="1" fillId="0" borderId="7" xfId="0" applyNumberFormat="1" applyFont="1" applyBorder="1" applyProtection="1">
      <protection locked="0"/>
    </xf>
    <xf numFmtId="0" fontId="1" fillId="4" borderId="52" xfId="0" applyFont="1" applyFill="1" applyBorder="1"/>
    <xf numFmtId="0" fontId="0" fillId="0" borderId="0" xfId="0" applyAlignment="1">
      <alignment horizontal="left"/>
    </xf>
    <xf numFmtId="0" fontId="0" fillId="0" borderId="0" xfId="0" applyAlignment="1">
      <alignment horizontal="left" vertical="center"/>
    </xf>
    <xf numFmtId="0" fontId="0" fillId="0" borderId="7" xfId="0" applyBorder="1" applyAlignment="1">
      <alignment horizontal="left" vertical="center"/>
    </xf>
    <xf numFmtId="0" fontId="22" fillId="8" borderId="18" xfId="0" applyFont="1" applyFill="1" applyBorder="1"/>
    <xf numFmtId="0" fontId="22" fillId="8" borderId="19" xfId="0" applyFont="1" applyFill="1" applyBorder="1"/>
    <xf numFmtId="0" fontId="22" fillId="8" borderId="20" xfId="0" applyFont="1" applyFill="1" applyBorder="1"/>
    <xf numFmtId="0" fontId="22" fillId="8" borderId="21" xfId="0" applyFont="1" applyFill="1" applyBorder="1"/>
    <xf numFmtId="0" fontId="22" fillId="8" borderId="0" xfId="0" applyFont="1" applyFill="1"/>
    <xf numFmtId="0" fontId="22" fillId="8" borderId="22" xfId="0" applyFont="1" applyFill="1" applyBorder="1"/>
    <xf numFmtId="0" fontId="1" fillId="0" borderId="21" xfId="0" applyFont="1" applyBorder="1" applyAlignment="1">
      <alignment vertical="center"/>
    </xf>
    <xf numFmtId="0" fontId="1" fillId="0" borderId="0" xfId="0" applyFont="1" applyAlignment="1">
      <alignment vertical="center"/>
    </xf>
    <xf numFmtId="0" fontId="22" fillId="8" borderId="29" xfId="0" applyFont="1" applyFill="1" applyBorder="1"/>
    <xf numFmtId="0" fontId="22" fillId="8" borderId="30" xfId="0" applyFont="1" applyFill="1" applyBorder="1"/>
    <xf numFmtId="0" fontId="1" fillId="2" borderId="2" xfId="0" applyFont="1" applyFill="1" applyBorder="1" applyAlignment="1" applyProtection="1">
      <alignment horizontal="left"/>
      <protection locked="0"/>
    </xf>
    <xf numFmtId="0" fontId="1" fillId="2" borderId="3" xfId="0" applyFont="1" applyFill="1" applyBorder="1" applyAlignment="1" applyProtection="1">
      <alignment horizontal="left"/>
      <protection locked="0"/>
    </xf>
    <xf numFmtId="0" fontId="1" fillId="2" borderId="4" xfId="0" applyFont="1" applyFill="1" applyBorder="1" applyAlignment="1" applyProtection="1">
      <alignment horizontal="left"/>
      <protection locked="0"/>
    </xf>
    <xf numFmtId="0" fontId="23" fillId="8" borderId="38" xfId="0" applyFont="1" applyFill="1" applyBorder="1" applyAlignment="1">
      <alignment horizontal="center" vertical="center"/>
    </xf>
    <xf numFmtId="0" fontId="23" fillId="8" borderId="39" xfId="0" applyFont="1" applyFill="1" applyBorder="1" applyAlignment="1">
      <alignment horizontal="center" vertical="center"/>
    </xf>
    <xf numFmtId="0" fontId="23" fillId="8" borderId="40" xfId="0" applyFont="1" applyFill="1" applyBorder="1" applyAlignment="1">
      <alignment horizontal="center" vertical="center"/>
    </xf>
    <xf numFmtId="0" fontId="4" fillId="0" borderId="0" xfId="0" applyFont="1" applyAlignment="1">
      <alignment horizontal="left"/>
    </xf>
    <xf numFmtId="0" fontId="18" fillId="0" borderId="0" xfId="0" applyFont="1"/>
    <xf numFmtId="0" fontId="4" fillId="0" borderId="0" xfId="0" applyFont="1"/>
    <xf numFmtId="0" fontId="1" fillId="0" borderId="0" xfId="0" applyFont="1" applyAlignment="1">
      <alignment horizontal="left" indent="1"/>
    </xf>
    <xf numFmtId="0" fontId="11" fillId="2" borderId="2" xfId="0" applyFont="1" applyFill="1" applyBorder="1" applyAlignment="1" applyProtection="1">
      <alignment horizontal="left" wrapText="1"/>
      <protection locked="0"/>
    </xf>
    <xf numFmtId="0" fontId="11" fillId="2" borderId="3" xfId="0" applyFont="1" applyFill="1" applyBorder="1" applyAlignment="1" applyProtection="1">
      <alignment horizontal="left" wrapText="1"/>
      <protection locked="0"/>
    </xf>
    <xf numFmtId="0" fontId="11" fillId="2" borderId="4" xfId="0" applyFont="1" applyFill="1" applyBorder="1" applyAlignment="1" applyProtection="1">
      <alignment horizontal="left" wrapText="1"/>
      <protection locked="0"/>
    </xf>
    <xf numFmtId="0" fontId="1" fillId="0" borderId="8" xfId="0" applyFont="1" applyBorder="1"/>
    <xf numFmtId="0" fontId="1" fillId="0" borderId="0" xfId="0" applyFont="1"/>
    <xf numFmtId="0" fontId="11" fillId="3" borderId="2" xfId="0" applyFont="1" applyFill="1" applyBorder="1" applyProtection="1">
      <protection locked="0"/>
    </xf>
    <xf numFmtId="0" fontId="11" fillId="3" borderId="3" xfId="0" applyFont="1" applyFill="1" applyBorder="1" applyProtection="1">
      <protection locked="0"/>
    </xf>
    <xf numFmtId="0" fontId="11" fillId="3" borderId="4" xfId="0" applyFont="1" applyFill="1" applyBorder="1" applyProtection="1">
      <protection locked="0"/>
    </xf>
    <xf numFmtId="0" fontId="18" fillId="0" borderId="0" xfId="0" applyFont="1" applyAlignment="1">
      <alignment horizontal="left" indent="1"/>
    </xf>
    <xf numFmtId="0" fontId="1" fillId="0" borderId="41" xfId="0" applyFont="1" applyBorder="1" applyAlignment="1">
      <alignment horizontal="right"/>
    </xf>
    <xf numFmtId="0" fontId="1" fillId="0" borderId="0" xfId="0" applyFont="1" applyAlignment="1">
      <alignment horizontal="right"/>
    </xf>
    <xf numFmtId="0" fontId="1" fillId="0" borderId="6" xfId="0" applyFont="1" applyBorder="1" applyAlignment="1">
      <alignment horizontal="right"/>
    </xf>
    <xf numFmtId="0" fontId="18" fillId="0" borderId="0" xfId="0" applyFont="1" applyAlignment="1">
      <alignment horizontal="left"/>
    </xf>
    <xf numFmtId="0" fontId="11" fillId="2" borderId="2" xfId="0" applyFont="1" applyFill="1" applyBorder="1" applyProtection="1">
      <protection locked="0"/>
    </xf>
    <xf numFmtId="0" fontId="11" fillId="2" borderId="3" xfId="0" applyFont="1" applyFill="1" applyBorder="1" applyProtection="1">
      <protection locked="0"/>
    </xf>
    <xf numFmtId="0" fontId="11" fillId="2" borderId="4" xfId="0" applyFont="1" applyFill="1" applyBorder="1" applyProtection="1">
      <protection locked="0"/>
    </xf>
    <xf numFmtId="0" fontId="1" fillId="2" borderId="2" xfId="0" applyFont="1" applyFill="1" applyBorder="1" applyProtection="1">
      <protection locked="0"/>
    </xf>
    <xf numFmtId="0" fontId="1" fillId="2" borderId="3" xfId="0" applyFont="1" applyFill="1" applyBorder="1" applyProtection="1">
      <protection locked="0"/>
    </xf>
    <xf numFmtId="0" fontId="1" fillId="2" borderId="4" xfId="0" applyFont="1" applyFill="1" applyBorder="1" applyProtection="1">
      <protection locked="0"/>
    </xf>
    <xf numFmtId="0" fontId="19" fillId="6" borderId="0" xfId="0" applyFont="1" applyFill="1"/>
    <xf numFmtId="0" fontId="21" fillId="8" borderId="0" xfId="0" applyFont="1" applyFill="1" applyAlignment="1">
      <alignment horizontal="right" vertical="center" textRotation="90"/>
    </xf>
    <xf numFmtId="0" fontId="3" fillId="0" borderId="0" xfId="0" applyFont="1" applyAlignment="1">
      <alignment horizontal="center"/>
    </xf>
    <xf numFmtId="0" fontId="24" fillId="8" borderId="46" xfId="0" applyFont="1" applyFill="1" applyBorder="1" applyAlignment="1">
      <alignment horizontal="left" vertical="center"/>
    </xf>
    <xf numFmtId="0" fontId="24" fillId="8" borderId="47" xfId="0" applyFont="1" applyFill="1" applyBorder="1" applyAlignment="1">
      <alignment horizontal="left" vertical="center"/>
    </xf>
    <xf numFmtId="0" fontId="24" fillId="8" borderId="48" xfId="0" applyFont="1" applyFill="1" applyBorder="1" applyAlignment="1">
      <alignment horizontal="left" vertical="center"/>
    </xf>
  </cellXfs>
  <cellStyles count="3">
    <cellStyle name="Comma" xfId="2" builtinId="3"/>
    <cellStyle name="Hyperlink" xfId="1" builtinId="8"/>
    <cellStyle name="Normal" xfId="0" builtinId="0"/>
  </cellStyles>
  <dxfs count="88">
    <dxf>
      <font>
        <color theme="0"/>
      </font>
      <border>
        <left/>
        <right/>
        <bottom/>
        <vertical/>
        <horizontal/>
      </border>
    </dxf>
    <dxf>
      <font>
        <b/>
        <i val="0"/>
        <color rgb="FFFF0000"/>
      </font>
      <fill>
        <patternFill>
          <bgColor theme="0"/>
        </patternFill>
      </fill>
      <border>
        <left style="thin">
          <color rgb="FFFF0000"/>
        </left>
        <right style="thin">
          <color rgb="FFFF0000"/>
        </right>
        <top style="thin">
          <color rgb="FFFF0000"/>
        </top>
        <bottom style="thin">
          <color rgb="FFFF0000"/>
        </bottom>
      </border>
    </dxf>
    <dxf>
      <font>
        <b/>
        <i val="0"/>
        <color rgb="FFFF0000"/>
      </font>
      <fill>
        <patternFill>
          <bgColor theme="0"/>
        </patternFill>
      </fill>
      <border>
        <left style="thin">
          <color rgb="FFFF0000"/>
        </left>
        <right style="thin">
          <color rgb="FFFF0000"/>
        </right>
        <top style="thin">
          <color rgb="FFFF0000"/>
        </top>
        <bottom style="thin">
          <color rgb="FFFF0000"/>
        </bottom>
      </border>
    </dxf>
    <dxf>
      <font>
        <b/>
        <i val="0"/>
        <color rgb="FFFF0000"/>
      </font>
      <fill>
        <patternFill>
          <bgColor theme="0"/>
        </patternFill>
      </fill>
      <border>
        <left style="thin">
          <color rgb="FFFF0000"/>
        </left>
        <right style="thin">
          <color rgb="FFFF0000"/>
        </right>
        <top style="thin">
          <color rgb="FFFF0000"/>
        </top>
        <bottom style="thin">
          <color rgb="FFFF0000"/>
        </bottom>
      </border>
    </dxf>
    <dxf>
      <font>
        <b/>
        <i val="0"/>
        <color rgb="FFFF0000"/>
      </font>
      <fill>
        <patternFill>
          <bgColor theme="0"/>
        </patternFill>
      </fill>
      <border>
        <left style="thin">
          <color rgb="FFFF0000"/>
        </left>
        <right style="thin">
          <color rgb="FFFF0000"/>
        </right>
        <top style="thin">
          <color rgb="FFFF0000"/>
        </top>
        <bottom style="thin">
          <color rgb="FFFF0000"/>
        </bottom>
      </border>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FF0000"/>
      </font>
      <border>
        <left style="thin">
          <color rgb="FFFF0000"/>
        </left>
        <right style="thin">
          <color rgb="FFFF0000"/>
        </right>
        <top style="thin">
          <color rgb="FFFF0000"/>
        </top>
        <bottom style="thin">
          <color rgb="FFFF0000"/>
        </bottom>
        <vertical/>
        <horizontal/>
      </border>
    </dxf>
    <dxf>
      <font>
        <b/>
        <i val="0"/>
        <color rgb="FFFF0000"/>
      </font>
      <border>
        <left style="thin">
          <color rgb="FFFF0000"/>
        </left>
        <right style="thin">
          <color rgb="FFFF0000"/>
        </right>
        <top style="thin">
          <color rgb="FFFF0000"/>
        </top>
        <bottom style="thin">
          <color rgb="FFFF0000"/>
        </bottom>
        <vertical/>
        <horizontal/>
      </border>
    </dxf>
    <dxf>
      <font>
        <b/>
        <i val="0"/>
        <color rgb="FFFF0000"/>
      </font>
    </dxf>
    <dxf>
      <fill>
        <patternFill patternType="none">
          <bgColor auto="1"/>
        </patternFill>
      </fill>
      <border>
        <left/>
        <right/>
        <top/>
        <bottom/>
        <vertical/>
        <horizontal/>
      </border>
    </dxf>
    <dxf>
      <font>
        <color theme="1"/>
      </font>
      <fill>
        <patternFill>
          <bgColor theme="9" tint="0.79998168889431442"/>
        </patternFill>
      </fill>
      <border>
        <left style="thin">
          <color auto="1"/>
        </left>
        <right style="thin">
          <color auto="1"/>
        </right>
        <top style="thin">
          <color auto="1"/>
        </top>
        <bottom style="thin">
          <color auto="1"/>
        </bottom>
        <vertical/>
        <horizontal/>
      </border>
    </dxf>
    <dxf>
      <font>
        <b val="0"/>
        <i val="0"/>
        <color auto="1"/>
      </font>
    </dxf>
    <dxf>
      <font>
        <b val="0"/>
        <i val="0"/>
        <color auto="1"/>
      </font>
    </dxf>
    <dxf>
      <font>
        <b/>
        <i val="0"/>
        <color theme="1"/>
      </font>
      <fill>
        <patternFill>
          <bgColor theme="9" tint="0.79998168889431442"/>
        </patternFill>
      </fill>
    </dxf>
    <dxf>
      <font>
        <b/>
        <i val="0"/>
        <color theme="1"/>
      </font>
      <fill>
        <patternFill>
          <bgColor theme="4" tint="0.59996337778862885"/>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strike val="0"/>
        <condense val="0"/>
        <extend val="0"/>
        <outline val="0"/>
        <shadow val="0"/>
        <u val="none"/>
        <vertAlign val="baseline"/>
        <sz val="12"/>
        <color theme="1"/>
        <name val="Avenir LT Std 55 Roman"/>
        <family val="2"/>
        <scheme val="none"/>
      </font>
    </dxf>
    <dxf>
      <border outline="0">
        <bottom style="thin">
          <color indexed="64"/>
        </bottom>
      </border>
    </dxf>
    <dxf>
      <font>
        <b val="0"/>
        <i val="0"/>
        <strike val="0"/>
        <condense val="0"/>
        <extend val="0"/>
        <outline val="0"/>
        <shadow val="0"/>
        <u val="none"/>
        <vertAlign val="baseline"/>
        <sz val="12"/>
        <color theme="1"/>
        <name val="Avenir LT Std 55 Roman"/>
        <family val="2"/>
        <scheme val="none"/>
      </font>
    </dxf>
    <dxf>
      <font>
        <b val="0"/>
        <i val="0"/>
        <strike val="0"/>
        <condense val="0"/>
        <extend val="0"/>
        <outline val="0"/>
        <shadow val="0"/>
        <u val="none"/>
        <vertAlign val="baseline"/>
        <sz val="12"/>
        <color auto="1"/>
        <name val="Avenir LT Std 55 Roman"/>
        <family val="2"/>
        <scheme val="none"/>
      </font>
      <fill>
        <patternFill patternType="solid">
          <fgColor indexed="64"/>
          <bgColor theme="4"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venir LT Std 55 Roman"/>
        <family val="2"/>
        <scheme val="none"/>
      </font>
      <numFmt numFmtId="0" formatCode="General"/>
    </dxf>
    <dxf>
      <font>
        <b val="0"/>
        <i val="0"/>
        <strike val="0"/>
        <condense val="0"/>
        <extend val="0"/>
        <outline val="0"/>
        <shadow val="0"/>
        <u val="none"/>
        <vertAlign val="baseline"/>
        <sz val="12"/>
        <color theme="1"/>
        <name val="Avenir LT Std 55 Roman"/>
        <family val="2"/>
        <scheme val="none"/>
      </font>
      <numFmt numFmtId="0" formatCode="General"/>
    </dxf>
    <dxf>
      <font>
        <b val="0"/>
        <i val="0"/>
        <strike val="0"/>
        <condense val="0"/>
        <extend val="0"/>
        <outline val="0"/>
        <shadow val="0"/>
        <u val="none"/>
        <vertAlign val="baseline"/>
        <sz val="12"/>
        <color theme="1"/>
        <name val="Avenir LT Std 55 Roman"/>
        <family val="2"/>
        <scheme val="none"/>
      </font>
      <numFmt numFmtId="0" formatCode="General"/>
    </dxf>
    <dxf>
      <font>
        <b val="0"/>
        <i val="0"/>
        <strike val="0"/>
        <condense val="0"/>
        <extend val="0"/>
        <outline val="0"/>
        <shadow val="0"/>
        <u val="none"/>
        <vertAlign val="baseline"/>
        <sz val="12"/>
        <color theme="1"/>
        <name val="Avenir LT Std 55 Roman"/>
        <family val="2"/>
        <scheme val="none"/>
      </font>
      <numFmt numFmtId="0" formatCode="General"/>
    </dxf>
    <dxf>
      <font>
        <b val="0"/>
        <i val="0"/>
        <strike val="0"/>
        <condense val="0"/>
        <extend val="0"/>
        <outline val="0"/>
        <shadow val="0"/>
        <u val="none"/>
        <vertAlign val="baseline"/>
        <sz val="12"/>
        <color theme="1"/>
        <name val="Avenir LT Std 55 Roman"/>
        <family val="2"/>
        <scheme val="none"/>
      </font>
      <numFmt numFmtId="0" formatCode="General"/>
    </dxf>
    <dxf>
      <font>
        <b val="0"/>
        <i val="0"/>
        <strike val="0"/>
        <condense val="0"/>
        <extend val="0"/>
        <outline val="0"/>
        <shadow val="0"/>
        <u val="none"/>
        <vertAlign val="baseline"/>
        <sz val="12"/>
        <color theme="1"/>
        <name val="Avenir LT Std 55 Roman"/>
        <family val="2"/>
        <scheme val="none"/>
      </font>
      <numFmt numFmtId="0" formatCode="General"/>
    </dxf>
    <dxf>
      <font>
        <b val="0"/>
        <i val="0"/>
        <strike val="0"/>
        <condense val="0"/>
        <extend val="0"/>
        <outline val="0"/>
        <shadow val="0"/>
        <u val="none"/>
        <vertAlign val="baseline"/>
        <sz val="12"/>
        <color theme="1"/>
        <name val="Avenir LT Std 55 Roman"/>
        <family val="2"/>
        <scheme val="none"/>
      </font>
      <numFmt numFmtId="0" formatCode="General"/>
    </dxf>
    <dxf>
      <font>
        <b val="0"/>
        <i val="0"/>
        <strike val="0"/>
        <condense val="0"/>
        <extend val="0"/>
        <outline val="0"/>
        <shadow val="0"/>
        <u val="none"/>
        <vertAlign val="baseline"/>
        <sz val="12"/>
        <color theme="1"/>
        <name val="Avenir LT Std 55 Roman"/>
        <family val="2"/>
        <scheme val="none"/>
      </font>
      <numFmt numFmtId="0" formatCode="General"/>
    </dxf>
    <dxf>
      <font>
        <b val="0"/>
        <i val="0"/>
        <strike val="0"/>
        <condense val="0"/>
        <extend val="0"/>
        <outline val="0"/>
        <shadow val="0"/>
        <u val="none"/>
        <vertAlign val="baseline"/>
        <sz val="12"/>
        <color theme="1"/>
        <name val="Avenir LT Std 55 Roman"/>
        <family val="2"/>
        <scheme val="none"/>
      </font>
      <numFmt numFmtId="0" formatCode="General"/>
    </dxf>
    <dxf>
      <font>
        <b val="0"/>
        <i val="0"/>
        <strike val="0"/>
        <condense val="0"/>
        <extend val="0"/>
        <outline val="0"/>
        <shadow val="0"/>
        <u val="none"/>
        <vertAlign val="baseline"/>
        <sz val="12"/>
        <color theme="1"/>
        <name val="Avenir LT Std 55 Roman"/>
        <family val="2"/>
        <scheme val="none"/>
      </font>
      <numFmt numFmtId="0" formatCode="General"/>
    </dxf>
    <dxf>
      <font>
        <b val="0"/>
        <i val="0"/>
        <strike val="0"/>
        <condense val="0"/>
        <extend val="0"/>
        <outline val="0"/>
        <shadow val="0"/>
        <u val="none"/>
        <vertAlign val="baseline"/>
        <sz val="12"/>
        <color theme="1"/>
        <name val="Avenir LT Std 55 Roman"/>
        <family val="2"/>
        <scheme val="none"/>
      </font>
      <numFmt numFmtId="0" formatCode="General"/>
    </dxf>
    <dxf>
      <font>
        <b val="0"/>
        <i val="0"/>
        <strike val="0"/>
        <condense val="0"/>
        <extend val="0"/>
        <outline val="0"/>
        <shadow val="0"/>
        <u val="none"/>
        <vertAlign val="baseline"/>
        <sz val="12"/>
        <color theme="1"/>
        <name val="Avenir LT Std 55 Roman"/>
        <family val="2"/>
        <scheme val="none"/>
      </font>
      <numFmt numFmtId="0" formatCode="General"/>
    </dxf>
    <dxf>
      <font>
        <b val="0"/>
        <i val="0"/>
        <strike val="0"/>
        <condense val="0"/>
        <extend val="0"/>
        <outline val="0"/>
        <shadow val="0"/>
        <u val="none"/>
        <vertAlign val="baseline"/>
        <sz val="12"/>
        <color theme="1"/>
        <name val="Avenir LT Std 55 Roman"/>
        <family val="2"/>
        <scheme val="none"/>
      </font>
      <numFmt numFmtId="0" formatCode="General"/>
    </dxf>
    <dxf>
      <font>
        <b val="0"/>
        <i val="0"/>
        <strike val="0"/>
        <condense val="0"/>
        <extend val="0"/>
        <outline val="0"/>
        <shadow val="0"/>
        <u val="none"/>
        <vertAlign val="baseline"/>
        <sz val="12"/>
        <color theme="1"/>
        <name val="Avenir LT Std 55 Roman"/>
        <family val="2"/>
        <scheme val="none"/>
      </font>
    </dxf>
    <dxf>
      <font>
        <b val="0"/>
        <i val="0"/>
        <strike val="0"/>
        <condense val="0"/>
        <extend val="0"/>
        <outline val="0"/>
        <shadow val="0"/>
        <u val="none"/>
        <vertAlign val="baseline"/>
        <sz val="12"/>
        <color theme="1"/>
        <name val="Avenir LT Std 55 Roman"/>
        <family val="2"/>
        <scheme val="none"/>
      </font>
    </dxf>
    <dxf>
      <font>
        <b val="0"/>
        <i val="0"/>
        <strike val="0"/>
        <condense val="0"/>
        <extend val="0"/>
        <outline val="0"/>
        <shadow val="0"/>
        <u val="none"/>
        <vertAlign val="baseline"/>
        <sz val="12"/>
        <color theme="1"/>
        <name val="Avenir LT Std 55 Roman"/>
        <family val="2"/>
        <scheme val="none"/>
      </font>
      <numFmt numFmtId="0" formatCode="General"/>
    </dxf>
    <dxf>
      <font>
        <b val="0"/>
        <i val="0"/>
        <strike val="0"/>
        <condense val="0"/>
        <extend val="0"/>
        <outline val="0"/>
        <shadow val="0"/>
        <u val="none"/>
        <vertAlign val="baseline"/>
        <sz val="12"/>
        <color theme="1"/>
        <name val="Avenir LT Std 55 Roman"/>
        <family val="2"/>
        <scheme val="none"/>
      </font>
      <numFmt numFmtId="0" formatCode="General"/>
    </dxf>
    <dxf>
      <font>
        <b val="0"/>
        <i val="0"/>
        <strike val="0"/>
        <condense val="0"/>
        <extend val="0"/>
        <outline val="0"/>
        <shadow val="0"/>
        <u val="none"/>
        <vertAlign val="baseline"/>
        <sz val="12"/>
        <color theme="1"/>
        <name val="Avenir LT Std 55 Roman"/>
        <family val="2"/>
        <scheme val="none"/>
      </font>
      <numFmt numFmtId="0" formatCode="General"/>
    </dxf>
    <dxf>
      <font>
        <b val="0"/>
        <i val="0"/>
        <strike val="0"/>
        <condense val="0"/>
        <extend val="0"/>
        <outline val="0"/>
        <shadow val="0"/>
        <u val="none"/>
        <vertAlign val="baseline"/>
        <sz val="12"/>
        <color theme="1"/>
        <name val="Avenir LT Std 55 Roman"/>
        <family val="2"/>
        <scheme val="none"/>
      </font>
      <numFmt numFmtId="0" formatCode="General"/>
    </dxf>
    <dxf>
      <font>
        <b val="0"/>
        <i val="0"/>
        <strike val="0"/>
        <condense val="0"/>
        <extend val="0"/>
        <outline val="0"/>
        <shadow val="0"/>
        <u val="none"/>
        <vertAlign val="baseline"/>
        <sz val="12"/>
        <color theme="1"/>
        <name val="Avenir LT Std 55 Roman"/>
        <family val="2"/>
        <scheme val="none"/>
      </font>
      <numFmt numFmtId="0" formatCode="General"/>
    </dxf>
    <dxf>
      <font>
        <b val="0"/>
        <i val="0"/>
        <strike val="0"/>
        <condense val="0"/>
        <extend val="0"/>
        <outline val="0"/>
        <shadow val="0"/>
        <u val="none"/>
        <vertAlign val="baseline"/>
        <sz val="12"/>
        <color theme="1"/>
        <name val="Avenir LT Std 55 Roman"/>
        <family val="2"/>
        <scheme val="none"/>
      </font>
    </dxf>
    <dxf>
      <font>
        <b val="0"/>
        <i val="0"/>
        <strike val="0"/>
        <condense val="0"/>
        <extend val="0"/>
        <outline val="0"/>
        <shadow val="0"/>
        <u val="none"/>
        <vertAlign val="baseline"/>
        <sz val="12"/>
        <color theme="1"/>
        <name val="Avenir LT Std 55 Roman"/>
        <family val="2"/>
        <scheme val="none"/>
      </font>
      <fill>
        <patternFill>
          <fgColor indexed="64"/>
          <bgColor theme="2"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venir LT Std 55 Roman"/>
        <family val="2"/>
        <scheme val="none"/>
      </font>
      <protection locked="0" hidden="0"/>
    </dxf>
    <dxf>
      <font>
        <b val="0"/>
        <i val="0"/>
        <strike val="0"/>
        <condense val="0"/>
        <extend val="0"/>
        <outline val="0"/>
        <shadow val="0"/>
        <u val="none"/>
        <vertAlign val="baseline"/>
        <sz val="12"/>
        <color theme="1"/>
        <name val="Avenir LT Std 55 Roman"/>
        <family val="2"/>
        <scheme val="none"/>
      </font>
      <protection locked="0" hidden="0"/>
    </dxf>
    <dxf>
      <font>
        <b val="0"/>
        <i val="0"/>
        <strike val="0"/>
        <condense val="0"/>
        <extend val="0"/>
        <outline val="0"/>
        <shadow val="0"/>
        <u val="none"/>
        <vertAlign val="baseline"/>
        <sz val="12"/>
        <color theme="1"/>
        <name val="Avenir LT Std 55 Roman"/>
        <family val="2"/>
        <scheme val="none"/>
      </font>
      <protection locked="0" hidden="0"/>
    </dxf>
    <dxf>
      <font>
        <b val="0"/>
        <i val="0"/>
        <strike val="0"/>
        <condense val="0"/>
        <extend val="0"/>
        <outline val="0"/>
        <shadow val="0"/>
        <u val="none"/>
        <vertAlign val="baseline"/>
        <sz val="12"/>
        <color theme="1"/>
        <name val="Avenir LT Std 55 Roman"/>
        <family val="2"/>
        <scheme val="none"/>
      </font>
      <numFmt numFmtId="164" formatCode="_(* #,##0_);_(* \(#,##0\);_(* &quot;-&quot;??_);_(@_)"/>
      <protection locked="0" hidden="0"/>
    </dxf>
    <dxf>
      <font>
        <b val="0"/>
        <i val="0"/>
        <strike val="0"/>
        <condense val="0"/>
        <extend val="0"/>
        <outline val="0"/>
        <shadow val="0"/>
        <u val="none"/>
        <vertAlign val="baseline"/>
        <sz val="12"/>
        <color theme="1"/>
        <name val="Avenir LT Std 55 Roman"/>
        <family val="2"/>
        <scheme val="none"/>
      </font>
      <numFmt numFmtId="0" formatCode="General"/>
      <protection locked="0" hidden="0"/>
    </dxf>
    <dxf>
      <font>
        <b val="0"/>
        <i val="0"/>
        <strike val="0"/>
        <condense val="0"/>
        <extend val="0"/>
        <outline val="0"/>
        <shadow val="0"/>
        <u val="none"/>
        <vertAlign val="baseline"/>
        <sz val="12"/>
        <color theme="1"/>
        <name val="Avenir LT Std 55 Roman"/>
        <family val="2"/>
        <scheme val="none"/>
      </font>
      <protection locked="0" hidden="0"/>
    </dxf>
    <dxf>
      <font>
        <b val="0"/>
        <i val="0"/>
        <strike val="0"/>
        <condense val="0"/>
        <extend val="0"/>
        <outline val="0"/>
        <shadow val="0"/>
        <u val="none"/>
        <vertAlign val="baseline"/>
        <sz val="12"/>
        <color theme="1"/>
        <name val="Avenir LT Std 55 Roman"/>
        <family val="2"/>
        <scheme val="none"/>
      </font>
      <protection locked="0" hidden="0"/>
    </dxf>
    <dxf>
      <font>
        <b val="0"/>
        <i val="0"/>
        <strike val="0"/>
        <condense val="0"/>
        <extend val="0"/>
        <outline val="0"/>
        <shadow val="0"/>
        <u val="none"/>
        <vertAlign val="baseline"/>
        <sz val="12"/>
        <color theme="1"/>
        <name val="Avenir LT Std 55 Roman"/>
        <family val="2"/>
        <scheme val="none"/>
      </font>
      <protection locked="0" hidden="0"/>
    </dxf>
    <dxf>
      <font>
        <b val="0"/>
        <i val="0"/>
        <strike val="0"/>
        <condense val="0"/>
        <extend val="0"/>
        <outline val="0"/>
        <shadow val="0"/>
        <u val="none"/>
        <vertAlign val="baseline"/>
        <sz val="12"/>
        <color theme="1"/>
        <name val="Avenir LT Std 55 Roman"/>
        <family val="2"/>
        <scheme val="none"/>
      </font>
      <protection locked="0" hidden="0"/>
    </dxf>
    <dxf>
      <font>
        <b val="0"/>
        <i val="0"/>
        <strike val="0"/>
        <condense val="0"/>
        <extend val="0"/>
        <outline val="0"/>
        <shadow val="0"/>
        <u val="none"/>
        <vertAlign val="baseline"/>
        <sz val="12"/>
        <color theme="1"/>
        <name val="Avenir LT Std 55 Roman"/>
        <family val="2"/>
        <scheme val="none"/>
      </font>
      <protection locked="0" hidden="0"/>
    </dxf>
    <dxf>
      <font>
        <b val="0"/>
        <i val="0"/>
        <strike val="0"/>
        <condense val="0"/>
        <extend val="0"/>
        <outline val="0"/>
        <shadow val="0"/>
        <u val="none"/>
        <vertAlign val="baseline"/>
        <sz val="12"/>
        <color theme="1"/>
        <name val="Avenir LT Std 55 Roman"/>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venir LT Std 55 Roman"/>
        <family val="2"/>
        <scheme val="none"/>
      </font>
      <numFmt numFmtId="0" formatCode="General"/>
    </dxf>
    <dxf>
      <font>
        <b val="0"/>
        <i val="0"/>
        <strike val="0"/>
        <condense val="0"/>
        <extend val="0"/>
        <outline val="0"/>
        <shadow val="0"/>
        <u val="none"/>
        <vertAlign val="baseline"/>
        <sz val="12"/>
        <color theme="1"/>
        <name val="Avenir LT Std 55 Roman"/>
        <family val="2"/>
        <scheme val="none"/>
      </font>
      <numFmt numFmtId="0" formatCode="General"/>
    </dxf>
    <dxf>
      <font>
        <b val="0"/>
        <i val="0"/>
        <strike val="0"/>
        <condense val="0"/>
        <extend val="0"/>
        <outline val="0"/>
        <shadow val="0"/>
        <u val="none"/>
        <vertAlign val="baseline"/>
        <sz val="12"/>
        <color theme="1"/>
        <name val="Avenir LT Std 55 Roman"/>
        <family val="2"/>
        <scheme val="none"/>
      </font>
      <numFmt numFmtId="0" formatCode="General"/>
    </dxf>
    <dxf>
      <font>
        <b val="0"/>
        <i val="0"/>
        <strike val="0"/>
        <condense val="0"/>
        <extend val="0"/>
        <outline val="0"/>
        <shadow val="0"/>
        <u val="none"/>
        <vertAlign val="baseline"/>
        <sz val="12"/>
        <color theme="1"/>
        <name val="Avenir LT Std 55 Roman"/>
        <family val="2"/>
        <scheme val="none"/>
      </font>
      <numFmt numFmtId="0" formatCode="General"/>
    </dxf>
    <dxf>
      <font>
        <b val="0"/>
        <i val="0"/>
        <strike val="0"/>
        <condense val="0"/>
        <extend val="0"/>
        <outline val="0"/>
        <shadow val="0"/>
        <u val="none"/>
        <vertAlign val="baseline"/>
        <sz val="12"/>
        <color theme="1"/>
        <name val="Avenir LT Std 55 Roman"/>
        <family val="2"/>
        <scheme val="none"/>
      </font>
    </dxf>
    <dxf>
      <font>
        <b val="0"/>
        <i val="0"/>
        <strike val="0"/>
        <condense val="0"/>
        <extend val="0"/>
        <outline val="0"/>
        <shadow val="0"/>
        <u val="none"/>
        <vertAlign val="baseline"/>
        <sz val="12"/>
        <color theme="1"/>
        <name val="Avenir LT Std 55 Roman"/>
        <family val="2"/>
        <scheme val="none"/>
      </font>
      <alignment horizontal="center" vertical="center" textRotation="0" wrapText="1" indent="0" justifyLastLine="0" shrinkToFit="0" readingOrder="0"/>
    </dxf>
    <dxf>
      <font>
        <strike val="0"/>
        <outline val="0"/>
        <shadow val="0"/>
        <u val="none"/>
        <vertAlign val="baseline"/>
        <sz val="12"/>
        <color theme="1"/>
        <name val="Avenir LT Std 55 Roman"/>
        <family val="2"/>
        <scheme val="none"/>
      </font>
      <numFmt numFmtId="164" formatCode="_(* #,##0_);_(* \(#,##0\);_(* &quot;-&quot;??_);_(@_)"/>
      <protection locked="0" hidden="0"/>
    </dxf>
    <dxf>
      <font>
        <strike val="0"/>
        <outline val="0"/>
        <shadow val="0"/>
        <u val="none"/>
        <vertAlign val="baseline"/>
        <sz val="12"/>
        <color theme="1"/>
        <name val="Avenir LT Std 55 Roman"/>
        <family val="2"/>
        <scheme val="none"/>
      </font>
      <protection locked="0" hidden="0"/>
    </dxf>
    <dxf>
      <font>
        <strike val="0"/>
        <outline val="0"/>
        <shadow val="0"/>
        <u val="none"/>
        <vertAlign val="baseline"/>
        <sz val="12"/>
        <color theme="1"/>
        <name val="Avenir LT Std 55 Roman"/>
        <family val="2"/>
        <scheme val="none"/>
      </font>
      <numFmt numFmtId="19" formatCode="m/d/yyyy"/>
      <protection locked="0" hidden="0"/>
    </dxf>
    <dxf>
      <font>
        <strike val="0"/>
        <outline val="0"/>
        <shadow val="0"/>
        <u val="none"/>
        <vertAlign val="baseline"/>
        <sz val="12"/>
        <color theme="1"/>
        <name val="Avenir LT Std 55 Roman"/>
        <family val="2"/>
        <scheme val="none"/>
      </font>
      <numFmt numFmtId="0" formatCode="General"/>
      <alignment horizontal="left" vertical="bottom" textRotation="0" wrapText="0" indent="1" justifyLastLine="0" shrinkToFit="0" readingOrder="0"/>
      <protection locked="0" hidden="0"/>
    </dxf>
    <dxf>
      <font>
        <strike val="0"/>
        <outline val="0"/>
        <shadow val="0"/>
        <u val="none"/>
        <vertAlign val="baseline"/>
        <sz val="12"/>
        <color theme="1"/>
        <name val="Avenir LT Std 55 Roman"/>
        <family val="2"/>
        <scheme val="none"/>
      </font>
      <numFmt numFmtId="0" formatCode="General"/>
      <alignment horizontal="left" vertical="bottom" textRotation="0" wrapText="0" indent="1" justifyLastLine="0" shrinkToFit="0" readingOrder="0"/>
      <protection locked="0" hidden="0"/>
    </dxf>
    <dxf>
      <font>
        <strike val="0"/>
        <outline val="0"/>
        <shadow val="0"/>
        <u val="none"/>
        <vertAlign val="baseline"/>
        <sz val="12"/>
        <color theme="1"/>
        <name val="Avenir LT Std 55 Roman"/>
        <family val="2"/>
        <scheme val="none"/>
      </font>
      <protection locked="0" hidden="0"/>
    </dxf>
    <dxf>
      <font>
        <strike val="0"/>
        <outline val="0"/>
        <shadow val="0"/>
        <u val="none"/>
        <vertAlign val="baseline"/>
        <sz val="12"/>
        <color theme="1"/>
        <name val="Avenir LT Std 55 Roman"/>
        <family val="2"/>
        <scheme val="none"/>
      </font>
      <protection locked="0" hidden="0"/>
    </dxf>
    <dxf>
      <font>
        <strike val="0"/>
        <outline val="0"/>
        <shadow val="0"/>
        <u val="none"/>
        <vertAlign val="baseline"/>
        <sz val="12"/>
        <color theme="1"/>
        <name val="Avenir LT Std 55 Roman"/>
        <family val="2"/>
        <scheme val="none"/>
      </font>
      <protection locked="0" hidden="0"/>
    </dxf>
    <dxf>
      <font>
        <strike val="0"/>
        <outline val="0"/>
        <shadow val="0"/>
        <u val="none"/>
        <vertAlign val="baseline"/>
        <sz val="12"/>
        <color theme="1"/>
        <name val="Avenir LT Std 55 Roman"/>
        <family val="2"/>
        <scheme val="none"/>
      </font>
      <protection locked="0" hidden="0"/>
    </dxf>
    <dxf>
      <font>
        <strike val="0"/>
        <outline val="0"/>
        <shadow val="0"/>
        <u val="none"/>
        <vertAlign val="baseline"/>
        <sz val="12"/>
        <color theme="1"/>
        <name val="Avenir LT Std 55 Roman"/>
        <family val="2"/>
        <scheme val="none"/>
      </font>
      <alignment horizontal="general" vertical="center" textRotation="0" wrapText="1" indent="0" justifyLastLine="0" shrinkToFit="0" readingOrder="0"/>
    </dxf>
    <dxf>
      <font>
        <strike val="0"/>
        <outline val="0"/>
        <shadow val="0"/>
        <u val="none"/>
        <vertAlign val="baseline"/>
        <sz val="12"/>
        <color theme="1"/>
        <name val="Avenir LT Std 55 Roman"/>
        <family val="2"/>
        <scheme val="none"/>
      </font>
      <numFmt numFmtId="0" formatCode="General"/>
    </dxf>
    <dxf>
      <font>
        <strike val="0"/>
        <outline val="0"/>
        <shadow val="0"/>
        <u val="none"/>
        <vertAlign val="baseline"/>
        <sz val="12"/>
        <color theme="1"/>
        <name val="Avenir LT Std 55 Roman"/>
        <family val="2"/>
        <scheme val="none"/>
      </font>
      <numFmt numFmtId="0" formatCode="General"/>
    </dxf>
    <dxf>
      <font>
        <strike val="0"/>
        <outline val="0"/>
        <shadow val="0"/>
        <u val="none"/>
        <vertAlign val="baseline"/>
        <sz val="12"/>
        <color theme="1"/>
        <name val="Avenir LT Std 55 Roman"/>
        <family val="2"/>
        <scheme val="none"/>
      </font>
      <alignment horizontal="right" textRotation="0" indent="1" justifyLastLine="0" shrinkToFit="0" readingOrder="0"/>
    </dxf>
    <dxf>
      <font>
        <strike val="0"/>
        <outline val="0"/>
        <shadow val="0"/>
        <u val="none"/>
        <vertAlign val="baseline"/>
        <sz val="12"/>
        <color theme="1"/>
        <name val="Avenir LT Std 55 Roman"/>
        <family val="2"/>
        <scheme val="none"/>
      </font>
      <alignment horizontal="right" textRotation="0" indent="1" justifyLastLine="0" shrinkToFit="0" readingOrder="0"/>
    </dxf>
    <dxf>
      <font>
        <strike val="0"/>
        <outline val="0"/>
        <shadow val="0"/>
        <u val="none"/>
        <vertAlign val="baseline"/>
        <sz val="12"/>
        <color theme="1"/>
        <name val="Avenir LT Std 55 Roman"/>
        <family val="2"/>
        <scheme val="none"/>
      </font>
      <alignment horizontal="right" textRotation="0" indent="1" justifyLastLine="0" shrinkToFit="0" readingOrder="0"/>
    </dxf>
    <dxf>
      <font>
        <strike val="0"/>
        <outline val="0"/>
        <shadow val="0"/>
        <u val="none"/>
        <vertAlign val="baseline"/>
        <sz val="12"/>
        <color theme="1"/>
        <name val="Avenir LT Std 55 Roman"/>
        <family val="2"/>
        <scheme val="none"/>
      </font>
    </dxf>
    <dxf>
      <font>
        <strike val="0"/>
        <outline val="0"/>
        <shadow val="0"/>
        <u val="none"/>
        <vertAlign val="baseline"/>
        <sz val="12"/>
        <color theme="1"/>
        <name val="Avenir LT Std 55 Roman"/>
        <family val="2"/>
        <scheme val="none"/>
      </font>
      <alignment horizontal="general" vertical="center" textRotation="0" wrapText="1" indent="0" justifyLastLine="0" shrinkToFit="0" readingOrder="0"/>
    </dxf>
  </dxfs>
  <tableStyles count="0" defaultTableStyle="TableStyleMedium2" defaultPivotStyle="PivotStyleLight16"/>
  <colors>
    <mruColors>
      <color rgb="FF009999"/>
      <color rgb="FF0099CC"/>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06/relationships/rdRichValueTypes" Target="richData/rdRichValueTyp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theme" Target="theme/theme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38100</xdr:colOff>
      <xdr:row>1</xdr:row>
      <xdr:rowOff>57151</xdr:rowOff>
    </xdr:from>
    <xdr:to>
      <xdr:col>14</xdr:col>
      <xdr:colOff>0</xdr:colOff>
      <xdr:row>7</xdr:row>
      <xdr:rowOff>34926</xdr:rowOff>
    </xdr:to>
    <xdr:pic>
      <xdr:nvPicPr>
        <xdr:cNvPr id="2" name="Picture 1">
          <a:extLst>
            <a:ext uri="{FF2B5EF4-FFF2-40B4-BE49-F238E27FC236}">
              <a16:creationId xmlns:a16="http://schemas.microsoft.com/office/drawing/2014/main" id="{9B8DC9FC-3C2A-4867-BD96-85A2366D5808}"/>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72475" y="624841"/>
          <a:ext cx="1914525" cy="1381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B:\LCFS\Confidential_Business_Information\Infrastructure_Applications\FCI\FSEs\FCI_Eligible_2024_Q4.xlsx" TargetMode="External"/><Relationship Id="rId1" Type="http://schemas.openxmlformats.org/officeDocument/2006/relationships/externalLinkPath" Target="/LCFS/Confidential_Business_Information/Infrastructure_Applications/FCI/FSEs/FCI_Eligible_2024_Q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in FCI FSEs"/>
      <sheetName val="FCI Applications"/>
      <sheetName val="LRT FCI List"/>
      <sheetName val="DMFCIReport"/>
      <sheetName val="FSEs FCI Eligible"/>
      <sheetName val="FSEs to add"/>
      <sheetName val="FSEs to remove"/>
      <sheetName val="Scripts"/>
      <sheetName val="oldFSEs FCI Eligible"/>
    </sheetNames>
    <sheetDataSet>
      <sheetData sheetId="0">
        <row r="4">
          <cell r="AY4">
            <v>45566.01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8</v>
    <v>7</v>
    <v>1</v>
  </rv>
</rvData>
</file>

<file path=xl/richData/rdrichvaluestructure.xml><?xml version="1.0" encoding="utf-8"?>
<rvStructures xmlns="http://schemas.microsoft.com/office/spreadsheetml/2017/richdata" count="1">
  <s t="_error">
    <k n="colOffset" t="i"/>
    <k n="errorType" t="i"/>
    <k n="rwOffset"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F8BCD32-FBC6-4F61-8AD9-2B209309D463}" name="Table1" displayName="Table1" ref="B10:F210" totalsRowShown="0" headerRowDxfId="87" dataDxfId="86">
  <autoFilter ref="B10:F210" xr:uid="{2F8BCD32-FBC6-4F61-8AD9-2B209309D463}"/>
  <tableColumns count="5">
    <tableColumn id="1" xr3:uid="{96611C02-7D18-47D9-82F3-56AF5E74F682}" name="Entry Number" dataDxfId="85"/>
    <tableColumn id="2" xr3:uid="{9A4A8007-2193-4D6C-BBF8-C2D9DE43B98A}" name="Site _x000a_Ordinal Number" dataDxfId="84"/>
    <tableColumn id="3" xr3:uid="{41A20AD7-D95C-4EAF-9AFB-87A4D5675D9E}" name="Site _x000a_FSE Ordinal Number" dataDxfId="83"/>
    <tableColumn id="4" xr3:uid="{DFAE4C66-C09F-4926-AD58-4E66CF2C6F17}" name="Applicant" dataDxfId="82">
      <calculatedColumnFormula>IF(ISBLANK(SiteChar[[#This Row],[Site Name]]),"",Applicant)</calculatedColumnFormula>
    </tableColumn>
    <tableColumn id="5" xr3:uid="{3D1EA259-3B87-4DD0-B028-076F3A58EA68}" name="FEIN" dataDxfId="81">
      <calculatedColumnFormula>IF(ISBLANK(SiteChar[[#This Row],[Site Name]]),"",FEIN)</calculatedColumnFormula>
    </tableColumn>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93E25E-9437-4728-A4C7-66113465C302}" name="SiteChar" displayName="SiteChar" ref="G10:N210" totalsRowShown="0" headerRowDxfId="80" dataDxfId="79">
  <autoFilter ref="G10:N210" xr:uid="{2093E25E-9437-4728-A4C7-66113465C302}"/>
  <tableColumns count="8">
    <tableColumn id="1" xr3:uid="{5B9D48B5-F846-4020-9316-08F344995E01}" name="Site Name" dataDxfId="78"/>
    <tableColumn id="2" xr3:uid="{8DB96B4F-CAD7-4E30-952A-0E495E5EB535}" name="Site Street Address" dataDxfId="77"/>
    <tableColumn id="3" xr3:uid="{2B5EB9D2-D5E0-4F4F-B4C9-049E71E19830}" name="Site City" dataDxfId="76"/>
    <tableColumn id="4" xr3:uid="{D7A92B63-C06A-4C05-9AE1-34800AF26B66}" name="Latitude" dataDxfId="75"/>
    <tableColumn id="5" xr3:uid="{61A3BFF0-7172-46A7-B66D-C6CD14F7C673}" name="Longitude" dataDxfId="74"/>
    <tableColumn id="6" xr3:uid="{B8C57EB9-ED8B-4AA6-B350-D923B9340521}" name="Expected Date of Station Operation" dataDxfId="73"/>
    <tableColumn id="7" xr3:uid="{DE2E02E9-7B16-4C67-A017-3810230DF6CB}" name="Expected Daily Permitted Hours" dataDxfId="72"/>
    <tableColumn id="8" xr3:uid="{BDEF8F55-ABC6-48EE-B396-4F288EB177A0}" name="Maximum Total Site Power _x000a_[kW]" dataDxfId="71" dataCellStyle="Comma"/>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FCB4EE3-6178-49BC-968C-32069CB037B7}" name="SiteCalc1" displayName="SiteCalc1" ref="O10:R210" totalsRowShown="0" headerRowDxfId="70" dataDxfId="69">
  <autoFilter ref="O10:R210" xr:uid="{7FCB4EE3-6178-49BC-968C-32069CB037B7}"/>
  <tableColumns count="4">
    <tableColumn id="4" xr3:uid="{58BDA085-3829-4A4D-BE2A-ED957E61F8E1}" name="Total Site Nameplate Power Rating [kW]" dataDxfId="68">
      <calculatedColumnFormula>SUMIF(Table1[Site 
Ordinal Number],Table1[[#This Row],[Site 
Ordinal Number]],FSEchar[FSE Nameplate Power Rating
'[kW']])</calculatedColumnFormula>
    </tableColumn>
    <tableColumn id="1" xr3:uid="{F4AE8330-E5AC-4FA5-9899-B970E5B1AC76}" name="Total Site_x000a_FCI _x000a_Power Rating _x000a_[kW]" dataDxfId="67">
      <calculatedColumnFormula>SUMIF(Table1[Site 
Ordinal Number],Table1[[#This Row],[Site 
Ordinal Number]],FSEchar[FSE
FCI
Power Rating '[kW']])</calculatedColumnFormula>
    </tableColumn>
    <tableColumn id="2" xr3:uid="{113C7D22-1D57-4B17-AC58-3567D4323E0C}" name="Total _x000a_Site _x000a_LMD-FCI Power Rating _x000a_[kW]" dataDxfId="66">
      <calculatedColumnFormula>SUMIF(Hide[Site LMD],"="&amp;Table1[[#This Row],[Site 
Ordinal Number]]&amp;$AV$17,FSEchar[FSE
FCI
Power Rating '[kW']])</calculatedColumnFormula>
    </tableColumn>
    <tableColumn id="3" xr3:uid="{3C78663E-BEEE-4F13-8D99-28414C6A20CF}" name="Total Site_x000a_HD-FCI Power Rating _x000a_[kW]" dataDxfId="65">
      <calculatedColumnFormula>SUMIF(Hide[Site HD],"="&amp;Table1[[#This Row],[Site 
Ordinal Number]]&amp;$AV$18,FSEchar[FSE
FCI
Power Rating '[kW']])</calculatedColumnFormula>
    </tableColumn>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B827A36-FC40-4BE1-AE02-9F5C91C81C96}" name="FSEchar" displayName="FSEchar" ref="T10:AB210" totalsRowShown="0" headerRowDxfId="64" dataDxfId="63">
  <autoFilter ref="T10:AB210" xr:uid="{CB827A36-FC40-4BE1-AE02-9F5C91C81C96}"/>
  <tableColumns count="9">
    <tableColumn id="1" xr3:uid="{D8CF7EA1-B8D9-4D04-B227-1C245D61CF58}" name="FCI _x000a_Category_x000a_Types" dataDxfId="62"/>
    <tableColumn id="3" xr3:uid="{F82A898F-B888-4399-B49A-4C99B8D4BBC0}" name="FSE Nameplate Power Rating_x000a_[kW]" dataDxfId="61"/>
    <tableColumn id="4" xr3:uid="{7141C28F-3BF6-4CB1-9E18-F23329645D79}" name="FSE_x000a_FCI_x000a_Power Rating [kW]" dataDxfId="60"/>
    <tableColumn id="5" xr3:uid="{C3CFF7AD-C299-484B-91B2-97CF5DF976F2}" name="FSE Charger Model" dataDxfId="59"/>
    <tableColumn id="6" xr3:uid="{8BEA9CC7-913C-46FE-B137-57C1D85C98CD}" name="Number of CHAdeMO Ports" dataDxfId="58"/>
    <tableColumn id="7" xr3:uid="{1240BDBD-8473-4D5D-AF5C-36DAD6307DD9}" name="Number of _x000a_CCS _x000a_Ports" dataDxfId="57"/>
    <tableColumn id="8" xr3:uid="{2D88A67B-A410-4641-BD9A-08A364107F81}" name="Number of NACS _x000a_(SAE J3400)_x000a_Ports" dataDxfId="56"/>
    <tableColumn id="10" xr3:uid="{0E5D2F2C-BB6C-47CD-BF3D-707FF1D5ABD1}" name="Number of High-Power Ports" dataDxfId="55"/>
    <tableColumn id="11" xr3:uid="{5BC418C6-50C9-4D08-9A5F-CD0795D000F3}" name="High-Power Port Type" dataDxfId="54"/>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1059663-276B-47B3-8502-B1924D78CB9C}" name="SiteCalc2" displayName="SiteCalc2" ref="AC10:AG210" totalsRowShown="0" headerRowDxfId="53" dataDxfId="52">
  <autoFilter ref="AC10:AG210" xr:uid="{61059663-276B-47B3-8502-B1924D78CB9C}"/>
  <tableColumns count="5">
    <tableColumn id="1" xr3:uid="{C730BC60-BC3E-466F-8CCC-5F5DD57125DA}" name="FCI Charging Capacity [kWh/day]" dataDxfId="51">
      <calculatedColumnFormula>IFERROR(FSEchar[[#This Row],[FSE
FCI
Power Rating '[kW']]]*24*_xlfn.XLOOKUP(FSEchar[[#This Row],[FCI 
Category
Types]],$AV$11:$AV$15,$AW$11:$AW$15),"")</calculatedColumnFormula>
    </tableColumn>
    <tableColumn id="2" xr3:uid="{8A848BF2-BF43-4894-BE84-F1425B44556F}" name="Total _x000a_Site Nameplate Power Rating _x000a_[kW]" dataDxfId="50">
      <calculatedColumnFormula>SUMIF(SiteChar[Site Name],SiteChar[[#This Row],[Site Name]],FSEchar[FSE Nameplate Power Rating
'[kW']])</calculatedColumnFormula>
    </tableColumn>
    <tableColumn id="3" xr3:uid="{CB1EF93B-15A3-43B7-AB99-50163CDD8613}" name="Total Number of _x000a_Site _x000a_FSEs" dataDxfId="49">
      <calculatedColumnFormula>COUNTIF(SiteChar[Site Name],SiteChar[[#This Row],[Site Name]])</calculatedColumnFormula>
    </tableColumn>
    <tableColumn id="4" xr3:uid="{D3781F80-6B60-4C52-8FA7-747A337C4180}" name="Total Number of Site_x000a_LMD-FCI FSEs" dataDxfId="48">
      <calculatedColumnFormula>COUNTIF(Hide[Site LMD],Table1[[#This Row],[Site 
Ordinal Number]]&amp;$AV$17)</calculatedColumnFormula>
    </tableColumn>
    <tableColumn id="5" xr3:uid="{C3F41C09-8CAC-4FB3-BF93-0BD8E7B36EC0}" name="Total Number of Site_x000a_HD-FCI FSEs" dataDxfId="47">
      <calculatedColumnFormula>COUNTIF(Hide[Site HD],Table1[[#This Row],[Site 
Ordinal Number]]&amp;$AV$18)</calculatedColumnFormula>
    </tableColumn>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30019B6-83CF-4BDD-AD0B-F4FAFDAAFC64}" name="Hide" displayName="Hide" ref="AH10:AT210" totalsRowShown="0" headerRowDxfId="46" dataDxfId="45">
  <autoFilter ref="AH10:AT210" xr:uid="{130019B6-83CF-4BDD-AD0B-F4FAFDAAFC64}"/>
  <tableColumns count="13">
    <tableColumn id="1" xr3:uid="{618716D4-384D-4D95-8584-864C05BD621F}" name="Latitude is 5 decimals or more?" dataDxfId="44">
      <calculatedColumnFormula>OR(ISBLANK(SiteChar[[#This Row],[Latitude]]),LEN(SiteChar[[#This Row],[Latitude]])&gt;=8)</calculatedColumnFormula>
    </tableColumn>
    <tableColumn id="2" xr3:uid="{DB4756B0-A274-4EB8-8CB3-96ED16EFA49D}" name="Longitude is 5 decimals or more?" dataDxfId="43">
      <calculatedColumnFormula>OR(ISBLANK(SiteChar[[#This Row],[Longitude]]),LEN(SiteChar[[#This Row],[Longitude]])&gt;=10)</calculatedColumnFormula>
    </tableColumn>
    <tableColumn id="3" xr3:uid="{468F8A07-9EE2-4793-A9A5-92FBE9198B00}" name="Site LMD" dataDxfId="42">
      <calculatedColumnFormula>IF(Hide[[#This Row],[FCI Program Type]]=$AV$17,Table1[[#This Row],[Site 
Ordinal Number]]&amp;Hide[[#This Row],[FCI Program Type]],"")</calculatedColumnFormula>
    </tableColumn>
    <tableColumn id="4" xr3:uid="{D4C35555-7FCB-4A97-BC8D-9060FCCAA674}" name="Site HD" dataDxfId="41">
      <calculatedColumnFormula>IF(Hide[[#This Row],[FCI Program Type]]=$AV$18,Table1[[#This Row],[Site 
Ordinal Number]]&amp;Hide[[#This Row],[FCI Program Type]],"")</calculatedColumnFormula>
    </tableColumn>
    <tableColumn id="5" xr3:uid="{1783C1D9-B1A0-47DD-9ED0-7C872068C655}" name="FCI kW exceed Site kW?" dataDxfId="40">
      <calculatedColumnFormula>SiteCalc1[[#This Row],[Total Site
FCI 
Power Rating 
'[kW']]]&gt;SiteChar[[#This Row],[Maximum Total Site Power 
'[kW']]]</calculatedColumnFormula>
    </tableColumn>
    <tableColumn id="6" xr3:uid="{0F849E94-962D-409E-987B-4ACC8B6EC55B}" name="LMD-FCI exceed _x000a_2.5 MW?" dataDxfId="39">
      <calculatedColumnFormula>AND(Hide[[#This Row],[FCI Program Type]]="LMD-FCI",SiteCalc1[[#This Row],[Total 
Site 
LMD-FCI Power Rating 
'[kW']]]&gt;2500)</calculatedColumnFormula>
    </tableColumn>
    <tableColumn id="7" xr3:uid="{95D0D677-4564-464C-8472-283BD17DA06C}" name="HD-FCI exceed _x000a_40 MW?" dataDxfId="38">
      <calculatedColumnFormula>AND(Hide[[#This Row],[FCI Program Type]]="HD-FCI",SiteCalc1[[#This Row],[Total Site
HD-FCI Power Rating 
'[kW']]]&gt;40000)</calculatedColumnFormula>
    </tableColumn>
    <tableColumn id="15" xr3:uid="{07EC138E-E420-4B5C-AE59-B30AB85E86E3}" name="FSE Nameplate below 50 kW?" dataDxfId="37">
      <calculatedColumnFormula>AND(FSEchar[[#This Row],[FSE Nameplate Power Rating
'[kW']]]&lt;50,OR(Hide[[#This Row],[FCI Program Type]]=$AV$17,Hide[[#This Row],[FCI Program Type]]=$AV$18))</calculatedColumnFormula>
    </tableColumn>
    <tableColumn id="14" xr3:uid="{E9D59058-A3D2-4DBD-8F4B-B6EAD10C0814}" name="FSE outside FCI Power boundary?" dataDxfId="36">
      <calculatedColumnFormula>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calculatedColumnFormula>
    </tableColumn>
    <tableColumn id="8" xr3:uid="{F89F4005-840D-4F8F-8F21-966BC740112C}" name="FCI Program Type" dataDxfId="35">
      <calculatedColumnFormula>IF(LEFT(FSEchar[[#This Row],[FCI 
Category
Types]],1)="L", "LMD-FCI",IF(LEFT(FSEchar[[#This Row],[FCI 
Category
Types]],1)="H","HD-FCI",""))</calculatedColumnFormula>
    </tableColumn>
    <tableColumn id="9" xr3:uid="{0E63AB04-C7AD-45D6-AF5C-5476F6B8FB16}" name="Unique Types" dataDxfId="34">
      <calculatedColumnFormula>SiteChar[[#This Row],[Site Name]]&amp;" "&amp;FSEchar[[#This Row],[FCI 
Category
Types]]&amp;" "&amp;FSEchar[[#This Row],[FSE Charger Model]]&amp;" "&amp;FSEchar[[#This Row],[FSE Nameplate Power Rating
'[kW']]]</calculatedColumnFormula>
    </tableColumn>
    <tableColumn id="11" xr3:uid="{2477B75A-7C2E-4A20-A631-80DEDCF93859}" name="Count Unique Types" dataDxfId="33">
      <calculatedColumnFormula>COUNTIF(Hide[Unique Types],Hide[[#This Row],[Unique Types]])</calculatedColumnFormula>
    </tableColumn>
    <tableColumn id="10" xr3:uid="{8DAE5BE4-DCE7-4BF5-9B31-D7BF1FF17B9C}" name="Column1" dataDxfId="32"/>
  </tableColumns>
  <tableStyleInfo name="TableStyleLight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74988F2-043A-4F2F-82F0-614BEE46E16D}" name="FSEID" displayName="FSEID" ref="S10:S210" totalsRowShown="0" headerRowDxfId="31" dataDxfId="30" tableBorderDxfId="29">
  <autoFilter ref="S10:S210" xr:uid="{A74988F2-043A-4F2F-82F0-614BEE46E16D}"/>
  <tableColumns count="1">
    <tableColumn id="1" xr3:uid="{96116263-395D-405B-8644-4B1FCFC6BD1C}" name="Required for FCI Eligiblity;_x000a_not required for initial Approval" dataDxfId="2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2.arb.ca.gov/resources/documents/lcfs-zev-infrastructure-crediting" TargetMode="External"/><Relationship Id="rId2" Type="http://schemas.openxmlformats.org/officeDocument/2006/relationships/hyperlink" Target="https://ww2.arb.ca.gov/our-work/programs/low-carbon-fuel-standard/lcfs-registration-and-reporting" TargetMode="External"/><Relationship Id="rId1" Type="http://schemas.openxmlformats.org/officeDocument/2006/relationships/hyperlink" Target="https://ww2.arb.ca.gov/our-work/programs/low-carbon-fuel-standard/lcfs-regulation" TargetMode="External"/><Relationship Id="rId6" Type="http://schemas.openxmlformats.org/officeDocument/2006/relationships/printerSettings" Target="../printerSettings/printerSettings1.bin"/><Relationship Id="rId5" Type="http://schemas.openxmlformats.org/officeDocument/2006/relationships/hyperlink" Target="https://ww2.arb.ca.gov/our-work/programs/low-carbon-fuel-standard/lcfs-contacts" TargetMode="External"/><Relationship Id="rId4" Type="http://schemas.openxmlformats.org/officeDocument/2006/relationships/hyperlink" Target="https://ww2.arb.ca.gov/our-work/programs/low-carbon-fuel-standard/lcfs-guidance-documents-user-guides-and-faq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2.arb.ca.gov/our-work/programs/low-carbon-fuel-standard/lcfs-regulation"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hyperlink" Target="https://ssl.arb.ca.gov/lcfsrt/Login.aspx" TargetMode="External"/><Relationship Id="rId7" Type="http://schemas.openxmlformats.org/officeDocument/2006/relationships/comments" Target="../comments1.xml"/><Relationship Id="rId2" Type="http://schemas.openxmlformats.org/officeDocument/2006/relationships/hyperlink" Target="https://ww2.arb.ca.gov/resources/documents/lcfs-zev-infrastructure-crediting" TargetMode="External"/><Relationship Id="rId1" Type="http://schemas.openxmlformats.org/officeDocument/2006/relationships/hyperlink" Target="https://ww2.arb.ca.gov/our-work/programs/low-carbon-fuel-standard/lcfs-regul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vmlDrawing" Target="../drawings/vmlDrawing2.vml"/><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D57B3-2C60-4C64-B234-4D8289CAC66F}">
  <dimension ref="A1:C98"/>
  <sheetViews>
    <sheetView showGridLines="0" tabSelected="1" zoomScaleNormal="100" workbookViewId="0">
      <selection activeCell="B2" sqref="B2"/>
    </sheetView>
  </sheetViews>
  <sheetFormatPr defaultRowHeight="14.4" x14ac:dyDescent="0.3"/>
  <cols>
    <col min="1" max="1" width="3" customWidth="1"/>
    <col min="2" max="2" width="82" customWidth="1"/>
    <col min="3" max="3" width="3" customWidth="1"/>
  </cols>
  <sheetData>
    <row r="1" spans="1:3" s="1" customFormat="1" ht="16.2" thickBot="1" x14ac:dyDescent="0.35"/>
    <row r="2" spans="1:3" s="1" customFormat="1" ht="23.4" thickTop="1" x14ac:dyDescent="0.4">
      <c r="B2" s="66" t="s">
        <v>344</v>
      </c>
    </row>
    <row r="3" spans="1:3" s="1" customFormat="1" ht="22.8" x14ac:dyDescent="0.4">
      <c r="B3" s="67" t="s">
        <v>345</v>
      </c>
    </row>
    <row r="4" spans="1:3" s="1" customFormat="1" ht="22.8" x14ac:dyDescent="0.4">
      <c r="B4" s="67" t="s">
        <v>343</v>
      </c>
    </row>
    <row r="5" spans="1:3" s="1" customFormat="1" ht="22.8" x14ac:dyDescent="0.4">
      <c r="B5" s="67" t="s">
        <v>352</v>
      </c>
    </row>
    <row r="6" spans="1:3" s="1" customFormat="1" ht="22.8" x14ac:dyDescent="0.4">
      <c r="B6" s="67" t="s">
        <v>353</v>
      </c>
    </row>
    <row r="7" spans="1:3" s="1" customFormat="1" ht="78" x14ac:dyDescent="0.3">
      <c r="B7" s="68" t="s">
        <v>35</v>
      </c>
    </row>
    <row r="8" spans="1:3" s="1" customFormat="1" ht="7.5" customHeight="1" x14ac:dyDescent="0.3">
      <c r="B8" s="69"/>
    </row>
    <row r="9" spans="1:3" s="1" customFormat="1" ht="93.6" x14ac:dyDescent="0.3">
      <c r="B9" s="70" t="s">
        <v>380</v>
      </c>
    </row>
    <row r="10" spans="1:3" s="1" customFormat="1" ht="7.5" customHeight="1" x14ac:dyDescent="0.3">
      <c r="B10" s="69"/>
    </row>
    <row r="11" spans="1:3" s="1" customFormat="1" ht="78" x14ac:dyDescent="0.3">
      <c r="B11" s="70" t="s">
        <v>56</v>
      </c>
    </row>
    <row r="12" spans="1:3" s="1" customFormat="1" ht="7.5" customHeight="1" x14ac:dyDescent="0.3">
      <c r="B12" s="69"/>
    </row>
    <row r="13" spans="1:3" ht="93.6" x14ac:dyDescent="0.3">
      <c r="A13" s="1"/>
      <c r="B13" s="70" t="s">
        <v>36</v>
      </c>
      <c r="C13" s="1"/>
    </row>
    <row r="14" spans="1:3" s="1" customFormat="1" ht="7.5" customHeight="1" x14ac:dyDescent="0.3">
      <c r="B14" s="69"/>
    </row>
    <row r="15" spans="1:3" s="1" customFormat="1" ht="15.6" x14ac:dyDescent="0.3">
      <c r="B15" s="71" t="s">
        <v>354</v>
      </c>
    </row>
    <row r="16" spans="1:3" s="1" customFormat="1" ht="15.6" x14ac:dyDescent="0.3">
      <c r="B16" s="71" t="s">
        <v>355</v>
      </c>
    </row>
    <row r="17" spans="1:3" s="1" customFormat="1" ht="79.8" customHeight="1" x14ac:dyDescent="0.3">
      <c r="B17" s="72" t="s">
        <v>1902</v>
      </c>
    </row>
    <row r="18" spans="1:3" s="1" customFormat="1" ht="7.5" customHeight="1" x14ac:dyDescent="0.3">
      <c r="B18" s="69"/>
    </row>
    <row r="19" spans="1:3" s="1" customFormat="1" ht="17.399999999999999" customHeight="1" x14ac:dyDescent="0.3">
      <c r="B19" s="71" t="s">
        <v>356</v>
      </c>
    </row>
    <row r="20" spans="1:3" ht="93.6" x14ac:dyDescent="0.3">
      <c r="A20" s="1"/>
      <c r="B20" s="72" t="s">
        <v>1903</v>
      </c>
      <c r="C20" s="1"/>
    </row>
    <row r="21" spans="1:3" s="1" customFormat="1" ht="7.5" customHeight="1" x14ac:dyDescent="0.3">
      <c r="B21" s="69"/>
    </row>
    <row r="22" spans="1:3" s="1" customFormat="1" ht="31.2" x14ac:dyDescent="0.3">
      <c r="B22" s="68" t="s">
        <v>351</v>
      </c>
    </row>
    <row r="23" spans="1:3" s="1" customFormat="1" ht="7.5" customHeight="1" x14ac:dyDescent="0.3">
      <c r="B23" s="69"/>
    </row>
    <row r="24" spans="1:3" ht="64.2" customHeight="1" x14ac:dyDescent="0.3">
      <c r="A24" s="1"/>
      <c r="B24" s="71" t="s">
        <v>292</v>
      </c>
      <c r="C24" s="1"/>
    </row>
    <row r="25" spans="1:3" s="1" customFormat="1" ht="7.5" customHeight="1" x14ac:dyDescent="0.3">
      <c r="B25" s="69"/>
    </row>
    <row r="26" spans="1:3" ht="81.599999999999994" customHeight="1" x14ac:dyDescent="0.3">
      <c r="A26" s="1"/>
      <c r="B26" s="71" t="s">
        <v>335</v>
      </c>
      <c r="C26" s="1"/>
    </row>
    <row r="27" spans="1:3" s="1" customFormat="1" ht="7.5" customHeight="1" x14ac:dyDescent="0.3">
      <c r="B27" s="69"/>
    </row>
    <row r="28" spans="1:3" ht="78" x14ac:dyDescent="0.3">
      <c r="A28" s="1"/>
      <c r="B28" s="71" t="s">
        <v>379</v>
      </c>
      <c r="C28" s="1"/>
    </row>
    <row r="29" spans="1:3" s="1" customFormat="1" ht="7.5" customHeight="1" x14ac:dyDescent="0.3">
      <c r="B29" s="69"/>
    </row>
    <row r="30" spans="1:3" ht="140.4" x14ac:dyDescent="0.3">
      <c r="A30" s="1"/>
      <c r="B30" s="70" t="s">
        <v>37</v>
      </c>
      <c r="C30" s="1"/>
    </row>
    <row r="31" spans="1:3" s="1" customFormat="1" ht="7.5" customHeight="1" x14ac:dyDescent="0.3">
      <c r="B31" s="69"/>
    </row>
    <row r="32" spans="1:3" ht="78" x14ac:dyDescent="0.3">
      <c r="A32" s="1"/>
      <c r="B32" s="68" t="s">
        <v>294</v>
      </c>
      <c r="C32" s="1"/>
    </row>
    <row r="33" spans="1:3" s="1" customFormat="1" ht="7.5" customHeight="1" x14ac:dyDescent="0.3">
      <c r="B33" s="69"/>
    </row>
    <row r="34" spans="1:3" s="1" customFormat="1" ht="62.4" x14ac:dyDescent="0.3">
      <c r="B34" s="68" t="s">
        <v>38</v>
      </c>
    </row>
    <row r="35" spans="1:3" s="1" customFormat="1" ht="7.5" customHeight="1" x14ac:dyDescent="0.3">
      <c r="B35" s="69"/>
    </row>
    <row r="36" spans="1:3" ht="31.8" customHeight="1" x14ac:dyDescent="0.3">
      <c r="A36" s="1"/>
      <c r="B36" s="70" t="s">
        <v>50</v>
      </c>
      <c r="C36" s="1"/>
    </row>
    <row r="37" spans="1:3" s="1" customFormat="1" ht="7.5" customHeight="1" thickBot="1" x14ac:dyDescent="0.35">
      <c r="B37" s="73"/>
    </row>
    <row r="38" spans="1:3" ht="16.8" thickTop="1" x14ac:dyDescent="0.35">
      <c r="A38" s="1"/>
      <c r="B38" s="5" t="s">
        <v>1904</v>
      </c>
      <c r="C38" s="1"/>
    </row>
    <row r="39" spans="1:3" ht="15.6" x14ac:dyDescent="0.3">
      <c r="A39" s="1"/>
      <c r="C39" s="1"/>
    </row>
    <row r="40" spans="1:3" ht="15.6" x14ac:dyDescent="0.3">
      <c r="A40" s="1"/>
      <c r="C40" s="1"/>
    </row>
    <row r="41" spans="1:3" ht="15.6" x14ac:dyDescent="0.3">
      <c r="A41" s="1"/>
      <c r="C41" s="1"/>
    </row>
    <row r="42" spans="1:3" ht="15.6" x14ac:dyDescent="0.3">
      <c r="A42" s="1"/>
      <c r="C42" s="1"/>
    </row>
    <row r="43" spans="1:3" ht="15.6" x14ac:dyDescent="0.3">
      <c r="A43" s="1"/>
      <c r="C43" s="1"/>
    </row>
    <row r="44" spans="1:3" ht="15.6" x14ac:dyDescent="0.3">
      <c r="A44" s="1"/>
      <c r="C44" s="1"/>
    </row>
    <row r="45" spans="1:3" ht="15.6" x14ac:dyDescent="0.3">
      <c r="A45" s="1"/>
      <c r="C45" s="1"/>
    </row>
    <row r="46" spans="1:3" ht="15.6" x14ac:dyDescent="0.3">
      <c r="A46" s="1"/>
      <c r="C46" s="1"/>
    </row>
    <row r="47" spans="1:3" ht="15.6" x14ac:dyDescent="0.3">
      <c r="A47" s="1"/>
      <c r="C47" s="1"/>
    </row>
    <row r="48" spans="1:3" ht="15.6" x14ac:dyDescent="0.3">
      <c r="A48" s="1"/>
      <c r="C48" s="1"/>
    </row>
    <row r="49" spans="1:3" ht="15.6" x14ac:dyDescent="0.3">
      <c r="A49" s="1"/>
      <c r="C49" s="1"/>
    </row>
    <row r="50" spans="1:3" ht="15.6" x14ac:dyDescent="0.3">
      <c r="A50" s="1"/>
      <c r="C50" s="1"/>
    </row>
    <row r="51" spans="1:3" ht="15.6" x14ac:dyDescent="0.3">
      <c r="A51" s="1"/>
      <c r="C51" s="1"/>
    </row>
    <row r="52" spans="1:3" ht="15.6" x14ac:dyDescent="0.3">
      <c r="A52" s="1"/>
      <c r="C52" s="1"/>
    </row>
    <row r="53" spans="1:3" ht="15.6" x14ac:dyDescent="0.3">
      <c r="A53" s="1"/>
      <c r="C53" s="1"/>
    </row>
    <row r="54" spans="1:3" ht="15.6" x14ac:dyDescent="0.3">
      <c r="A54" s="1"/>
      <c r="C54" s="1"/>
    </row>
    <row r="55" spans="1:3" ht="15.6" x14ac:dyDescent="0.3">
      <c r="A55" s="1"/>
      <c r="C55" s="1"/>
    </row>
    <row r="56" spans="1:3" ht="15.6" x14ac:dyDescent="0.3">
      <c r="A56" s="1"/>
      <c r="C56" s="1"/>
    </row>
    <row r="57" spans="1:3" ht="15.6" x14ac:dyDescent="0.3">
      <c r="A57" s="1"/>
      <c r="C57" s="1"/>
    </row>
    <row r="58" spans="1:3" ht="15.6" x14ac:dyDescent="0.3">
      <c r="A58" s="1"/>
      <c r="C58" s="1"/>
    </row>
    <row r="59" spans="1:3" ht="15.6" x14ac:dyDescent="0.3">
      <c r="A59" s="1"/>
      <c r="C59" s="1"/>
    </row>
    <row r="60" spans="1:3" ht="15.6" x14ac:dyDescent="0.3">
      <c r="A60" s="1"/>
      <c r="C60" s="1"/>
    </row>
    <row r="61" spans="1:3" ht="15.6" x14ac:dyDescent="0.3">
      <c r="A61" s="1"/>
      <c r="C61" s="1"/>
    </row>
    <row r="62" spans="1:3" ht="15.6" x14ac:dyDescent="0.3">
      <c r="A62" s="1"/>
      <c r="C62" s="1"/>
    </row>
    <row r="63" spans="1:3" ht="15.6" x14ac:dyDescent="0.3">
      <c r="A63" s="1"/>
      <c r="C63" s="1"/>
    </row>
    <row r="64" spans="1:3" ht="15.6" x14ac:dyDescent="0.3">
      <c r="A64" s="1"/>
      <c r="C64" s="1"/>
    </row>
    <row r="65" spans="1:3" ht="15.6" x14ac:dyDescent="0.3">
      <c r="A65" s="1"/>
      <c r="C65" s="1"/>
    </row>
    <row r="66" spans="1:3" ht="15.6" x14ac:dyDescent="0.3">
      <c r="A66" s="1"/>
      <c r="C66" s="1"/>
    </row>
    <row r="67" spans="1:3" ht="15.6" x14ac:dyDescent="0.3">
      <c r="A67" s="1"/>
      <c r="C67" s="1"/>
    </row>
    <row r="68" spans="1:3" ht="15.6" x14ac:dyDescent="0.3">
      <c r="A68" s="1"/>
      <c r="C68" s="1"/>
    </row>
    <row r="69" spans="1:3" ht="15.6" x14ac:dyDescent="0.3">
      <c r="A69" s="1"/>
      <c r="C69" s="1"/>
    </row>
    <row r="70" spans="1:3" ht="15.6" x14ac:dyDescent="0.3">
      <c r="A70" s="1"/>
      <c r="C70" s="1"/>
    </row>
    <row r="71" spans="1:3" ht="15.6" x14ac:dyDescent="0.3">
      <c r="A71" s="1"/>
      <c r="C71" s="1"/>
    </row>
    <row r="72" spans="1:3" ht="15.6" x14ac:dyDescent="0.3">
      <c r="A72" s="1"/>
      <c r="C72" s="1"/>
    </row>
    <row r="73" spans="1:3" ht="15.6" x14ac:dyDescent="0.3">
      <c r="A73" s="1"/>
      <c r="C73" s="1"/>
    </row>
    <row r="74" spans="1:3" ht="15.6" x14ac:dyDescent="0.3">
      <c r="A74" s="1"/>
      <c r="C74" s="1"/>
    </row>
    <row r="75" spans="1:3" ht="15.6" x14ac:dyDescent="0.3">
      <c r="A75" s="1"/>
      <c r="C75" s="1"/>
    </row>
    <row r="76" spans="1:3" ht="15.6" x14ac:dyDescent="0.3">
      <c r="A76" s="1"/>
      <c r="C76" s="1"/>
    </row>
    <row r="77" spans="1:3" ht="15.6" x14ac:dyDescent="0.3">
      <c r="A77" s="1"/>
      <c r="C77" s="1"/>
    </row>
    <row r="78" spans="1:3" ht="15.6" x14ac:dyDescent="0.3">
      <c r="A78" s="1"/>
      <c r="C78" s="1"/>
    </row>
    <row r="79" spans="1:3" ht="15.6" x14ac:dyDescent="0.3">
      <c r="A79" s="1"/>
      <c r="C79" s="1"/>
    </row>
    <row r="80" spans="1:3" ht="15.6" x14ac:dyDescent="0.3">
      <c r="A80" s="1"/>
      <c r="C80" s="1"/>
    </row>
    <row r="81" spans="1:3" ht="15.6" x14ac:dyDescent="0.3">
      <c r="A81" s="1"/>
      <c r="C81" s="1"/>
    </row>
    <row r="82" spans="1:3" ht="15.6" x14ac:dyDescent="0.3">
      <c r="A82" s="1"/>
      <c r="C82" s="1"/>
    </row>
    <row r="83" spans="1:3" ht="15.6" x14ac:dyDescent="0.3">
      <c r="A83" s="1"/>
      <c r="C83" s="1"/>
    </row>
    <row r="84" spans="1:3" ht="15.6" x14ac:dyDescent="0.3">
      <c r="A84" s="1"/>
      <c r="C84" s="1"/>
    </row>
    <row r="85" spans="1:3" ht="15.6" x14ac:dyDescent="0.3">
      <c r="A85" s="1"/>
      <c r="C85" s="1"/>
    </row>
    <row r="86" spans="1:3" ht="15.6" x14ac:dyDescent="0.3">
      <c r="A86" s="1"/>
      <c r="C86" s="1"/>
    </row>
    <row r="87" spans="1:3" ht="15.6" x14ac:dyDescent="0.3">
      <c r="A87" s="1"/>
      <c r="C87" s="1"/>
    </row>
    <row r="88" spans="1:3" ht="15.6" x14ac:dyDescent="0.3">
      <c r="A88" s="1"/>
      <c r="C88" s="1"/>
    </row>
    <row r="89" spans="1:3" ht="15.6" x14ac:dyDescent="0.3">
      <c r="A89" s="1"/>
      <c r="C89" s="1"/>
    </row>
    <row r="90" spans="1:3" ht="15.6" x14ac:dyDescent="0.3">
      <c r="A90" s="1"/>
      <c r="C90" s="1"/>
    </row>
    <row r="91" spans="1:3" ht="15.6" x14ac:dyDescent="0.3">
      <c r="A91" s="1"/>
      <c r="C91" s="1"/>
    </row>
    <row r="92" spans="1:3" ht="15.6" x14ac:dyDescent="0.3">
      <c r="A92" s="1"/>
      <c r="C92" s="1"/>
    </row>
    <row r="93" spans="1:3" ht="15.6" x14ac:dyDescent="0.3">
      <c r="A93" s="1"/>
      <c r="C93" s="1"/>
    </row>
    <row r="94" spans="1:3" ht="15.6" x14ac:dyDescent="0.3">
      <c r="A94" s="1"/>
      <c r="C94" s="1"/>
    </row>
    <row r="95" spans="1:3" ht="15.6" x14ac:dyDescent="0.3">
      <c r="A95" s="1"/>
      <c r="C95" s="1"/>
    </row>
    <row r="96" spans="1:3" ht="15.6" x14ac:dyDescent="0.3">
      <c r="A96" s="1"/>
      <c r="C96" s="1"/>
    </row>
    <row r="97" spans="1:3" ht="15.6" x14ac:dyDescent="0.3">
      <c r="A97" s="1"/>
      <c r="C97" s="1"/>
    </row>
    <row r="98" spans="1:3" ht="15.6" x14ac:dyDescent="0.3">
      <c r="A98" s="1"/>
      <c r="C98" s="1"/>
    </row>
  </sheetData>
  <sheetProtection algorithmName="SHA-512" hashValue="w8WuHDd/d6Eai8F9Dw5FuLIVwlSijCwALGJ8SRn2rKJu1nniAiWeNfZEKpA6rkqmhZy4Udm356/I+5isHANPsA==" saltValue="Te2BPRFPhqqTQtXSoKJhqQ==" spinCount="100000" sheet="1" objects="1" scenarios="1"/>
  <hyperlinks>
    <hyperlink ref="B9" r:id="rId1" tooltip="Link to LCFS Regulation Website" display="The FCI Pathway was created with the Board approval of the 2018 amendments to CARB's LCFS regulation.  The FCI Pathway is decribed in Section 95486.2(b) of the regulation; an online version is available at this link." xr:uid="{A889BE75-A9E3-44A8-8AD4-F627CE11CAF2}"/>
    <hyperlink ref="B11" r:id="rId2" tooltip="Link to LCFS Registration and Reporting Webpage" display="To apply for the FCI pathway, entities must first be registered in the LCFS Reporting Tool (LRT).  Information about LRT is available at this link." xr:uid="{03EFE7B6-C1E3-4A6B-935B-A0DC1F0ED4F0}"/>
    <hyperlink ref="B13" r:id="rId3" tooltip="Link to LCFS Zero Emission Vehicle Infrastructure Crediting" display="https://ww2.arb.ca.gov/resources/documents/lcfs-zev-infrastructure-crediting" xr:uid="{BEA16F14-DDCD-49B9-92CF-025556F52AC0}"/>
    <hyperlink ref="B30" r:id="rId4" tooltip="Link to LCFS Guidance Documents, User Guides, and FAQs" display="https://ww2.arb.ca.gov/our-work/programs/low-carbon-fuel-standard/lcfs-guidance-documents-user-guides-and-faqs" xr:uid="{EFCCE639-DBAF-4C4D-91BD-6AE07D5B3BE3}"/>
    <hyperlink ref="B36" r:id="rId5" tooltip="Link to LCFS Contacts" xr:uid="{3CD492D9-AAFB-4544-B07E-2B243834FB05}"/>
  </hyperlinks>
  <pageMargins left="0.7" right="0.7" top="0.75" bottom="0.75" header="0.3" footer="0.3"/>
  <pageSetup scale="97"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58C6D-CD15-4923-AC5E-4648E07DE235}">
  <dimension ref="B1:D54"/>
  <sheetViews>
    <sheetView showGridLines="0" topLeftCell="A26" workbookViewId="0">
      <selection activeCell="D46" sqref="D46"/>
    </sheetView>
  </sheetViews>
  <sheetFormatPr defaultRowHeight="14.4" x14ac:dyDescent="0.3"/>
  <cols>
    <col min="1" max="1" width="2.77734375" customWidth="1"/>
    <col min="2" max="2" width="5" customWidth="1"/>
    <col min="3" max="3" width="40.88671875" style="25" customWidth="1"/>
    <col min="4" max="4" width="73.5546875" style="24" bestFit="1" customWidth="1"/>
  </cols>
  <sheetData>
    <row r="1" spans="2:4" ht="15" thickBot="1" x14ac:dyDescent="0.35"/>
    <row r="2" spans="2:4" s="1" customFormat="1" ht="22.8" x14ac:dyDescent="0.4">
      <c r="B2" s="154" t="s">
        <v>344</v>
      </c>
      <c r="C2" s="155"/>
      <c r="D2" s="156"/>
    </row>
    <row r="3" spans="2:4" s="1" customFormat="1" ht="22.8" x14ac:dyDescent="0.4">
      <c r="B3" s="157" t="s">
        <v>345</v>
      </c>
      <c r="C3" s="158"/>
      <c r="D3" s="159"/>
    </row>
    <row r="4" spans="2:4" s="1" customFormat="1" ht="22.8" x14ac:dyDescent="0.4">
      <c r="B4" s="157" t="s">
        <v>343</v>
      </c>
      <c r="C4" s="158"/>
      <c r="D4" s="159"/>
    </row>
    <row r="5" spans="2:4" s="1" customFormat="1" ht="22.8" x14ac:dyDescent="0.4">
      <c r="B5" s="157" t="s">
        <v>342</v>
      </c>
      <c r="C5" s="158"/>
      <c r="D5" s="159"/>
    </row>
    <row r="6" spans="2:4" s="1" customFormat="1" ht="22.8" x14ac:dyDescent="0.4">
      <c r="B6" s="76" t="s">
        <v>287</v>
      </c>
      <c r="C6" s="74"/>
      <c r="D6" s="77"/>
    </row>
    <row r="7" spans="2:4" s="1" customFormat="1" ht="9.6" customHeight="1" x14ac:dyDescent="0.3">
      <c r="B7" s="78"/>
      <c r="C7" s="75"/>
      <c r="D7" s="79"/>
    </row>
    <row r="8" spans="2:4" ht="15.6" x14ac:dyDescent="0.3">
      <c r="B8" s="133" t="s">
        <v>341</v>
      </c>
      <c r="C8" s="22"/>
      <c r="D8" s="79"/>
    </row>
    <row r="9" spans="2:4" s="1" customFormat="1" ht="9.6" customHeight="1" x14ac:dyDescent="0.3">
      <c r="B9" s="78"/>
      <c r="C9" s="75"/>
      <c r="D9" s="79"/>
    </row>
    <row r="10" spans="2:4" ht="31.2" x14ac:dyDescent="0.3">
      <c r="B10" s="78"/>
      <c r="C10" s="62" t="s">
        <v>61</v>
      </c>
      <c r="D10" s="80" t="s">
        <v>62</v>
      </c>
    </row>
    <row r="11" spans="2:4" ht="31.2" x14ac:dyDescent="0.3">
      <c r="B11" s="78"/>
      <c r="C11" s="36" t="s">
        <v>12</v>
      </c>
      <c r="D11" s="81" t="s">
        <v>336</v>
      </c>
    </row>
    <row r="12" spans="2:4" ht="46.8" x14ac:dyDescent="0.3">
      <c r="B12" s="78"/>
      <c r="C12" s="36" t="s">
        <v>11</v>
      </c>
      <c r="D12" s="81" t="s">
        <v>337</v>
      </c>
    </row>
    <row r="13" spans="2:4" ht="31.2" x14ac:dyDescent="0.3">
      <c r="B13" s="78"/>
      <c r="C13" s="36" t="s">
        <v>267</v>
      </c>
      <c r="D13" s="81" t="s">
        <v>338</v>
      </c>
    </row>
    <row r="14" spans="2:4" ht="62.4" x14ac:dyDescent="0.3">
      <c r="B14" s="78"/>
      <c r="C14" s="63" t="s">
        <v>242</v>
      </c>
      <c r="D14" s="82" t="s">
        <v>339</v>
      </c>
    </row>
    <row r="15" spans="2:4" s="1" customFormat="1" ht="14.4" customHeight="1" x14ac:dyDescent="0.3">
      <c r="B15" s="78"/>
      <c r="C15" s="75"/>
      <c r="D15" s="79"/>
    </row>
    <row r="16" spans="2:4" ht="15.6" x14ac:dyDescent="0.3">
      <c r="B16" s="133" t="s">
        <v>375</v>
      </c>
      <c r="C16" s="22"/>
      <c r="D16" s="79"/>
    </row>
    <row r="17" spans="2:4" s="1" customFormat="1" ht="9.6" customHeight="1" x14ac:dyDescent="0.3">
      <c r="B17" s="78"/>
      <c r="C17" s="75"/>
      <c r="D17" s="79"/>
    </row>
    <row r="18" spans="2:4" ht="31.2" x14ac:dyDescent="0.3">
      <c r="B18" s="78"/>
      <c r="C18" s="62" t="s">
        <v>47</v>
      </c>
      <c r="D18" s="80" t="s">
        <v>63</v>
      </c>
    </row>
    <row r="19" spans="2:4" ht="30.6" customHeight="1" x14ac:dyDescent="0.3">
      <c r="B19" s="78"/>
      <c r="C19" s="36" t="s">
        <v>64</v>
      </c>
      <c r="D19" s="81" t="s">
        <v>340</v>
      </c>
    </row>
    <row r="20" spans="2:4" ht="15.6" x14ac:dyDescent="0.3">
      <c r="B20" s="78"/>
      <c r="C20" s="36" t="s">
        <v>51</v>
      </c>
      <c r="D20" s="81" t="s">
        <v>268</v>
      </c>
    </row>
    <row r="21" spans="2:4" ht="46.8" x14ac:dyDescent="0.3">
      <c r="B21" s="78"/>
      <c r="C21" s="36" t="s">
        <v>1</v>
      </c>
      <c r="D21" s="81" t="s">
        <v>65</v>
      </c>
    </row>
    <row r="22" spans="2:4" ht="46.8" x14ac:dyDescent="0.3">
      <c r="B22" s="78"/>
      <c r="C22" s="36" t="s">
        <v>2</v>
      </c>
      <c r="D22" s="81" t="s">
        <v>66</v>
      </c>
    </row>
    <row r="23" spans="2:4" ht="93.6" x14ac:dyDescent="0.3">
      <c r="B23" s="78"/>
      <c r="C23" s="36" t="s">
        <v>3</v>
      </c>
      <c r="D23" s="81" t="s">
        <v>357</v>
      </c>
    </row>
    <row r="24" spans="2:4" ht="46.8" x14ac:dyDescent="0.3">
      <c r="B24" s="78"/>
      <c r="C24" s="36" t="s">
        <v>4</v>
      </c>
      <c r="D24" s="81" t="s">
        <v>67</v>
      </c>
    </row>
    <row r="25" spans="2:4" ht="46.8" x14ac:dyDescent="0.3">
      <c r="B25" s="78"/>
      <c r="C25" s="36" t="s">
        <v>27</v>
      </c>
      <c r="D25" s="81" t="s">
        <v>68</v>
      </c>
    </row>
    <row r="26" spans="2:4" ht="31.2" x14ac:dyDescent="0.3">
      <c r="B26" s="78"/>
      <c r="C26" s="36" t="s">
        <v>289</v>
      </c>
      <c r="D26" s="81" t="s">
        <v>373</v>
      </c>
    </row>
    <row r="27" spans="2:4" ht="31.2" customHeight="1" x14ac:dyDescent="0.3">
      <c r="B27" s="78"/>
      <c r="C27" s="63" t="s">
        <v>288</v>
      </c>
      <c r="D27" s="82" t="s">
        <v>269</v>
      </c>
    </row>
    <row r="28" spans="2:4" s="1" customFormat="1" ht="14.4" customHeight="1" x14ac:dyDescent="0.3">
      <c r="B28" s="78"/>
      <c r="C28" s="75"/>
      <c r="D28" s="79"/>
    </row>
    <row r="29" spans="2:4" s="1" customFormat="1" ht="62.4" x14ac:dyDescent="0.3">
      <c r="B29" s="160" t="s">
        <v>348</v>
      </c>
      <c r="C29" s="161"/>
      <c r="D29" s="79" t="s">
        <v>272</v>
      </c>
    </row>
    <row r="30" spans="2:4" s="1" customFormat="1" ht="14.4" customHeight="1" x14ac:dyDescent="0.3">
      <c r="B30" s="78"/>
      <c r="C30" s="75"/>
      <c r="D30" s="79"/>
    </row>
    <row r="31" spans="2:4" ht="15.6" x14ac:dyDescent="0.3">
      <c r="B31" s="133" t="s">
        <v>374</v>
      </c>
      <c r="C31" s="22"/>
      <c r="D31" s="79"/>
    </row>
    <row r="32" spans="2:4" s="1" customFormat="1" ht="9.6" customHeight="1" x14ac:dyDescent="0.3">
      <c r="B32" s="78"/>
      <c r="C32" s="75"/>
      <c r="D32" s="79"/>
    </row>
    <row r="33" spans="2:4" ht="62.4" x14ac:dyDescent="0.3">
      <c r="B33" s="78"/>
      <c r="C33" s="62" t="s">
        <v>270</v>
      </c>
      <c r="D33" s="80" t="s">
        <v>271</v>
      </c>
    </row>
    <row r="34" spans="2:4" ht="62.4" x14ac:dyDescent="0.3">
      <c r="B34" s="78"/>
      <c r="C34" s="36" t="s">
        <v>24</v>
      </c>
      <c r="D34" s="81" t="s">
        <v>272</v>
      </c>
    </row>
    <row r="35" spans="2:4" ht="31.2" x14ac:dyDescent="0.3">
      <c r="B35" s="78"/>
      <c r="C35" s="36" t="s">
        <v>273</v>
      </c>
      <c r="D35" s="81" t="s">
        <v>274</v>
      </c>
    </row>
    <row r="36" spans="2:4" ht="109.2" x14ac:dyDescent="0.3">
      <c r="B36" s="78"/>
      <c r="C36" s="36" t="s">
        <v>275</v>
      </c>
      <c r="D36" s="81" t="s">
        <v>358</v>
      </c>
    </row>
    <row r="37" spans="2:4" ht="46.8" x14ac:dyDescent="0.3">
      <c r="B37" s="78"/>
      <c r="C37" s="36" t="s">
        <v>58</v>
      </c>
      <c r="D37" s="81" t="s">
        <v>70</v>
      </c>
    </row>
    <row r="38" spans="2:4" ht="15.6" x14ac:dyDescent="0.3">
      <c r="B38" s="78"/>
      <c r="C38" s="36" t="s">
        <v>16</v>
      </c>
      <c r="D38" s="81" t="s">
        <v>276</v>
      </c>
    </row>
    <row r="39" spans="2:4" ht="15.6" x14ac:dyDescent="0.3">
      <c r="B39" s="78"/>
      <c r="C39" s="36" t="s">
        <v>5</v>
      </c>
      <c r="D39" s="81" t="s">
        <v>277</v>
      </c>
    </row>
    <row r="40" spans="2:4" ht="15.6" x14ac:dyDescent="0.3">
      <c r="B40" s="78"/>
      <c r="C40" s="36" t="s">
        <v>73</v>
      </c>
      <c r="D40" s="81" t="s">
        <v>278</v>
      </c>
    </row>
    <row r="41" spans="2:4" ht="46.8" x14ac:dyDescent="0.3">
      <c r="B41" s="78"/>
      <c r="C41" s="36" t="s">
        <v>138</v>
      </c>
      <c r="D41" s="81" t="s">
        <v>279</v>
      </c>
    </row>
    <row r="42" spans="2:4" ht="46.8" x14ac:dyDescent="0.3">
      <c r="B42" s="78"/>
      <c r="C42" s="36" t="s">
        <v>141</v>
      </c>
      <c r="D42" s="81" t="s">
        <v>280</v>
      </c>
    </row>
    <row r="43" spans="2:4" ht="31.2" x14ac:dyDescent="0.3">
      <c r="B43" s="78"/>
      <c r="C43" s="36" t="s">
        <v>281</v>
      </c>
      <c r="D43" s="81" t="s">
        <v>282</v>
      </c>
    </row>
    <row r="44" spans="2:4" ht="31.2" x14ac:dyDescent="0.3">
      <c r="B44" s="78"/>
      <c r="C44" s="36" t="s">
        <v>46</v>
      </c>
      <c r="D44" s="81" t="s">
        <v>69</v>
      </c>
    </row>
    <row r="45" spans="2:4" ht="46.8" x14ac:dyDescent="0.3">
      <c r="B45" s="78"/>
      <c r="C45" s="36" t="s">
        <v>49</v>
      </c>
      <c r="D45" s="81" t="s">
        <v>376</v>
      </c>
    </row>
    <row r="46" spans="2:4" ht="31.2" x14ac:dyDescent="0.3">
      <c r="B46" s="78"/>
      <c r="C46" s="36" t="s">
        <v>283</v>
      </c>
      <c r="D46" s="81" t="s">
        <v>284</v>
      </c>
    </row>
    <row r="47" spans="2:4" ht="31.2" x14ac:dyDescent="0.3">
      <c r="B47" s="78"/>
      <c r="C47" s="36" t="s">
        <v>285</v>
      </c>
      <c r="D47" s="81" t="s">
        <v>286</v>
      </c>
    </row>
    <row r="48" spans="2:4" ht="15.6" x14ac:dyDescent="0.3">
      <c r="B48" s="78"/>
      <c r="C48" s="36" t="s">
        <v>16</v>
      </c>
      <c r="D48" s="81" t="s">
        <v>71</v>
      </c>
    </row>
    <row r="49" spans="2:4" ht="15.6" x14ac:dyDescent="0.3">
      <c r="B49" s="78"/>
      <c r="C49" s="36" t="s">
        <v>5</v>
      </c>
      <c r="D49" s="81" t="s">
        <v>72</v>
      </c>
    </row>
    <row r="50" spans="2:4" ht="15.6" x14ac:dyDescent="0.3">
      <c r="B50" s="78"/>
      <c r="C50" s="36" t="s">
        <v>73</v>
      </c>
      <c r="D50" s="81" t="s">
        <v>74</v>
      </c>
    </row>
    <row r="51" spans="2:4" ht="46.8" x14ac:dyDescent="0.3">
      <c r="B51" s="78"/>
      <c r="C51" s="36" t="s">
        <v>59</v>
      </c>
      <c r="D51" s="81" t="s">
        <v>359</v>
      </c>
    </row>
    <row r="52" spans="2:4" ht="31.2" x14ac:dyDescent="0.3">
      <c r="B52" s="78"/>
      <c r="C52" s="63" t="s">
        <v>281</v>
      </c>
      <c r="D52" s="82" t="s">
        <v>360</v>
      </c>
    </row>
    <row r="53" spans="2:4" ht="15" thickBot="1" x14ac:dyDescent="0.35">
      <c r="B53" s="83"/>
      <c r="C53" s="84"/>
      <c r="D53" s="85"/>
    </row>
    <row r="54" spans="2:4" ht="16.2" x14ac:dyDescent="0.35">
      <c r="B54" s="64" t="s">
        <v>247</v>
      </c>
      <c r="D54" s="5" t="str">
        <f>TemplateUpdate</f>
        <v>Template Updated 2025-08-20</v>
      </c>
    </row>
  </sheetData>
  <sheetProtection algorithmName="SHA-512" hashValue="Xut26ro8EcrTgNWmiXsdn+eh6KjSb7gY64ZqoiZvy0p9EjigC6SKByZFCN4mIkNwwuzQv2aCvF0fZAG2oWhIzw==" saltValue="6Xbw5GkG5HC3AjycD03X2g==" spinCount="100000" sheet="1" objects="1" scenarios="1"/>
  <mergeCells count="5">
    <mergeCell ref="B2:D2"/>
    <mergeCell ref="B3:D3"/>
    <mergeCell ref="B4:D4"/>
    <mergeCell ref="B5:D5"/>
    <mergeCell ref="B29:C29"/>
  </mergeCells>
  <hyperlinks>
    <hyperlink ref="B54" r:id="rId1" tooltip="Link to LCFS Regulation; Relevant Section is 95486.2(b)" xr:uid="{4C0F916F-9622-4BC1-80B7-3F7E999F048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A3DC1-1B96-4DC6-AD2A-5808B6093447}">
  <dimension ref="B1:C37"/>
  <sheetViews>
    <sheetView showGridLines="0" workbookViewId="0">
      <selection activeCell="B2" sqref="B2:C2"/>
    </sheetView>
  </sheetViews>
  <sheetFormatPr defaultRowHeight="14.4" x14ac:dyDescent="0.3"/>
  <cols>
    <col min="1" max="1" width="2.77734375" customWidth="1"/>
    <col min="2" max="2" width="3.33203125" customWidth="1"/>
    <col min="3" max="3" width="72.109375" style="24" customWidth="1"/>
  </cols>
  <sheetData>
    <row r="1" spans="2:3" ht="15" thickBot="1" x14ac:dyDescent="0.35"/>
    <row r="2" spans="2:3" s="1" customFormat="1" ht="23.4" thickTop="1" x14ac:dyDescent="0.4">
      <c r="B2" s="162" t="s">
        <v>31</v>
      </c>
      <c r="C2" s="163"/>
    </row>
    <row r="3" spans="2:3" s="1" customFormat="1" ht="22.8" x14ac:dyDescent="0.4">
      <c r="B3" s="130" t="s">
        <v>32</v>
      </c>
      <c r="C3" s="131"/>
    </row>
    <row r="4" spans="2:3" s="1" customFormat="1" ht="22.8" x14ac:dyDescent="0.4">
      <c r="B4" s="130" t="s">
        <v>33</v>
      </c>
      <c r="C4" s="131"/>
    </row>
    <row r="5" spans="2:3" s="1" customFormat="1" ht="22.8" x14ac:dyDescent="0.4">
      <c r="B5" s="130" t="s">
        <v>34</v>
      </c>
      <c r="C5" s="131"/>
    </row>
    <row r="6" spans="2:3" s="1" customFormat="1" ht="22.8" x14ac:dyDescent="0.4">
      <c r="B6" s="130" t="s">
        <v>305</v>
      </c>
      <c r="C6" s="132"/>
    </row>
    <row r="7" spans="2:3" s="1" customFormat="1" ht="9.6" customHeight="1" x14ac:dyDescent="0.3">
      <c r="B7" s="86"/>
      <c r="C7" s="87"/>
    </row>
    <row r="8" spans="2:3" ht="15.6" x14ac:dyDescent="0.3">
      <c r="B8" s="86" t="s">
        <v>311</v>
      </c>
      <c r="C8" s="87"/>
    </row>
    <row r="9" spans="2:3" ht="15.6" x14ac:dyDescent="0.3">
      <c r="B9" s="86" t="s">
        <v>314</v>
      </c>
      <c r="C9" s="87"/>
    </row>
    <row r="10" spans="2:3" ht="15.6" x14ac:dyDescent="0.3">
      <c r="B10" s="86" t="s">
        <v>321</v>
      </c>
      <c r="C10" s="87"/>
    </row>
    <row r="11" spans="2:3" ht="15.6" x14ac:dyDescent="0.3">
      <c r="B11" s="86" t="s">
        <v>320</v>
      </c>
      <c r="C11" s="87"/>
    </row>
    <row r="12" spans="2:3" ht="7.2" customHeight="1" x14ac:dyDescent="0.3">
      <c r="B12" s="86"/>
      <c r="C12" s="87"/>
    </row>
    <row r="13" spans="2:3" ht="15.6" x14ac:dyDescent="0.3">
      <c r="B13" s="86" t="s">
        <v>304</v>
      </c>
      <c r="C13" s="87"/>
    </row>
    <row r="14" spans="2:3" ht="7.2" customHeight="1" x14ac:dyDescent="0.3">
      <c r="B14" s="86"/>
      <c r="C14" s="87"/>
    </row>
    <row r="15" spans="2:3" ht="15.6" x14ac:dyDescent="0.3">
      <c r="B15" s="88" t="s">
        <v>306</v>
      </c>
      <c r="C15" s="87" t="s">
        <v>319</v>
      </c>
    </row>
    <row r="16" spans="2:3" ht="15.6" x14ac:dyDescent="0.3">
      <c r="B16" s="88" t="s">
        <v>306</v>
      </c>
      <c r="C16" s="87" t="s">
        <v>308</v>
      </c>
    </row>
    <row r="17" spans="2:3" ht="78" x14ac:dyDescent="0.3">
      <c r="B17" s="88" t="s">
        <v>306</v>
      </c>
      <c r="C17" s="87" t="s">
        <v>309</v>
      </c>
    </row>
    <row r="18" spans="2:3" ht="15.6" x14ac:dyDescent="0.3">
      <c r="B18" s="88" t="s">
        <v>306</v>
      </c>
      <c r="C18" s="87" t="s">
        <v>310</v>
      </c>
    </row>
    <row r="19" spans="2:3" ht="31.2" x14ac:dyDescent="0.3">
      <c r="B19" s="88" t="s">
        <v>306</v>
      </c>
      <c r="C19" s="87" t="s">
        <v>318</v>
      </c>
    </row>
    <row r="20" spans="2:3" ht="31.2" x14ac:dyDescent="0.3">
      <c r="B20" s="88" t="s">
        <v>306</v>
      </c>
      <c r="C20" s="87" t="s">
        <v>312</v>
      </c>
    </row>
    <row r="21" spans="2:3" ht="46.8" x14ac:dyDescent="0.3">
      <c r="B21" s="88" t="s">
        <v>306</v>
      </c>
      <c r="C21" s="87" t="s">
        <v>326</v>
      </c>
    </row>
    <row r="22" spans="2:3" ht="78" x14ac:dyDescent="0.3">
      <c r="B22" s="88" t="s">
        <v>306</v>
      </c>
      <c r="C22" s="87" t="s">
        <v>317</v>
      </c>
    </row>
    <row r="23" spans="2:3" ht="7.2" customHeight="1" x14ac:dyDescent="0.3">
      <c r="B23" s="86"/>
      <c r="C23" s="87"/>
    </row>
    <row r="24" spans="2:3" ht="15.6" x14ac:dyDescent="0.3">
      <c r="B24" s="86" t="s">
        <v>85</v>
      </c>
      <c r="C24" s="87"/>
    </row>
    <row r="25" spans="2:3" ht="7.2" customHeight="1" x14ac:dyDescent="0.3">
      <c r="B25" s="86"/>
      <c r="C25" s="87"/>
    </row>
    <row r="26" spans="2:3" ht="15.6" x14ac:dyDescent="0.3">
      <c r="B26" s="88" t="s">
        <v>306</v>
      </c>
      <c r="C26" s="87" t="s">
        <v>315</v>
      </c>
    </row>
    <row r="27" spans="2:3" ht="62.4" x14ac:dyDescent="0.3">
      <c r="B27" s="88" t="s">
        <v>306</v>
      </c>
      <c r="C27" s="87" t="s">
        <v>313</v>
      </c>
    </row>
    <row r="28" spans="2:3" ht="31.2" x14ac:dyDescent="0.3">
      <c r="B28" s="88" t="s">
        <v>306</v>
      </c>
      <c r="C28" s="87" t="s">
        <v>316</v>
      </c>
    </row>
    <row r="29" spans="2:3" ht="7.2" customHeight="1" x14ac:dyDescent="0.3">
      <c r="B29" s="86"/>
      <c r="C29" s="87"/>
    </row>
    <row r="30" spans="2:3" ht="15.6" x14ac:dyDescent="0.3">
      <c r="B30" s="86" t="s">
        <v>86</v>
      </c>
      <c r="C30" s="87"/>
    </row>
    <row r="31" spans="2:3" ht="7.2" customHeight="1" x14ac:dyDescent="0.3">
      <c r="B31" s="86"/>
      <c r="C31" s="87"/>
    </row>
    <row r="32" spans="2:3" ht="15.6" x14ac:dyDescent="0.3">
      <c r="B32" s="88" t="s">
        <v>306</v>
      </c>
      <c r="C32" s="87" t="s">
        <v>323</v>
      </c>
    </row>
    <row r="33" spans="2:3" ht="31.2" x14ac:dyDescent="0.3">
      <c r="B33" s="88" t="s">
        <v>306</v>
      </c>
      <c r="C33" s="87" t="s">
        <v>322</v>
      </c>
    </row>
    <row r="34" spans="2:3" ht="31.2" x14ac:dyDescent="0.3">
      <c r="B34" s="88" t="s">
        <v>306</v>
      </c>
      <c r="C34" s="87" t="s">
        <v>325</v>
      </c>
    </row>
    <row r="35" spans="2:3" ht="31.2" x14ac:dyDescent="0.3">
      <c r="B35" s="88" t="s">
        <v>306</v>
      </c>
      <c r="C35" s="87" t="s">
        <v>324</v>
      </c>
    </row>
    <row r="36" spans="2:3" ht="15" thickBot="1" x14ac:dyDescent="0.35">
      <c r="B36" s="89"/>
      <c r="C36" s="90"/>
    </row>
    <row r="37" spans="2:3" ht="16.8" thickTop="1" x14ac:dyDescent="0.35">
      <c r="C37" s="5" t="str">
        <f>TemplateUpdate</f>
        <v>Template Updated 2025-08-20</v>
      </c>
    </row>
  </sheetData>
  <sheetProtection algorithmName="SHA-512" hashValue="RwNOAnI/MqjTrr6Bi4fDfBU/Z4FpcE7UzB3rsGjM9YDPqEhd0Y411LYrdpGfUsRYysfRF+eZ198QQe6P0+KDsA==" saltValue="TKIeu9djFfK5o+soA9u8tA==" spinCount="100000" sheet="1" objects="1" scenarios="1"/>
  <mergeCells count="1">
    <mergeCell ref="B2: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1FE33-5700-4A76-BBAA-2EC88ABF4E5E}">
  <dimension ref="A1:C80"/>
  <sheetViews>
    <sheetView showGridLines="0" topLeftCell="A10" zoomScaleNormal="100" workbookViewId="0">
      <selection activeCell="B17" sqref="B17"/>
    </sheetView>
  </sheetViews>
  <sheetFormatPr defaultRowHeight="14.4" x14ac:dyDescent="0.3"/>
  <cols>
    <col min="1" max="1" width="3" customWidth="1"/>
    <col min="2" max="2" width="82.6640625" customWidth="1"/>
    <col min="3" max="3" width="3" customWidth="1"/>
  </cols>
  <sheetData>
    <row r="1" spans="1:3" s="1" customFormat="1" ht="21" x14ac:dyDescent="0.4">
      <c r="A1"/>
      <c r="B1" s="17"/>
      <c r="C1"/>
    </row>
    <row r="2" spans="1:3" s="1" customFormat="1" ht="7.5" customHeight="1" thickBot="1" x14ac:dyDescent="0.35"/>
    <row r="3" spans="1:3" s="1" customFormat="1" ht="22.8" x14ac:dyDescent="0.4">
      <c r="B3" s="91" t="s">
        <v>31</v>
      </c>
    </row>
    <row r="4" spans="1:3" s="1" customFormat="1" ht="22.8" x14ac:dyDescent="0.4">
      <c r="B4" s="92" t="s">
        <v>32</v>
      </c>
    </row>
    <row r="5" spans="1:3" s="1" customFormat="1" ht="22.8" x14ac:dyDescent="0.4">
      <c r="B5" s="92" t="s">
        <v>33</v>
      </c>
    </row>
    <row r="6" spans="1:3" s="1" customFormat="1" ht="22.8" x14ac:dyDescent="0.4">
      <c r="B6" s="92" t="s">
        <v>34</v>
      </c>
    </row>
    <row r="7" spans="1:3" s="1" customFormat="1" ht="22.8" x14ac:dyDescent="0.4">
      <c r="B7" s="92" t="s">
        <v>265</v>
      </c>
    </row>
    <row r="8" spans="1:3" s="1" customFormat="1" ht="46.8" x14ac:dyDescent="0.3">
      <c r="B8" s="93" t="s">
        <v>295</v>
      </c>
    </row>
    <row r="9" spans="1:3" s="1" customFormat="1" ht="7.2" customHeight="1" x14ac:dyDescent="0.3">
      <c r="B9" s="93"/>
    </row>
    <row r="10" spans="1:3" s="1" customFormat="1" ht="62.4" x14ac:dyDescent="0.3">
      <c r="B10" s="93" t="s">
        <v>369</v>
      </c>
    </row>
    <row r="11" spans="1:3" s="1" customFormat="1" ht="7.5" customHeight="1" x14ac:dyDescent="0.3">
      <c r="B11" s="93"/>
    </row>
    <row r="12" spans="1:3" s="1" customFormat="1" ht="124.8" x14ac:dyDescent="0.3">
      <c r="B12" s="93" t="s">
        <v>370</v>
      </c>
    </row>
    <row r="13" spans="1:3" s="1" customFormat="1" ht="7.2" customHeight="1" x14ac:dyDescent="0.3">
      <c r="B13" s="93"/>
    </row>
    <row r="14" spans="1:3" s="1" customFormat="1" ht="49.8" customHeight="1" x14ac:dyDescent="0.3">
      <c r="B14" s="93" t="s">
        <v>371</v>
      </c>
    </row>
    <row r="15" spans="1:3" s="1" customFormat="1" ht="7.5" customHeight="1" x14ac:dyDescent="0.3">
      <c r="B15" s="93"/>
    </row>
    <row r="16" spans="1:3" ht="64.2" customHeight="1" x14ac:dyDescent="0.3">
      <c r="A16" s="1"/>
      <c r="B16" s="93" t="s">
        <v>1905</v>
      </c>
      <c r="C16" s="1"/>
    </row>
    <row r="17" spans="1:3" s="1" customFormat="1" ht="7.5" customHeight="1" x14ac:dyDescent="0.3">
      <c r="B17" s="94"/>
    </row>
    <row r="18" spans="1:3" ht="126" customHeight="1" x14ac:dyDescent="0.3">
      <c r="A18" s="1"/>
      <c r="B18" s="93" t="s">
        <v>372</v>
      </c>
      <c r="C18" s="1"/>
    </row>
    <row r="19" spans="1:3" s="1" customFormat="1" ht="7.5" customHeight="1" thickBot="1" x14ac:dyDescent="0.35">
      <c r="B19" s="95"/>
    </row>
    <row r="20" spans="1:3" ht="16.2" x14ac:dyDescent="0.35">
      <c r="A20" s="1"/>
      <c r="B20" s="5" t="str">
        <f>TemplateUpdate</f>
        <v>Template Updated 2025-08-20</v>
      </c>
      <c r="C20" s="1"/>
    </row>
    <row r="21" spans="1:3" ht="15.6" x14ac:dyDescent="0.3">
      <c r="A21" s="1"/>
      <c r="C21" s="1"/>
    </row>
    <row r="22" spans="1:3" ht="15.6" x14ac:dyDescent="0.3">
      <c r="A22" s="1"/>
      <c r="C22" s="1"/>
    </row>
    <row r="23" spans="1:3" ht="15.6" x14ac:dyDescent="0.3">
      <c r="A23" s="1"/>
      <c r="C23" s="1"/>
    </row>
    <row r="24" spans="1:3" ht="15.6" x14ac:dyDescent="0.3">
      <c r="A24" s="1"/>
      <c r="C24" s="1"/>
    </row>
    <row r="25" spans="1:3" ht="15.6" x14ac:dyDescent="0.3">
      <c r="A25" s="1"/>
      <c r="C25" s="1"/>
    </row>
    <row r="26" spans="1:3" ht="15.6" x14ac:dyDescent="0.3">
      <c r="A26" s="1"/>
      <c r="C26" s="1"/>
    </row>
    <row r="27" spans="1:3" ht="15.6" x14ac:dyDescent="0.3">
      <c r="A27" s="1"/>
      <c r="C27" s="1"/>
    </row>
    <row r="28" spans="1:3" ht="15.6" x14ac:dyDescent="0.3">
      <c r="A28" s="1"/>
      <c r="C28" s="1"/>
    </row>
    <row r="29" spans="1:3" ht="15.6" x14ac:dyDescent="0.3">
      <c r="A29" s="1"/>
      <c r="C29" s="1"/>
    </row>
    <row r="30" spans="1:3" ht="15.6" x14ac:dyDescent="0.3">
      <c r="A30" s="1"/>
      <c r="C30" s="1"/>
    </row>
    <row r="31" spans="1:3" ht="15.6" x14ac:dyDescent="0.3">
      <c r="A31" s="1"/>
      <c r="C31" s="1"/>
    </row>
    <row r="32" spans="1:3" ht="15.6" x14ac:dyDescent="0.3">
      <c r="A32" s="1"/>
      <c r="C32" s="1"/>
    </row>
    <row r="33" spans="1:3" ht="15.6" x14ac:dyDescent="0.3">
      <c r="A33" s="1"/>
      <c r="C33" s="1"/>
    </row>
    <row r="34" spans="1:3" ht="15.6" x14ac:dyDescent="0.3">
      <c r="A34" s="1"/>
      <c r="C34" s="1"/>
    </row>
    <row r="35" spans="1:3" ht="15.6" x14ac:dyDescent="0.3">
      <c r="A35" s="1"/>
      <c r="C35" s="1"/>
    </row>
    <row r="36" spans="1:3" ht="15.6" x14ac:dyDescent="0.3">
      <c r="A36" s="1"/>
      <c r="C36" s="1"/>
    </row>
    <row r="37" spans="1:3" ht="15.6" x14ac:dyDescent="0.3">
      <c r="A37" s="1"/>
      <c r="C37" s="1"/>
    </row>
    <row r="38" spans="1:3" ht="15.6" x14ac:dyDescent="0.3">
      <c r="A38" s="1"/>
      <c r="C38" s="1"/>
    </row>
    <row r="39" spans="1:3" ht="15.6" x14ac:dyDescent="0.3">
      <c r="A39" s="1"/>
      <c r="C39" s="1"/>
    </row>
    <row r="40" spans="1:3" ht="15.6" x14ac:dyDescent="0.3">
      <c r="A40" s="1"/>
      <c r="C40" s="1"/>
    </row>
    <row r="41" spans="1:3" ht="15.6" x14ac:dyDescent="0.3">
      <c r="A41" s="1"/>
      <c r="C41" s="1"/>
    </row>
    <row r="42" spans="1:3" ht="15.6" x14ac:dyDescent="0.3">
      <c r="A42" s="1"/>
      <c r="C42" s="1"/>
    </row>
    <row r="43" spans="1:3" ht="15.6" x14ac:dyDescent="0.3">
      <c r="A43" s="1"/>
      <c r="C43" s="1"/>
    </row>
    <row r="44" spans="1:3" ht="15.6" x14ac:dyDescent="0.3">
      <c r="A44" s="1"/>
      <c r="C44" s="1"/>
    </row>
    <row r="45" spans="1:3" ht="15.6" x14ac:dyDescent="0.3">
      <c r="A45" s="1"/>
      <c r="C45" s="1"/>
    </row>
    <row r="46" spans="1:3" ht="15.6" x14ac:dyDescent="0.3">
      <c r="A46" s="1"/>
      <c r="C46" s="1"/>
    </row>
    <row r="47" spans="1:3" ht="15.6" x14ac:dyDescent="0.3">
      <c r="A47" s="1"/>
      <c r="C47" s="1"/>
    </row>
    <row r="48" spans="1:3" ht="15.6" x14ac:dyDescent="0.3">
      <c r="A48" s="1"/>
      <c r="C48" s="1"/>
    </row>
    <row r="49" spans="1:3" ht="15.6" x14ac:dyDescent="0.3">
      <c r="A49" s="1"/>
      <c r="C49" s="1"/>
    </row>
    <row r="50" spans="1:3" ht="15.6" x14ac:dyDescent="0.3">
      <c r="A50" s="1"/>
      <c r="C50" s="1"/>
    </row>
    <row r="51" spans="1:3" ht="15.6" x14ac:dyDescent="0.3">
      <c r="A51" s="1"/>
      <c r="C51" s="1"/>
    </row>
    <row r="52" spans="1:3" ht="15.6" x14ac:dyDescent="0.3">
      <c r="A52" s="1"/>
      <c r="C52" s="1"/>
    </row>
    <row r="53" spans="1:3" ht="15.6" x14ac:dyDescent="0.3">
      <c r="A53" s="1"/>
      <c r="C53" s="1"/>
    </row>
    <row r="54" spans="1:3" ht="15.6" x14ac:dyDescent="0.3">
      <c r="A54" s="1"/>
      <c r="C54" s="1"/>
    </row>
    <row r="55" spans="1:3" ht="15.6" x14ac:dyDescent="0.3">
      <c r="A55" s="1"/>
      <c r="C55" s="1"/>
    </row>
    <row r="56" spans="1:3" ht="15.6" x14ac:dyDescent="0.3">
      <c r="A56" s="1"/>
      <c r="C56" s="1"/>
    </row>
    <row r="57" spans="1:3" ht="15.6" x14ac:dyDescent="0.3">
      <c r="A57" s="1"/>
      <c r="C57" s="1"/>
    </row>
    <row r="58" spans="1:3" ht="15.6" x14ac:dyDescent="0.3">
      <c r="A58" s="1"/>
      <c r="C58" s="1"/>
    </row>
    <row r="59" spans="1:3" ht="15.6" x14ac:dyDescent="0.3">
      <c r="A59" s="1"/>
      <c r="C59" s="1"/>
    </row>
    <row r="60" spans="1:3" ht="15.6" x14ac:dyDescent="0.3">
      <c r="A60" s="1"/>
      <c r="C60" s="1"/>
    </row>
    <row r="61" spans="1:3" ht="15.6" x14ac:dyDescent="0.3">
      <c r="A61" s="1"/>
      <c r="C61" s="1"/>
    </row>
    <row r="62" spans="1:3" ht="15.6" x14ac:dyDescent="0.3">
      <c r="A62" s="1"/>
      <c r="C62" s="1"/>
    </row>
    <row r="63" spans="1:3" ht="15.6" x14ac:dyDescent="0.3">
      <c r="A63" s="1"/>
      <c r="C63" s="1"/>
    </row>
    <row r="64" spans="1:3" ht="15.6" x14ac:dyDescent="0.3">
      <c r="A64" s="1"/>
      <c r="C64" s="1"/>
    </row>
    <row r="65" spans="1:3" ht="15.6" x14ac:dyDescent="0.3">
      <c r="A65" s="1"/>
      <c r="C65" s="1"/>
    </row>
    <row r="66" spans="1:3" ht="15.6" x14ac:dyDescent="0.3">
      <c r="A66" s="1"/>
      <c r="C66" s="1"/>
    </row>
    <row r="67" spans="1:3" ht="15.6" x14ac:dyDescent="0.3">
      <c r="A67" s="1"/>
      <c r="C67" s="1"/>
    </row>
    <row r="68" spans="1:3" ht="15.6" x14ac:dyDescent="0.3">
      <c r="A68" s="1"/>
      <c r="C68" s="1"/>
    </row>
    <row r="69" spans="1:3" ht="15.6" x14ac:dyDescent="0.3">
      <c r="A69" s="1"/>
      <c r="C69" s="1"/>
    </row>
    <row r="70" spans="1:3" ht="15.6" x14ac:dyDescent="0.3">
      <c r="A70" s="1"/>
      <c r="C70" s="1"/>
    </row>
    <row r="71" spans="1:3" ht="15.6" x14ac:dyDescent="0.3">
      <c r="A71" s="1"/>
      <c r="C71" s="1"/>
    </row>
    <row r="72" spans="1:3" ht="15.6" x14ac:dyDescent="0.3">
      <c r="A72" s="1"/>
      <c r="C72" s="1"/>
    </row>
    <row r="73" spans="1:3" ht="15.6" x14ac:dyDescent="0.3">
      <c r="A73" s="1"/>
      <c r="C73" s="1"/>
    </row>
    <row r="74" spans="1:3" ht="15.6" x14ac:dyDescent="0.3">
      <c r="A74" s="1"/>
      <c r="C74" s="1"/>
    </row>
    <row r="75" spans="1:3" ht="15.6" x14ac:dyDescent="0.3">
      <c r="A75" s="1"/>
      <c r="C75" s="1"/>
    </row>
    <row r="76" spans="1:3" ht="15.6" x14ac:dyDescent="0.3">
      <c r="A76" s="1"/>
      <c r="C76" s="1"/>
    </row>
    <row r="77" spans="1:3" ht="15.6" x14ac:dyDescent="0.3">
      <c r="A77" s="1"/>
      <c r="C77" s="1"/>
    </row>
    <row r="78" spans="1:3" ht="15.6" x14ac:dyDescent="0.3">
      <c r="A78" s="1"/>
      <c r="C78" s="1"/>
    </row>
    <row r="79" spans="1:3" ht="15.6" x14ac:dyDescent="0.3">
      <c r="A79" s="1"/>
      <c r="C79" s="1"/>
    </row>
    <row r="80" spans="1:3" ht="15.6" x14ac:dyDescent="0.3">
      <c r="A80" s="1"/>
      <c r="C80" s="1"/>
    </row>
  </sheetData>
  <sheetProtection algorithmName="SHA-512" hashValue="jGeycU7ygmPYYU5FzYY/Ck+eapx4mFAuZDVa3dwqF/J7u7/rbKVTsCPA7HMG/moMEbcbBX+wxOQhoPj/OYLqVQ==" saltValue="38/+BPcRTux2RlfRDB3dLA==" spinCount="100000" sheet="1" objects="1" scenarios="1"/>
  <pageMargins left="0.7" right="0.7" top="0.75" bottom="0.75" header="0.3" footer="0.3"/>
  <pageSetup scale="97"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DF324-35F4-4B48-B01E-9A83537AFEB4}">
  <sheetPr>
    <tabColor rgb="FF009999"/>
  </sheetPr>
  <dimension ref="A1:M1620"/>
  <sheetViews>
    <sheetView showGridLines="0" workbookViewId="0">
      <selection activeCell="E14" sqref="E14:G14"/>
    </sheetView>
  </sheetViews>
  <sheetFormatPr defaultColWidth="9.109375" defaultRowHeight="15.6" x14ac:dyDescent="0.3"/>
  <cols>
    <col min="1" max="1" width="3" customWidth="1"/>
    <col min="2" max="2" width="3" style="1" customWidth="1"/>
    <col min="3" max="3" width="7.5546875" style="1" customWidth="1"/>
    <col min="4" max="4" width="36.6640625" style="1" customWidth="1"/>
    <col min="5" max="5" width="14.109375" style="1" customWidth="1"/>
    <col min="6" max="6" width="14.109375" style="1" bestFit="1" customWidth="1"/>
    <col min="7" max="7" width="14.109375" style="1" customWidth="1"/>
    <col min="8" max="9" width="3" style="1" customWidth="1"/>
    <col min="10" max="10" width="9.109375" style="1" hidden="1" customWidth="1"/>
    <col min="11" max="11" width="13.44140625" style="1" hidden="1" customWidth="1"/>
    <col min="12" max="13" width="9.109375" style="1"/>
    <col min="14" max="14" width="10.109375" style="1" bestFit="1" customWidth="1"/>
    <col min="15" max="15" width="9.109375" style="1" customWidth="1"/>
    <col min="16" max="16" width="9.109375" style="1"/>
    <col min="17" max="17" width="9.88671875" style="1" bestFit="1" customWidth="1"/>
    <col min="18" max="16384" width="9.109375" style="1"/>
  </cols>
  <sheetData>
    <row r="1" spans="1:13" s="21" customFormat="1" ht="45" customHeight="1" x14ac:dyDescent="0.3">
      <c r="A1" s="20"/>
      <c r="B1" s="108" t="str">
        <f>IF(AND(J5),"Submit to the LCFS Reporting Tool (LRT) as an ''FCI/HRI Application'' Correspondence","Please contact LCFS FCI Staff directly if this is your first application.")</f>
        <v>Please contact LCFS FCI Staff directly if this is your first application.</v>
      </c>
    </row>
    <row r="2" spans="1:13" ht="7.5" customHeight="1" thickBot="1" x14ac:dyDescent="0.35">
      <c r="A2" s="1"/>
    </row>
    <row r="3" spans="1:13" ht="48" customHeight="1" x14ac:dyDescent="0.3">
      <c r="A3" s="1"/>
      <c r="B3" s="167" t="s">
        <v>30</v>
      </c>
      <c r="C3" s="168"/>
      <c r="D3" s="168"/>
      <c r="E3" s="168"/>
      <c r="F3" s="168"/>
      <c r="G3" s="168"/>
      <c r="H3" s="169"/>
      <c r="J3" s="16" t="s">
        <v>29</v>
      </c>
      <c r="K3" s="16" t="s">
        <v>29</v>
      </c>
      <c r="L3"/>
    </row>
    <row r="4" spans="1:13" x14ac:dyDescent="0.3">
      <c r="A4" s="1"/>
      <c r="B4" s="96" t="s">
        <v>54</v>
      </c>
      <c r="C4" s="18"/>
      <c r="D4" s="18"/>
      <c r="E4" s="18"/>
      <c r="F4" s="18"/>
      <c r="G4" s="18"/>
      <c r="H4" s="97"/>
      <c r="L4"/>
    </row>
    <row r="5" spans="1:13" x14ac:dyDescent="0.3">
      <c r="A5" s="1"/>
      <c r="B5" s="96" t="s">
        <v>55</v>
      </c>
      <c r="C5" s="18"/>
      <c r="D5" s="18"/>
      <c r="E5" s="18"/>
      <c r="F5" s="18"/>
      <c r="G5" s="18"/>
      <c r="H5" s="97"/>
      <c r="J5" s="1" t="b">
        <f>AND(J14:J20,J23:J26,J31:J35,J41,J47,J49,J57,J59,J62,J64,J66,J44,J54,J28,J38,J8)</f>
        <v>0</v>
      </c>
    </row>
    <row r="6" spans="1:13" x14ac:dyDescent="0.3">
      <c r="A6" s="1"/>
      <c r="B6" s="98" t="s">
        <v>307</v>
      </c>
      <c r="H6" s="99"/>
      <c r="J6" s="1" t="b">
        <f>AND(J14:J20,J23:J26,J31:J35,J41,J47,J49,J57,J59,J62,J64,J66,J44,J54,J28,J82,J86,J89,J95,J98,J38,J76,J79,J8)</f>
        <v>0</v>
      </c>
    </row>
    <row r="7" spans="1:13" ht="7.5" customHeight="1" x14ac:dyDescent="0.3">
      <c r="A7" s="1"/>
      <c r="B7" s="98"/>
      <c r="H7" s="99"/>
    </row>
    <row r="8" spans="1:13" x14ac:dyDescent="0.3">
      <c r="A8" s="1"/>
      <c r="B8" s="98"/>
      <c r="C8" s="100" t="str">
        <f>IF(J6,"Application is ready to submit for FSE eligibility review.",IF(J5,"Application is ready to submit for site approval review.","Application is incomplete and not ready for submittal. "))</f>
        <v xml:space="preserve">Application is incomplete and not ready for submittal. </v>
      </c>
      <c r="D8" s="101"/>
      <c r="E8" s="101"/>
      <c r="F8" s="101"/>
      <c r="G8" s="101"/>
      <c r="H8" s="99"/>
      <c r="J8" s="1" t="b">
        <f>'Sites Data'!A8</f>
        <v>1</v>
      </c>
    </row>
    <row r="9" spans="1:13" ht="7.5" customHeight="1" x14ac:dyDescent="0.3">
      <c r="A9" s="1"/>
      <c r="B9" s="98"/>
      <c r="H9" s="99"/>
    </row>
    <row r="10" spans="1:13" ht="18" x14ac:dyDescent="0.35">
      <c r="A10" s="1"/>
      <c r="B10" s="98"/>
      <c r="C10" s="170" t="s">
        <v>236</v>
      </c>
      <c r="D10" s="170"/>
      <c r="E10" s="170"/>
      <c r="F10" s="170"/>
      <c r="G10" s="170"/>
      <c r="H10" s="99"/>
    </row>
    <row r="11" spans="1:13" ht="18" x14ac:dyDescent="0.35">
      <c r="A11" s="1"/>
      <c r="B11" s="98"/>
      <c r="C11" s="102" t="s">
        <v>333</v>
      </c>
      <c r="H11" s="99"/>
      <c r="L11" s="4" t="s">
        <v>17</v>
      </c>
    </row>
    <row r="12" spans="1:13" ht="7.5" customHeight="1" x14ac:dyDescent="0.3">
      <c r="A12" s="1"/>
      <c r="B12" s="98"/>
      <c r="H12" s="99"/>
    </row>
    <row r="13" spans="1:13" ht="18" x14ac:dyDescent="0.35">
      <c r="A13" s="1"/>
      <c r="B13" s="98"/>
      <c r="C13" s="172" t="s">
        <v>228</v>
      </c>
      <c r="D13" s="172"/>
      <c r="E13" s="172"/>
      <c r="F13" s="172"/>
      <c r="G13" s="172"/>
      <c r="H13" s="99"/>
      <c r="L13" s="7" t="s">
        <v>18</v>
      </c>
      <c r="M13" s="1" t="s">
        <v>347</v>
      </c>
    </row>
    <row r="14" spans="1:13" x14ac:dyDescent="0.3">
      <c r="A14" s="1"/>
      <c r="B14" s="98"/>
      <c r="D14" s="103" t="s">
        <v>61</v>
      </c>
      <c r="E14" s="164"/>
      <c r="F14" s="165"/>
      <c r="G14" s="166"/>
      <c r="H14" s="99"/>
      <c r="J14" s="1" t="b">
        <f>LEN(TRIM(E14))&gt;0</f>
        <v>0</v>
      </c>
      <c r="L14" s="8" t="s">
        <v>19</v>
      </c>
      <c r="M14" s="1" t="s">
        <v>346</v>
      </c>
    </row>
    <row r="15" spans="1:13" x14ac:dyDescent="0.3">
      <c r="A15" s="1"/>
      <c r="B15" s="98"/>
      <c r="D15" s="103" t="s">
        <v>6</v>
      </c>
      <c r="E15" s="164"/>
      <c r="F15" s="165"/>
      <c r="G15" s="166"/>
      <c r="H15" s="99"/>
      <c r="J15" s="1" t="b">
        <f t="shared" ref="J15:J20" si="0">LEN(TRIM(E15))&gt;0</f>
        <v>0</v>
      </c>
      <c r="L15" s="9" t="s">
        <v>20</v>
      </c>
      <c r="M15" s="1" t="s">
        <v>21</v>
      </c>
    </row>
    <row r="16" spans="1:13" x14ac:dyDescent="0.3">
      <c r="A16" s="1"/>
      <c r="B16" s="98"/>
      <c r="D16" s="103" t="s">
        <v>7</v>
      </c>
      <c r="E16" s="164"/>
      <c r="F16" s="165"/>
      <c r="G16" s="166"/>
      <c r="H16" s="99"/>
      <c r="J16" s="1" t="b">
        <f t="shared" si="0"/>
        <v>0</v>
      </c>
      <c r="L16" s="6" t="s">
        <v>22</v>
      </c>
      <c r="M16" s="1" t="s">
        <v>23</v>
      </c>
    </row>
    <row r="17" spans="1:11" x14ac:dyDescent="0.3">
      <c r="A17" s="1"/>
      <c r="B17" s="98"/>
      <c r="D17" s="103" t="s">
        <v>8</v>
      </c>
      <c r="E17" s="164"/>
      <c r="F17" s="165"/>
      <c r="G17" s="166"/>
      <c r="H17" s="99"/>
      <c r="J17" s="1" t="b">
        <f t="shared" si="0"/>
        <v>0</v>
      </c>
    </row>
    <row r="18" spans="1:11" x14ac:dyDescent="0.3">
      <c r="A18" s="1"/>
      <c r="B18" s="98"/>
      <c r="D18" s="103" t="s">
        <v>9</v>
      </c>
      <c r="E18" s="164"/>
      <c r="F18" s="165"/>
      <c r="G18" s="166"/>
      <c r="H18" s="99"/>
      <c r="J18" s="1" t="b">
        <f t="shared" si="0"/>
        <v>0</v>
      </c>
    </row>
    <row r="19" spans="1:11" x14ac:dyDescent="0.3">
      <c r="A19" s="1"/>
      <c r="B19" s="98"/>
      <c r="D19" s="103" t="s">
        <v>10</v>
      </c>
      <c r="E19" s="164"/>
      <c r="F19" s="165"/>
      <c r="G19" s="166"/>
      <c r="H19" s="99"/>
      <c r="J19" s="1" t="b">
        <f t="shared" si="0"/>
        <v>0</v>
      </c>
    </row>
    <row r="20" spans="1:11" x14ac:dyDescent="0.3">
      <c r="A20" s="1"/>
      <c r="B20" s="98"/>
      <c r="D20" s="103" t="s">
        <v>11</v>
      </c>
      <c r="E20" s="164"/>
      <c r="F20" s="165"/>
      <c r="G20" s="166"/>
      <c r="H20" s="99"/>
      <c r="J20" s="1" t="b">
        <f t="shared" si="0"/>
        <v>0</v>
      </c>
    </row>
    <row r="21" spans="1:11" ht="15" customHeight="1" x14ac:dyDescent="0.3">
      <c r="A21" s="1"/>
      <c r="B21" s="98"/>
      <c r="H21" s="99"/>
    </row>
    <row r="22" spans="1:11" ht="18" customHeight="1" x14ac:dyDescent="0.3">
      <c r="A22" s="1"/>
      <c r="B22" s="98"/>
      <c r="C22" s="171" t="s">
        <v>12</v>
      </c>
      <c r="D22" s="171"/>
      <c r="E22" s="171"/>
      <c r="F22" s="171"/>
      <c r="G22" s="171"/>
      <c r="H22" s="99"/>
    </row>
    <row r="23" spans="1:11" ht="15.75" customHeight="1" x14ac:dyDescent="0.3">
      <c r="A23" s="1"/>
      <c r="B23" s="98"/>
      <c r="D23" s="103" t="s">
        <v>13</v>
      </c>
      <c r="E23" s="164"/>
      <c r="F23" s="165"/>
      <c r="G23" s="166"/>
      <c r="H23" s="99"/>
      <c r="J23" s="1" t="b">
        <f t="shared" ref="J23:J28" si="1">LEN(TRIM(E23))&gt;0</f>
        <v>0</v>
      </c>
    </row>
    <row r="24" spans="1:11" x14ac:dyDescent="0.3">
      <c r="A24" s="1"/>
      <c r="B24" s="98"/>
      <c r="D24" s="103" t="s">
        <v>14</v>
      </c>
      <c r="E24" s="164"/>
      <c r="F24" s="165"/>
      <c r="G24" s="166"/>
      <c r="H24" s="99"/>
      <c r="J24" s="1" t="b">
        <f t="shared" si="1"/>
        <v>0</v>
      </c>
    </row>
    <row r="25" spans="1:11" x14ac:dyDescent="0.3">
      <c r="A25" s="1"/>
      <c r="B25" s="98"/>
      <c r="D25" s="103" t="s">
        <v>28</v>
      </c>
      <c r="E25" s="164"/>
      <c r="F25" s="165"/>
      <c r="G25" s="166"/>
      <c r="H25" s="99"/>
      <c r="J25" s="1" t="b">
        <f t="shared" si="1"/>
        <v>0</v>
      </c>
    </row>
    <row r="26" spans="1:11" x14ac:dyDescent="0.3">
      <c r="A26" s="1"/>
      <c r="B26" s="98"/>
      <c r="D26" s="103" t="s">
        <v>15</v>
      </c>
      <c r="E26" s="164"/>
      <c r="F26" s="165"/>
      <c r="G26" s="166"/>
      <c r="H26" s="99"/>
      <c r="J26" s="1" t="b">
        <f t="shared" si="1"/>
        <v>0</v>
      </c>
    </row>
    <row r="27" spans="1:11" x14ac:dyDescent="0.3">
      <c r="A27" s="1"/>
      <c r="B27" s="98"/>
      <c r="H27" s="99"/>
    </row>
    <row r="28" spans="1:11" ht="18" customHeight="1" x14ac:dyDescent="0.3">
      <c r="A28" s="1"/>
      <c r="B28" s="183" t="s">
        <v>229</v>
      </c>
      <c r="C28" s="184"/>
      <c r="D28" s="185"/>
      <c r="E28" s="190"/>
      <c r="F28" s="191"/>
      <c r="G28" s="192"/>
      <c r="H28" s="99"/>
      <c r="J28" s="1" t="b">
        <f t="shared" si="1"/>
        <v>0</v>
      </c>
      <c r="K28" s="1" t="s">
        <v>241</v>
      </c>
    </row>
    <row r="29" spans="1:11" ht="18" x14ac:dyDescent="0.35">
      <c r="A29" s="1"/>
      <c r="B29" s="98"/>
      <c r="C29" s="4"/>
      <c r="D29" s="103"/>
      <c r="E29" s="14"/>
      <c r="H29" s="99"/>
      <c r="K29" s="1" t="s">
        <v>242</v>
      </c>
    </row>
    <row r="30" spans="1:11" ht="16.2" x14ac:dyDescent="0.35">
      <c r="A30" s="1"/>
      <c r="B30" s="98"/>
      <c r="C30" s="104" t="str">
        <f>IF(E28="Owner","","FSE Owner Details")</f>
        <v>FSE Owner Details</v>
      </c>
      <c r="D30" s="5"/>
      <c r="E30" s="19"/>
      <c r="H30" s="99"/>
    </row>
    <row r="31" spans="1:11" x14ac:dyDescent="0.3">
      <c r="A31" s="1"/>
      <c r="B31" s="98"/>
      <c r="D31" s="103" t="str">
        <f>IF(E28="Owner","","Name")</f>
        <v>Name</v>
      </c>
      <c r="E31" s="164"/>
      <c r="F31" s="165"/>
      <c r="G31" s="166"/>
      <c r="H31" s="99"/>
      <c r="J31" s="1" t="b">
        <f>OR($E$28=$K$28,LEN(TRIM(E31))&gt;0)</f>
        <v>0</v>
      </c>
    </row>
    <row r="32" spans="1:11" x14ac:dyDescent="0.3">
      <c r="A32" s="1"/>
      <c r="B32" s="98"/>
      <c r="D32" s="103" t="str">
        <f>IF(E28="Owner","","Address")</f>
        <v>Address</v>
      </c>
      <c r="E32" s="164"/>
      <c r="F32" s="165"/>
      <c r="G32" s="166"/>
      <c r="H32" s="99"/>
      <c r="J32" s="1" t="b">
        <f>OR($E$28=$K$28,LEN(TRIM(E32))&gt;0)</f>
        <v>0</v>
      </c>
    </row>
    <row r="33" spans="1:11" x14ac:dyDescent="0.3">
      <c r="A33" s="1"/>
      <c r="B33" s="98"/>
      <c r="D33" s="103" t="str">
        <f>IF(E28="Owner","","City")</f>
        <v>City</v>
      </c>
      <c r="E33" s="164"/>
      <c r="F33" s="165"/>
      <c r="G33" s="166"/>
      <c r="H33" s="99"/>
      <c r="J33" s="1" t="b">
        <f>OR($E$28=$K$28,LEN(TRIM(E33))&gt;0)</f>
        <v>0</v>
      </c>
    </row>
    <row r="34" spans="1:11" x14ac:dyDescent="0.3">
      <c r="A34" s="1"/>
      <c r="B34" s="98"/>
      <c r="D34" s="103" t="str">
        <f>IF(E28="Owner","","State/Province")</f>
        <v>State/Province</v>
      </c>
      <c r="E34" s="164"/>
      <c r="F34" s="165"/>
      <c r="G34" s="166"/>
      <c r="H34" s="99"/>
      <c r="J34" s="1" t="b">
        <f>OR($E$28=$K$28,LEN(TRIM(E34))&gt;0)</f>
        <v>0</v>
      </c>
    </row>
    <row r="35" spans="1:11" x14ac:dyDescent="0.3">
      <c r="A35" s="1"/>
      <c r="B35" s="98"/>
      <c r="D35" s="103" t="str">
        <f>IF(E28="Owner","","Zip Code")</f>
        <v>Zip Code</v>
      </c>
      <c r="E35" s="164"/>
      <c r="F35" s="165"/>
      <c r="G35" s="166"/>
      <c r="H35" s="99"/>
      <c r="J35" s="1" t="b">
        <f>OR($E$28=$K$28,LEN(TRIM(E35))&gt;0)</f>
        <v>0</v>
      </c>
    </row>
    <row r="36" spans="1:11" ht="7.5" customHeight="1" x14ac:dyDescent="0.3">
      <c r="A36" s="1"/>
      <c r="B36" s="98"/>
      <c r="H36" s="99"/>
    </row>
    <row r="37" spans="1:11" x14ac:dyDescent="0.3">
      <c r="A37" s="1"/>
      <c r="B37" s="98"/>
      <c r="C37" s="186" t="s">
        <v>264</v>
      </c>
      <c r="D37" s="186"/>
      <c r="E37" s="186"/>
      <c r="F37" s="186"/>
      <c r="G37" s="186"/>
      <c r="H37" s="99"/>
    </row>
    <row r="38" spans="1:11" x14ac:dyDescent="0.3">
      <c r="A38" s="1"/>
      <c r="B38" s="98"/>
      <c r="C38" s="15"/>
      <c r="D38" s="174"/>
      <c r="E38" s="175"/>
      <c r="F38" s="175"/>
      <c r="G38" s="176"/>
      <c r="H38" s="99"/>
      <c r="J38" s="1" t="b">
        <f>LEN(TRIM(D38))&gt;0</f>
        <v>0</v>
      </c>
    </row>
    <row r="39" spans="1:11" ht="7.5" customHeight="1" x14ac:dyDescent="0.3">
      <c r="A39" s="1"/>
      <c r="B39" s="98"/>
      <c r="H39" s="99"/>
    </row>
    <row r="40" spans="1:11" x14ac:dyDescent="0.3">
      <c r="A40" s="1"/>
      <c r="B40" s="98"/>
      <c r="C40" s="186" t="s">
        <v>233</v>
      </c>
      <c r="D40" s="186"/>
      <c r="E40" s="186"/>
      <c r="F40" s="186"/>
      <c r="G40" s="186"/>
      <c r="H40" s="99"/>
    </row>
    <row r="41" spans="1:11" x14ac:dyDescent="0.3">
      <c r="A41" s="1"/>
      <c r="B41" s="98"/>
      <c r="C41" s="15"/>
      <c r="D41" s="174"/>
      <c r="E41" s="175"/>
      <c r="F41" s="175"/>
      <c r="G41" s="176"/>
      <c r="H41" s="99"/>
      <c r="J41" s="1" t="b">
        <f>LEN(TRIM(D41))&gt;0</f>
        <v>0</v>
      </c>
    </row>
    <row r="42" spans="1:11" ht="7.5" customHeight="1" x14ac:dyDescent="0.3">
      <c r="A42" s="1"/>
      <c r="B42" s="98"/>
      <c r="H42" s="99"/>
    </row>
    <row r="43" spans="1:11" x14ac:dyDescent="0.3">
      <c r="A43" s="1"/>
      <c r="B43" s="98"/>
      <c r="C43" s="171" t="s">
        <v>232</v>
      </c>
      <c r="D43" s="171"/>
      <c r="E43" s="171"/>
      <c r="F43" s="171"/>
      <c r="G43" s="171"/>
      <c r="H43" s="99"/>
      <c r="K43" s="1" t="s">
        <v>293</v>
      </c>
    </row>
    <row r="44" spans="1:11" x14ac:dyDescent="0.3">
      <c r="A44" s="1"/>
      <c r="B44" s="98"/>
      <c r="C44" s="15"/>
      <c r="D44" s="187"/>
      <c r="E44" s="188"/>
      <c r="F44" s="188"/>
      <c r="G44" s="189"/>
      <c r="H44" s="99"/>
      <c r="J44" s="1" t="b">
        <f>NOT(ISBLANK(D44))</f>
        <v>0</v>
      </c>
      <c r="K44" s="1" t="s">
        <v>234</v>
      </c>
    </row>
    <row r="45" spans="1:11" ht="7.5" customHeight="1" x14ac:dyDescent="0.3">
      <c r="A45" s="1"/>
      <c r="B45" s="98"/>
      <c r="H45" s="99"/>
    </row>
    <row r="46" spans="1:11" x14ac:dyDescent="0.3">
      <c r="A46" s="1"/>
      <c r="B46" s="98"/>
      <c r="C46" s="171" t="s">
        <v>260</v>
      </c>
      <c r="D46" s="171"/>
      <c r="E46" s="171"/>
      <c r="F46" s="171"/>
      <c r="G46" s="171"/>
      <c r="H46" s="99"/>
      <c r="K46" s="1" t="s">
        <v>293</v>
      </c>
    </row>
    <row r="47" spans="1:11" x14ac:dyDescent="0.3">
      <c r="A47" s="1"/>
      <c r="B47" s="98"/>
      <c r="C47" s="15"/>
      <c r="D47" s="174"/>
      <c r="E47" s="175"/>
      <c r="F47" s="175"/>
      <c r="G47" s="176"/>
      <c r="H47" s="99"/>
      <c r="J47" s="1" t="b">
        <f>NOT(ISBLANK(D47))</f>
        <v>0</v>
      </c>
      <c r="K47" s="1" t="s">
        <v>235</v>
      </c>
    </row>
    <row r="48" spans="1:11" ht="7.5" customHeight="1" x14ac:dyDescent="0.3">
      <c r="A48" s="1"/>
      <c r="B48" s="98"/>
      <c r="H48" s="99"/>
    </row>
    <row r="49" spans="1:11" x14ac:dyDescent="0.3">
      <c r="A49" s="1"/>
      <c r="B49" s="98"/>
      <c r="C49" s="171" t="s">
        <v>363</v>
      </c>
      <c r="D49" s="171"/>
      <c r="E49" s="171"/>
      <c r="F49" s="171"/>
      <c r="G49" s="171"/>
      <c r="H49" s="99"/>
      <c r="J49" s="1" t="b">
        <f>NOT(ISBLANK(D50))</f>
        <v>0</v>
      </c>
      <c r="K49" s="1" t="s">
        <v>57</v>
      </c>
    </row>
    <row r="50" spans="1:11" x14ac:dyDescent="0.3">
      <c r="A50" s="1"/>
      <c r="B50" s="98"/>
      <c r="C50" s="15"/>
      <c r="D50" s="187"/>
      <c r="E50" s="188"/>
      <c r="F50" s="188"/>
      <c r="G50" s="189"/>
      <c r="H50" s="99"/>
    </row>
    <row r="51" spans="1:11" ht="7.5" customHeight="1" x14ac:dyDescent="0.3">
      <c r="A51" s="1"/>
      <c r="B51" s="98"/>
      <c r="H51" s="99"/>
    </row>
    <row r="52" spans="1:11" ht="18" x14ac:dyDescent="0.35">
      <c r="A52" s="1"/>
      <c r="B52" s="98"/>
      <c r="C52" s="4" t="s">
        <v>231</v>
      </c>
      <c r="H52" s="99"/>
    </row>
    <row r="53" spans="1:11" ht="7.5" customHeight="1" x14ac:dyDescent="0.3">
      <c r="A53" s="1"/>
      <c r="B53" s="98"/>
      <c r="H53" s="99"/>
    </row>
    <row r="54" spans="1:11" x14ac:dyDescent="0.3">
      <c r="A54" s="1"/>
      <c r="B54" s="98"/>
      <c r="C54" s="11"/>
      <c r="D54" s="1" t="s">
        <v>328</v>
      </c>
      <c r="H54" s="99"/>
      <c r="J54" s="1">
        <f>C54</f>
        <v>0</v>
      </c>
      <c r="K54" s="1" t="b">
        <v>1</v>
      </c>
    </row>
    <row r="55" spans="1:11" x14ac:dyDescent="0.3">
      <c r="A55" s="1"/>
      <c r="B55" s="98"/>
      <c r="D55" s="3" t="s">
        <v>329</v>
      </c>
      <c r="H55" s="99"/>
      <c r="K55" s="1" t="b">
        <v>0</v>
      </c>
    </row>
    <row r="56" spans="1:11" ht="7.5" customHeight="1" x14ac:dyDescent="0.3">
      <c r="A56" s="1"/>
      <c r="B56" s="98"/>
      <c r="H56" s="99"/>
    </row>
    <row r="57" spans="1:11" x14ac:dyDescent="0.3">
      <c r="A57" s="1"/>
      <c r="B57" s="98"/>
      <c r="C57" s="11"/>
      <c r="D57" s="1" t="s">
        <v>237</v>
      </c>
      <c r="H57" s="99"/>
      <c r="J57" s="1">
        <f>C57</f>
        <v>0</v>
      </c>
    </row>
    <row r="58" spans="1:11" ht="7.5" customHeight="1" x14ac:dyDescent="0.3">
      <c r="A58" s="1"/>
      <c r="B58" s="98"/>
      <c r="H58" s="99"/>
    </row>
    <row r="59" spans="1:11" x14ac:dyDescent="0.3">
      <c r="A59" s="1"/>
      <c r="B59" s="98"/>
      <c r="C59" s="11"/>
      <c r="D59" s="1" t="s">
        <v>41</v>
      </c>
      <c r="H59" s="99"/>
      <c r="J59" s="1">
        <f>C59</f>
        <v>0</v>
      </c>
    </row>
    <row r="60" spans="1:11" x14ac:dyDescent="0.3">
      <c r="A60" s="1"/>
      <c r="B60" s="98"/>
      <c r="D60" s="3" t="s">
        <v>40</v>
      </c>
      <c r="H60" s="99"/>
    </row>
    <row r="61" spans="1:11" ht="7.5" customHeight="1" x14ac:dyDescent="0.3">
      <c r="A61" s="1"/>
      <c r="B61" s="98"/>
      <c r="H61" s="99"/>
    </row>
    <row r="62" spans="1:11" x14ac:dyDescent="0.3">
      <c r="A62" s="1"/>
      <c r="B62" s="98"/>
      <c r="C62" s="11"/>
      <c r="D62" s="1" t="s">
        <v>42</v>
      </c>
      <c r="H62" s="99"/>
      <c r="J62" s="1">
        <f>C62</f>
        <v>0</v>
      </c>
    </row>
    <row r="63" spans="1:11" ht="7.5" customHeight="1" x14ac:dyDescent="0.3">
      <c r="A63" s="1"/>
      <c r="B63" s="98"/>
      <c r="H63" s="99"/>
    </row>
    <row r="64" spans="1:11" x14ac:dyDescent="0.3">
      <c r="A64" s="1"/>
      <c r="B64" s="98"/>
      <c r="C64" s="11"/>
      <c r="D64" s="1" t="s">
        <v>39</v>
      </c>
      <c r="H64" s="99"/>
      <c r="J64" s="1">
        <f>C64</f>
        <v>0</v>
      </c>
    </row>
    <row r="65" spans="1:10" ht="7.5" customHeight="1" x14ac:dyDescent="0.3">
      <c r="A65" s="1"/>
      <c r="B65" s="98"/>
      <c r="H65" s="99"/>
    </row>
    <row r="66" spans="1:10" x14ac:dyDescent="0.3">
      <c r="A66" s="1"/>
      <c r="B66" s="98"/>
      <c r="C66" s="11"/>
      <c r="D66" s="1" t="s">
        <v>243</v>
      </c>
      <c r="H66" s="99"/>
      <c r="J66" s="1">
        <f>C66</f>
        <v>0</v>
      </c>
    </row>
    <row r="67" spans="1:10" x14ac:dyDescent="0.3">
      <c r="A67" s="1"/>
      <c r="B67" s="98"/>
      <c r="D67" s="3" t="s">
        <v>240</v>
      </c>
      <c r="H67" s="99"/>
    </row>
    <row r="68" spans="1:10" ht="7.5" customHeight="1" x14ac:dyDescent="0.3">
      <c r="A68" s="1"/>
      <c r="B68" s="98"/>
      <c r="H68" s="99"/>
    </row>
    <row r="69" spans="1:10" ht="18" x14ac:dyDescent="0.35">
      <c r="A69" s="1"/>
      <c r="B69" s="98"/>
      <c r="C69" s="170" t="s">
        <v>239</v>
      </c>
      <c r="D69" s="170"/>
      <c r="E69" s="170"/>
      <c r="F69" s="170"/>
      <c r="G69" s="170"/>
      <c r="H69" s="99"/>
    </row>
    <row r="70" spans="1:10" x14ac:dyDescent="0.3">
      <c r="A70" s="1"/>
      <c r="B70" s="98"/>
      <c r="C70" s="182" t="s">
        <v>261</v>
      </c>
      <c r="D70" s="182"/>
      <c r="E70" s="182"/>
      <c r="F70" s="182"/>
      <c r="G70" s="182"/>
      <c r="H70" s="99"/>
    </row>
    <row r="71" spans="1:10" x14ac:dyDescent="0.3">
      <c r="A71" s="1"/>
      <c r="B71" s="98"/>
      <c r="C71" s="182" t="s">
        <v>290</v>
      </c>
      <c r="D71" s="182"/>
      <c r="E71" s="182"/>
      <c r="F71" s="182"/>
      <c r="G71" s="182"/>
      <c r="H71" s="99"/>
    </row>
    <row r="72" spans="1:10" x14ac:dyDescent="0.3">
      <c r="A72" s="1"/>
      <c r="B72" s="98"/>
      <c r="C72" s="182" t="s">
        <v>291</v>
      </c>
      <c r="D72" s="182"/>
      <c r="E72" s="182"/>
      <c r="F72" s="182"/>
      <c r="G72" s="182"/>
      <c r="H72" s="99"/>
    </row>
    <row r="73" spans="1:10" ht="7.5" customHeight="1" x14ac:dyDescent="0.3">
      <c r="A73" s="1"/>
      <c r="B73" s="98"/>
      <c r="H73" s="99"/>
    </row>
    <row r="74" spans="1:10" ht="18" x14ac:dyDescent="0.35">
      <c r="A74" s="1"/>
      <c r="B74" s="98"/>
      <c r="C74" s="4" t="s">
        <v>231</v>
      </c>
      <c r="H74" s="99"/>
    </row>
    <row r="75" spans="1:10" ht="7.5" customHeight="1" x14ac:dyDescent="0.3">
      <c r="A75" s="1"/>
      <c r="B75" s="98"/>
      <c r="H75" s="99"/>
    </row>
    <row r="76" spans="1:10" x14ac:dyDescent="0.3">
      <c r="A76" s="1"/>
      <c r="B76" s="98"/>
      <c r="C76" s="12"/>
      <c r="D76" s="177" t="s">
        <v>245</v>
      </c>
      <c r="E76" s="178"/>
      <c r="F76" s="178"/>
      <c r="G76" s="178"/>
      <c r="H76" s="99"/>
      <c r="J76" s="1">
        <f>C76</f>
        <v>0</v>
      </c>
    </row>
    <row r="77" spans="1:10" x14ac:dyDescent="0.3">
      <c r="A77" s="1"/>
      <c r="B77" s="98"/>
      <c r="D77" s="173" t="s">
        <v>244</v>
      </c>
      <c r="E77" s="173"/>
      <c r="F77" s="173"/>
      <c r="G77" s="173"/>
      <c r="H77" s="99"/>
    </row>
    <row r="78" spans="1:10" ht="7.5" customHeight="1" x14ac:dyDescent="0.3">
      <c r="A78" s="1"/>
      <c r="B78" s="98"/>
      <c r="H78" s="99"/>
    </row>
    <row r="79" spans="1:10" x14ac:dyDescent="0.3">
      <c r="A79" s="1"/>
      <c r="B79" s="98"/>
      <c r="C79" s="12"/>
      <c r="D79" s="177" t="s">
        <v>250</v>
      </c>
      <c r="E79" s="178"/>
      <c r="F79" s="178"/>
      <c r="G79" s="178"/>
      <c r="H79" s="99"/>
      <c r="J79" s="1">
        <f>C79</f>
        <v>0</v>
      </c>
    </row>
    <row r="80" spans="1:10" x14ac:dyDescent="0.3">
      <c r="A80" s="1"/>
      <c r="B80" s="98"/>
      <c r="D80" s="173" t="s">
        <v>251</v>
      </c>
      <c r="E80" s="173"/>
      <c r="F80" s="173"/>
      <c r="G80" s="173"/>
      <c r="H80" s="99"/>
    </row>
    <row r="81" spans="1:11" ht="7.5" customHeight="1" x14ac:dyDescent="0.3">
      <c r="A81" s="1"/>
      <c r="B81" s="98"/>
      <c r="H81" s="99"/>
    </row>
    <row r="82" spans="1:11" x14ac:dyDescent="0.3">
      <c r="A82" s="1"/>
      <c r="B82" s="98"/>
      <c r="C82" s="12"/>
      <c r="D82" s="177" t="s">
        <v>263</v>
      </c>
      <c r="E82" s="178"/>
      <c r="F82" s="178"/>
      <c r="G82" s="178"/>
      <c r="H82" s="99"/>
      <c r="J82" s="1">
        <f>C82</f>
        <v>0</v>
      </c>
    </row>
    <row r="83" spans="1:11" x14ac:dyDescent="0.3">
      <c r="A83" s="1"/>
      <c r="B83" s="98"/>
      <c r="D83" s="173" t="s">
        <v>262</v>
      </c>
      <c r="E83" s="173"/>
      <c r="F83" s="173"/>
      <c r="G83" s="173"/>
      <c r="H83" s="99"/>
    </row>
    <row r="84" spans="1:11" ht="7.5" customHeight="1" x14ac:dyDescent="0.3">
      <c r="A84" s="1"/>
      <c r="B84" s="98"/>
      <c r="H84" s="99"/>
    </row>
    <row r="85" spans="1:11" x14ac:dyDescent="0.3">
      <c r="A85" s="1"/>
      <c r="B85" s="98"/>
      <c r="C85" s="171" t="s">
        <v>246</v>
      </c>
      <c r="D85" s="171"/>
      <c r="E85" s="171"/>
      <c r="F85" s="171"/>
      <c r="G85" s="171"/>
      <c r="H85" s="99"/>
      <c r="K85" s="1" t="s">
        <v>330</v>
      </c>
    </row>
    <row r="86" spans="1:11" x14ac:dyDescent="0.3">
      <c r="A86" s="1"/>
      <c r="B86" s="98"/>
      <c r="C86" s="15"/>
      <c r="D86" s="179"/>
      <c r="E86" s="180"/>
      <c r="F86" s="180"/>
      <c r="G86" s="181"/>
      <c r="H86" s="99"/>
      <c r="J86" s="1" t="b">
        <f>NOT(ISBLANK(D86))</f>
        <v>0</v>
      </c>
      <c r="K86" s="1" t="s">
        <v>253</v>
      </c>
    </row>
    <row r="87" spans="1:11" ht="7.5" customHeight="1" x14ac:dyDescent="0.3">
      <c r="A87" s="1"/>
      <c r="B87" s="98"/>
      <c r="H87" s="99"/>
    </row>
    <row r="88" spans="1:11" x14ac:dyDescent="0.3">
      <c r="A88" s="1"/>
      <c r="B88" s="98"/>
      <c r="C88" s="171" t="s">
        <v>238</v>
      </c>
      <c r="D88" s="171"/>
      <c r="E88" s="171"/>
      <c r="F88" s="171"/>
      <c r="G88" s="171"/>
      <c r="H88" s="99"/>
      <c r="K88" s="1" t="s">
        <v>293</v>
      </c>
    </row>
    <row r="89" spans="1:11" x14ac:dyDescent="0.3">
      <c r="A89" s="1"/>
      <c r="B89" s="98"/>
      <c r="C89" s="15"/>
      <c r="D89" s="179"/>
      <c r="E89" s="180"/>
      <c r="F89" s="180"/>
      <c r="G89" s="181"/>
      <c r="H89" s="99"/>
      <c r="J89" s="1" t="b">
        <f>NOT(ISBLANK(D89))</f>
        <v>0</v>
      </c>
    </row>
    <row r="90" spans="1:11" ht="7.5" customHeight="1" x14ac:dyDescent="0.3">
      <c r="A90" s="1"/>
      <c r="B90" s="98"/>
      <c r="H90" s="99"/>
    </row>
    <row r="91" spans="1:11" x14ac:dyDescent="0.3">
      <c r="A91" s="1"/>
      <c r="B91" s="98"/>
      <c r="C91" s="171" t="s">
        <v>230</v>
      </c>
      <c r="D91" s="171"/>
      <c r="E91" s="171"/>
      <c r="F91" s="171"/>
      <c r="G91" s="171"/>
      <c r="H91" s="99"/>
      <c r="K91" s="1" t="s">
        <v>293</v>
      </c>
    </row>
    <row r="92" spans="1:11" x14ac:dyDescent="0.3">
      <c r="A92" s="1"/>
      <c r="B92" s="98"/>
      <c r="C92" s="15"/>
      <c r="D92" s="179"/>
      <c r="E92" s="180"/>
      <c r="F92" s="180"/>
      <c r="G92" s="181"/>
      <c r="H92" s="99"/>
      <c r="J92" s="1" t="b">
        <f>NOT(ISBLANK(D92))</f>
        <v>0</v>
      </c>
      <c r="K92" s="1" t="s">
        <v>331</v>
      </c>
    </row>
    <row r="93" spans="1:11" ht="7.5" customHeight="1" x14ac:dyDescent="0.3">
      <c r="A93" s="1"/>
      <c r="B93" s="98"/>
      <c r="C93" s="178"/>
      <c r="D93" s="178"/>
      <c r="H93" s="99"/>
    </row>
    <row r="94" spans="1:11" x14ac:dyDescent="0.3">
      <c r="A94" s="1"/>
      <c r="B94" s="98"/>
      <c r="C94" s="171" t="s">
        <v>259</v>
      </c>
      <c r="D94" s="171"/>
      <c r="E94" s="171"/>
      <c r="F94" s="171"/>
      <c r="G94" s="171"/>
      <c r="H94" s="99"/>
      <c r="K94" s="1" t="s">
        <v>293</v>
      </c>
    </row>
    <row r="95" spans="1:11" x14ac:dyDescent="0.3">
      <c r="A95" s="1"/>
      <c r="B95" s="98"/>
      <c r="C95" s="15"/>
      <c r="D95" s="179"/>
      <c r="E95" s="180"/>
      <c r="F95" s="180"/>
      <c r="G95" s="181"/>
      <c r="H95" s="99"/>
      <c r="J95" s="1" t="b">
        <f>NOT(ISBLANK(D95))</f>
        <v>0</v>
      </c>
      <c r="K95" s="1" t="s">
        <v>332</v>
      </c>
    </row>
    <row r="96" spans="1:11" ht="7.5" customHeight="1" x14ac:dyDescent="0.3">
      <c r="A96" s="1"/>
      <c r="B96" s="98"/>
      <c r="H96" s="99"/>
    </row>
    <row r="97" spans="1:11" x14ac:dyDescent="0.3">
      <c r="A97" s="1"/>
      <c r="B97" s="98"/>
      <c r="C97" s="171" t="s">
        <v>363</v>
      </c>
      <c r="D97" s="171"/>
      <c r="E97" s="171"/>
      <c r="F97" s="171"/>
      <c r="G97" s="171"/>
      <c r="H97" s="99"/>
      <c r="K97" s="1" t="s">
        <v>57</v>
      </c>
    </row>
    <row r="98" spans="1:11" x14ac:dyDescent="0.3">
      <c r="A98" s="1"/>
      <c r="B98" s="98"/>
      <c r="C98" s="15"/>
      <c r="D98" s="179"/>
      <c r="E98" s="180"/>
      <c r="F98" s="180"/>
      <c r="G98" s="181"/>
      <c r="H98" s="99"/>
      <c r="J98" s="1" t="b">
        <f>NOT(ISBLANK(D98))</f>
        <v>0</v>
      </c>
    </row>
    <row r="99" spans="1:11" ht="16.2" thickBot="1" x14ac:dyDescent="0.35">
      <c r="A99" s="1"/>
      <c r="B99" s="105"/>
      <c r="C99" s="106"/>
      <c r="D99" s="106"/>
      <c r="E99" s="106"/>
      <c r="F99" s="106"/>
      <c r="G99" s="106"/>
      <c r="H99" s="107"/>
    </row>
    <row r="100" spans="1:11" ht="16.2" x14ac:dyDescent="0.35">
      <c r="A100" s="1"/>
      <c r="C100" s="64" t="s">
        <v>247</v>
      </c>
      <c r="G100" s="5" t="str">
        <f>TemplateUpdate</f>
        <v>Template Updated 2025-08-20</v>
      </c>
      <c r="K100" s="1" t="s">
        <v>381</v>
      </c>
    </row>
    <row r="101" spans="1:11" x14ac:dyDescent="0.3">
      <c r="A101" s="1"/>
      <c r="K101" s="1" t="s">
        <v>382</v>
      </c>
    </row>
    <row r="102" spans="1:11" x14ac:dyDescent="0.3">
      <c r="K102" s="1" t="s">
        <v>383</v>
      </c>
    </row>
    <row r="103" spans="1:11" x14ac:dyDescent="0.3">
      <c r="K103" s="1" t="s">
        <v>384</v>
      </c>
    </row>
    <row r="104" spans="1:11" x14ac:dyDescent="0.3">
      <c r="K104" s="1" t="s">
        <v>385</v>
      </c>
    </row>
    <row r="105" spans="1:11" x14ac:dyDescent="0.3">
      <c r="K105" s="1" t="s">
        <v>386</v>
      </c>
    </row>
    <row r="106" spans="1:11" x14ac:dyDescent="0.3">
      <c r="K106" s="1" t="s">
        <v>387</v>
      </c>
    </row>
    <row r="107" spans="1:11" x14ac:dyDescent="0.3">
      <c r="K107" s="1" t="s">
        <v>388</v>
      </c>
    </row>
    <row r="108" spans="1:11" x14ac:dyDescent="0.3">
      <c r="K108" s="1" t="s">
        <v>389</v>
      </c>
    </row>
    <row r="109" spans="1:11" x14ac:dyDescent="0.3">
      <c r="K109" s="1" t="s">
        <v>390</v>
      </c>
    </row>
    <row r="110" spans="1:11" x14ac:dyDescent="0.3">
      <c r="K110" s="1" t="s">
        <v>391</v>
      </c>
    </row>
    <row r="111" spans="1:11" x14ac:dyDescent="0.3">
      <c r="K111" s="1" t="s">
        <v>392</v>
      </c>
    </row>
    <row r="112" spans="1:11" x14ac:dyDescent="0.3">
      <c r="K112" s="1" t="s">
        <v>393</v>
      </c>
    </row>
    <row r="113" spans="11:11" x14ac:dyDescent="0.3">
      <c r="K113" s="1" t="s">
        <v>394</v>
      </c>
    </row>
    <row r="114" spans="11:11" x14ac:dyDescent="0.3">
      <c r="K114" s="1" t="s">
        <v>395</v>
      </c>
    </row>
    <row r="115" spans="11:11" x14ac:dyDescent="0.3">
      <c r="K115" s="1" t="s">
        <v>396</v>
      </c>
    </row>
    <row r="116" spans="11:11" x14ac:dyDescent="0.3">
      <c r="K116" s="1" t="s">
        <v>397</v>
      </c>
    </row>
    <row r="117" spans="11:11" x14ac:dyDescent="0.3">
      <c r="K117" s="1" t="s">
        <v>398</v>
      </c>
    </row>
    <row r="118" spans="11:11" x14ac:dyDescent="0.3">
      <c r="K118" s="1" t="s">
        <v>399</v>
      </c>
    </row>
    <row r="119" spans="11:11" x14ac:dyDescent="0.3">
      <c r="K119" s="1" t="s">
        <v>400</v>
      </c>
    </row>
    <row r="120" spans="11:11" x14ac:dyDescent="0.3">
      <c r="K120" s="1" t="s">
        <v>401</v>
      </c>
    </row>
    <row r="121" spans="11:11" x14ac:dyDescent="0.3">
      <c r="K121" s="1" t="s">
        <v>402</v>
      </c>
    </row>
    <row r="122" spans="11:11" x14ac:dyDescent="0.3">
      <c r="K122" s="1" t="s">
        <v>403</v>
      </c>
    </row>
    <row r="123" spans="11:11" x14ac:dyDescent="0.3">
      <c r="K123" s="1" t="s">
        <v>404</v>
      </c>
    </row>
    <row r="124" spans="11:11" x14ac:dyDescent="0.3">
      <c r="K124" s="1" t="s">
        <v>405</v>
      </c>
    </row>
    <row r="125" spans="11:11" x14ac:dyDescent="0.3">
      <c r="K125" s="1" t="s">
        <v>406</v>
      </c>
    </row>
    <row r="126" spans="11:11" x14ac:dyDescent="0.3">
      <c r="K126" s="1" t="s">
        <v>407</v>
      </c>
    </row>
    <row r="127" spans="11:11" x14ac:dyDescent="0.3">
      <c r="K127" s="1" t="s">
        <v>408</v>
      </c>
    </row>
    <row r="128" spans="11:11" x14ac:dyDescent="0.3">
      <c r="K128" s="1" t="s">
        <v>409</v>
      </c>
    </row>
    <row r="129" spans="11:11" x14ac:dyDescent="0.3">
      <c r="K129" s="1" t="s">
        <v>410</v>
      </c>
    </row>
    <row r="130" spans="11:11" x14ac:dyDescent="0.3">
      <c r="K130" s="1" t="s">
        <v>411</v>
      </c>
    </row>
    <row r="131" spans="11:11" x14ac:dyDescent="0.3">
      <c r="K131" s="1" t="s">
        <v>412</v>
      </c>
    </row>
    <row r="132" spans="11:11" x14ac:dyDescent="0.3">
      <c r="K132" s="1" t="s">
        <v>413</v>
      </c>
    </row>
    <row r="133" spans="11:11" x14ac:dyDescent="0.3">
      <c r="K133" s="1" t="s">
        <v>414</v>
      </c>
    </row>
    <row r="134" spans="11:11" x14ac:dyDescent="0.3">
      <c r="K134" s="1" t="s">
        <v>415</v>
      </c>
    </row>
    <row r="135" spans="11:11" x14ac:dyDescent="0.3">
      <c r="K135" s="1" t="s">
        <v>416</v>
      </c>
    </row>
    <row r="136" spans="11:11" x14ac:dyDescent="0.3">
      <c r="K136" s="1" t="s">
        <v>417</v>
      </c>
    </row>
    <row r="137" spans="11:11" x14ac:dyDescent="0.3">
      <c r="K137" s="1" t="s">
        <v>418</v>
      </c>
    </row>
    <row r="138" spans="11:11" x14ac:dyDescent="0.3">
      <c r="K138" s="1" t="s">
        <v>419</v>
      </c>
    </row>
    <row r="139" spans="11:11" x14ac:dyDescent="0.3">
      <c r="K139" s="1" t="s">
        <v>420</v>
      </c>
    </row>
    <row r="140" spans="11:11" x14ac:dyDescent="0.3">
      <c r="K140" s="1" t="s">
        <v>421</v>
      </c>
    </row>
    <row r="141" spans="11:11" x14ac:dyDescent="0.3">
      <c r="K141" s="1" t="s">
        <v>422</v>
      </c>
    </row>
    <row r="142" spans="11:11" x14ac:dyDescent="0.3">
      <c r="K142" s="1" t="s">
        <v>423</v>
      </c>
    </row>
    <row r="143" spans="11:11" x14ac:dyDescent="0.3">
      <c r="K143" s="1" t="s">
        <v>424</v>
      </c>
    </row>
    <row r="144" spans="11:11" x14ac:dyDescent="0.3">
      <c r="K144" s="1" t="s">
        <v>425</v>
      </c>
    </row>
    <row r="145" spans="11:11" x14ac:dyDescent="0.3">
      <c r="K145" s="1" t="s">
        <v>426</v>
      </c>
    </row>
    <row r="146" spans="11:11" x14ac:dyDescent="0.3">
      <c r="K146" s="1" t="s">
        <v>427</v>
      </c>
    </row>
    <row r="147" spans="11:11" x14ac:dyDescent="0.3">
      <c r="K147" s="1" t="s">
        <v>428</v>
      </c>
    </row>
    <row r="148" spans="11:11" x14ac:dyDescent="0.3">
      <c r="K148" s="1" t="s">
        <v>429</v>
      </c>
    </row>
    <row r="149" spans="11:11" x14ac:dyDescent="0.3">
      <c r="K149" s="1" t="s">
        <v>430</v>
      </c>
    </row>
    <row r="150" spans="11:11" x14ac:dyDescent="0.3">
      <c r="K150" s="1" t="s">
        <v>431</v>
      </c>
    </row>
    <row r="151" spans="11:11" x14ac:dyDescent="0.3">
      <c r="K151" s="1" t="s">
        <v>432</v>
      </c>
    </row>
    <row r="152" spans="11:11" x14ac:dyDescent="0.3">
      <c r="K152" s="1" t="s">
        <v>433</v>
      </c>
    </row>
    <row r="153" spans="11:11" x14ac:dyDescent="0.3">
      <c r="K153" s="1" t="s">
        <v>434</v>
      </c>
    </row>
    <row r="154" spans="11:11" x14ac:dyDescent="0.3">
      <c r="K154" s="1" t="s">
        <v>435</v>
      </c>
    </row>
    <row r="155" spans="11:11" x14ac:dyDescent="0.3">
      <c r="K155" s="1" t="s">
        <v>436</v>
      </c>
    </row>
    <row r="156" spans="11:11" x14ac:dyDescent="0.3">
      <c r="K156" s="1" t="s">
        <v>437</v>
      </c>
    </row>
    <row r="157" spans="11:11" x14ac:dyDescent="0.3">
      <c r="K157" s="1" t="s">
        <v>438</v>
      </c>
    </row>
    <row r="158" spans="11:11" x14ac:dyDescent="0.3">
      <c r="K158" s="1" t="s">
        <v>439</v>
      </c>
    </row>
    <row r="159" spans="11:11" x14ac:dyDescent="0.3">
      <c r="K159" s="1" t="s">
        <v>440</v>
      </c>
    </row>
    <row r="160" spans="11:11" x14ac:dyDescent="0.3">
      <c r="K160" s="1" t="s">
        <v>441</v>
      </c>
    </row>
    <row r="161" spans="11:11" x14ac:dyDescent="0.3">
      <c r="K161" s="1" t="s">
        <v>442</v>
      </c>
    </row>
    <row r="162" spans="11:11" x14ac:dyDescent="0.3">
      <c r="K162" s="1" t="s">
        <v>443</v>
      </c>
    </row>
    <row r="163" spans="11:11" x14ac:dyDescent="0.3">
      <c r="K163" s="1" t="s">
        <v>444</v>
      </c>
    </row>
    <row r="164" spans="11:11" x14ac:dyDescent="0.3">
      <c r="K164" s="1" t="s">
        <v>445</v>
      </c>
    </row>
    <row r="165" spans="11:11" x14ac:dyDescent="0.3">
      <c r="K165" s="1" t="s">
        <v>446</v>
      </c>
    </row>
    <row r="166" spans="11:11" x14ac:dyDescent="0.3">
      <c r="K166" s="1" t="s">
        <v>447</v>
      </c>
    </row>
    <row r="167" spans="11:11" x14ac:dyDescent="0.3">
      <c r="K167" s="1" t="s">
        <v>448</v>
      </c>
    </row>
    <row r="168" spans="11:11" x14ac:dyDescent="0.3">
      <c r="K168" s="1" t="s">
        <v>449</v>
      </c>
    </row>
    <row r="169" spans="11:11" x14ac:dyDescent="0.3">
      <c r="K169" s="1" t="s">
        <v>450</v>
      </c>
    </row>
    <row r="170" spans="11:11" x14ac:dyDescent="0.3">
      <c r="K170" s="1" t="s">
        <v>451</v>
      </c>
    </row>
    <row r="171" spans="11:11" x14ac:dyDescent="0.3">
      <c r="K171" s="1" t="s">
        <v>452</v>
      </c>
    </row>
    <row r="172" spans="11:11" x14ac:dyDescent="0.3">
      <c r="K172" s="1" t="s">
        <v>453</v>
      </c>
    </row>
    <row r="173" spans="11:11" x14ac:dyDescent="0.3">
      <c r="K173" s="1" t="s">
        <v>454</v>
      </c>
    </row>
    <row r="174" spans="11:11" x14ac:dyDescent="0.3">
      <c r="K174" s="1" t="s">
        <v>455</v>
      </c>
    </row>
    <row r="175" spans="11:11" x14ac:dyDescent="0.3">
      <c r="K175" s="1" t="s">
        <v>456</v>
      </c>
    </row>
    <row r="176" spans="11:11" x14ac:dyDescent="0.3">
      <c r="K176" s="1" t="s">
        <v>457</v>
      </c>
    </row>
    <row r="177" spans="11:11" x14ac:dyDescent="0.3">
      <c r="K177" s="1" t="s">
        <v>458</v>
      </c>
    </row>
    <row r="178" spans="11:11" x14ac:dyDescent="0.3">
      <c r="K178" s="1" t="s">
        <v>459</v>
      </c>
    </row>
    <row r="179" spans="11:11" x14ac:dyDescent="0.3">
      <c r="K179" s="1" t="s">
        <v>460</v>
      </c>
    </row>
    <row r="180" spans="11:11" x14ac:dyDescent="0.3">
      <c r="K180" s="1" t="s">
        <v>461</v>
      </c>
    </row>
    <row r="181" spans="11:11" x14ac:dyDescent="0.3">
      <c r="K181" s="1" t="s">
        <v>462</v>
      </c>
    </row>
    <row r="182" spans="11:11" x14ac:dyDescent="0.3">
      <c r="K182" s="1" t="s">
        <v>463</v>
      </c>
    </row>
    <row r="183" spans="11:11" x14ac:dyDescent="0.3">
      <c r="K183" s="1" t="s">
        <v>464</v>
      </c>
    </row>
    <row r="184" spans="11:11" x14ac:dyDescent="0.3">
      <c r="K184" s="1" t="s">
        <v>465</v>
      </c>
    </row>
    <row r="185" spans="11:11" x14ac:dyDescent="0.3">
      <c r="K185" s="1" t="s">
        <v>466</v>
      </c>
    </row>
    <row r="186" spans="11:11" x14ac:dyDescent="0.3">
      <c r="K186" s="1" t="s">
        <v>467</v>
      </c>
    </row>
    <row r="187" spans="11:11" x14ac:dyDescent="0.3">
      <c r="K187" s="1" t="s">
        <v>468</v>
      </c>
    </row>
    <row r="188" spans="11:11" x14ac:dyDescent="0.3">
      <c r="K188" s="1" t="s">
        <v>469</v>
      </c>
    </row>
    <row r="189" spans="11:11" x14ac:dyDescent="0.3">
      <c r="K189" s="1" t="s">
        <v>470</v>
      </c>
    </row>
    <row r="190" spans="11:11" x14ac:dyDescent="0.3">
      <c r="K190" s="1" t="s">
        <v>471</v>
      </c>
    </row>
    <row r="191" spans="11:11" x14ac:dyDescent="0.3">
      <c r="K191" s="1" t="s">
        <v>472</v>
      </c>
    </row>
    <row r="192" spans="11:11" x14ac:dyDescent="0.3">
      <c r="K192" s="1" t="s">
        <v>473</v>
      </c>
    </row>
    <row r="193" spans="11:11" x14ac:dyDescent="0.3">
      <c r="K193" s="1" t="s">
        <v>474</v>
      </c>
    </row>
    <row r="194" spans="11:11" x14ac:dyDescent="0.3">
      <c r="K194" s="1" t="s">
        <v>475</v>
      </c>
    </row>
    <row r="195" spans="11:11" x14ac:dyDescent="0.3">
      <c r="K195" s="1" t="s">
        <v>476</v>
      </c>
    </row>
    <row r="196" spans="11:11" x14ac:dyDescent="0.3">
      <c r="K196" s="1" t="s">
        <v>477</v>
      </c>
    </row>
    <row r="197" spans="11:11" x14ac:dyDescent="0.3">
      <c r="K197" s="1" t="s">
        <v>478</v>
      </c>
    </row>
    <row r="198" spans="11:11" x14ac:dyDescent="0.3">
      <c r="K198" s="1" t="s">
        <v>479</v>
      </c>
    </row>
    <row r="199" spans="11:11" x14ac:dyDescent="0.3">
      <c r="K199" s="1" t="s">
        <v>480</v>
      </c>
    </row>
    <row r="200" spans="11:11" x14ac:dyDescent="0.3">
      <c r="K200" s="1" t="s">
        <v>481</v>
      </c>
    </row>
    <row r="201" spans="11:11" x14ac:dyDescent="0.3">
      <c r="K201" s="1" t="s">
        <v>482</v>
      </c>
    </row>
    <row r="202" spans="11:11" x14ac:dyDescent="0.3">
      <c r="K202" s="1" t="s">
        <v>483</v>
      </c>
    </row>
    <row r="203" spans="11:11" x14ac:dyDescent="0.3">
      <c r="K203" s="1" t="s">
        <v>484</v>
      </c>
    </row>
    <row r="204" spans="11:11" x14ac:dyDescent="0.3">
      <c r="K204" s="1" t="s">
        <v>485</v>
      </c>
    </row>
    <row r="205" spans="11:11" x14ac:dyDescent="0.3">
      <c r="K205" s="1" t="s">
        <v>486</v>
      </c>
    </row>
    <row r="206" spans="11:11" x14ac:dyDescent="0.3">
      <c r="K206" s="1" t="s">
        <v>487</v>
      </c>
    </row>
    <row r="207" spans="11:11" x14ac:dyDescent="0.3">
      <c r="K207" s="1" t="s">
        <v>488</v>
      </c>
    </row>
    <row r="208" spans="11:11" x14ac:dyDescent="0.3">
      <c r="K208" s="1" t="s">
        <v>489</v>
      </c>
    </row>
    <row r="209" spans="11:11" x14ac:dyDescent="0.3">
      <c r="K209" s="1" t="s">
        <v>490</v>
      </c>
    </row>
    <row r="210" spans="11:11" x14ac:dyDescent="0.3">
      <c r="K210" s="1" t="s">
        <v>491</v>
      </c>
    </row>
    <row r="211" spans="11:11" x14ac:dyDescent="0.3">
      <c r="K211" s="1" t="s">
        <v>492</v>
      </c>
    </row>
    <row r="212" spans="11:11" x14ac:dyDescent="0.3">
      <c r="K212" s="1" t="s">
        <v>493</v>
      </c>
    </row>
    <row r="213" spans="11:11" x14ac:dyDescent="0.3">
      <c r="K213" s="1" t="s">
        <v>494</v>
      </c>
    </row>
    <row r="214" spans="11:11" x14ac:dyDescent="0.3">
      <c r="K214" s="1" t="s">
        <v>495</v>
      </c>
    </row>
    <row r="215" spans="11:11" x14ac:dyDescent="0.3">
      <c r="K215" s="1" t="s">
        <v>496</v>
      </c>
    </row>
    <row r="216" spans="11:11" x14ac:dyDescent="0.3">
      <c r="K216" s="1" t="s">
        <v>497</v>
      </c>
    </row>
    <row r="217" spans="11:11" x14ac:dyDescent="0.3">
      <c r="K217" s="1" t="s">
        <v>498</v>
      </c>
    </row>
    <row r="218" spans="11:11" x14ac:dyDescent="0.3">
      <c r="K218" s="1" t="s">
        <v>499</v>
      </c>
    </row>
    <row r="219" spans="11:11" x14ac:dyDescent="0.3">
      <c r="K219" s="1" t="s">
        <v>500</v>
      </c>
    </row>
    <row r="220" spans="11:11" x14ac:dyDescent="0.3">
      <c r="K220" s="1" t="s">
        <v>501</v>
      </c>
    </row>
    <row r="221" spans="11:11" x14ac:dyDescent="0.3">
      <c r="K221" s="1" t="s">
        <v>502</v>
      </c>
    </row>
    <row r="222" spans="11:11" x14ac:dyDescent="0.3">
      <c r="K222" s="1" t="s">
        <v>503</v>
      </c>
    </row>
    <row r="223" spans="11:11" x14ac:dyDescent="0.3">
      <c r="K223" s="1" t="s">
        <v>504</v>
      </c>
    </row>
    <row r="224" spans="11:11" x14ac:dyDescent="0.3">
      <c r="K224" s="1" t="s">
        <v>505</v>
      </c>
    </row>
    <row r="225" spans="11:11" x14ac:dyDescent="0.3">
      <c r="K225" s="1" t="s">
        <v>506</v>
      </c>
    </row>
    <row r="226" spans="11:11" x14ac:dyDescent="0.3">
      <c r="K226" s="1" t="s">
        <v>507</v>
      </c>
    </row>
    <row r="227" spans="11:11" x14ac:dyDescent="0.3">
      <c r="K227" s="1" t="s">
        <v>508</v>
      </c>
    </row>
    <row r="228" spans="11:11" x14ac:dyDescent="0.3">
      <c r="K228" s="1" t="s">
        <v>509</v>
      </c>
    </row>
    <row r="229" spans="11:11" x14ac:dyDescent="0.3">
      <c r="K229" s="1" t="s">
        <v>510</v>
      </c>
    </row>
    <row r="230" spans="11:11" x14ac:dyDescent="0.3">
      <c r="K230" s="1" t="s">
        <v>511</v>
      </c>
    </row>
    <row r="231" spans="11:11" x14ac:dyDescent="0.3">
      <c r="K231" s="1" t="s">
        <v>512</v>
      </c>
    </row>
    <row r="232" spans="11:11" x14ac:dyDescent="0.3">
      <c r="K232" s="1" t="s">
        <v>513</v>
      </c>
    </row>
    <row r="233" spans="11:11" x14ac:dyDescent="0.3">
      <c r="K233" s="1" t="s">
        <v>514</v>
      </c>
    </row>
    <row r="234" spans="11:11" x14ac:dyDescent="0.3">
      <c r="K234" s="1" t="s">
        <v>515</v>
      </c>
    </row>
    <row r="235" spans="11:11" x14ac:dyDescent="0.3">
      <c r="K235" s="1" t="s">
        <v>516</v>
      </c>
    </row>
    <row r="236" spans="11:11" x14ac:dyDescent="0.3">
      <c r="K236" s="1" t="s">
        <v>517</v>
      </c>
    </row>
    <row r="237" spans="11:11" x14ac:dyDescent="0.3">
      <c r="K237" s="1" t="s">
        <v>518</v>
      </c>
    </row>
    <row r="238" spans="11:11" x14ac:dyDescent="0.3">
      <c r="K238" s="1" t="s">
        <v>519</v>
      </c>
    </row>
    <row r="239" spans="11:11" x14ac:dyDescent="0.3">
      <c r="K239" s="1" t="s">
        <v>520</v>
      </c>
    </row>
    <row r="240" spans="11:11" x14ac:dyDescent="0.3">
      <c r="K240" s="1" t="s">
        <v>521</v>
      </c>
    </row>
    <row r="241" spans="11:11" x14ac:dyDescent="0.3">
      <c r="K241" s="1" t="s">
        <v>522</v>
      </c>
    </row>
    <row r="242" spans="11:11" x14ac:dyDescent="0.3">
      <c r="K242" s="1" t="s">
        <v>523</v>
      </c>
    </row>
    <row r="243" spans="11:11" x14ac:dyDescent="0.3">
      <c r="K243" s="1" t="s">
        <v>524</v>
      </c>
    </row>
    <row r="244" spans="11:11" x14ac:dyDescent="0.3">
      <c r="K244" s="1" t="s">
        <v>525</v>
      </c>
    </row>
    <row r="245" spans="11:11" x14ac:dyDescent="0.3">
      <c r="K245" s="1" t="s">
        <v>526</v>
      </c>
    </row>
    <row r="246" spans="11:11" x14ac:dyDescent="0.3">
      <c r="K246" s="1" t="s">
        <v>527</v>
      </c>
    </row>
    <row r="247" spans="11:11" x14ac:dyDescent="0.3">
      <c r="K247" s="1" t="s">
        <v>528</v>
      </c>
    </row>
    <row r="248" spans="11:11" x14ac:dyDescent="0.3">
      <c r="K248" s="1" t="s">
        <v>529</v>
      </c>
    </row>
    <row r="249" spans="11:11" x14ac:dyDescent="0.3">
      <c r="K249" s="1" t="s">
        <v>530</v>
      </c>
    </row>
    <row r="250" spans="11:11" x14ac:dyDescent="0.3">
      <c r="K250" s="1" t="s">
        <v>531</v>
      </c>
    </row>
    <row r="251" spans="11:11" x14ac:dyDescent="0.3">
      <c r="K251" s="1" t="s">
        <v>532</v>
      </c>
    </row>
    <row r="252" spans="11:11" x14ac:dyDescent="0.3">
      <c r="K252" s="1" t="s">
        <v>533</v>
      </c>
    </row>
    <row r="253" spans="11:11" x14ac:dyDescent="0.3">
      <c r="K253" s="1" t="s">
        <v>534</v>
      </c>
    </row>
    <row r="254" spans="11:11" x14ac:dyDescent="0.3">
      <c r="K254" s="1" t="s">
        <v>535</v>
      </c>
    </row>
    <row r="255" spans="11:11" x14ac:dyDescent="0.3">
      <c r="K255" s="1" t="s">
        <v>536</v>
      </c>
    </row>
    <row r="256" spans="11:11" x14ac:dyDescent="0.3">
      <c r="K256" s="1" t="s">
        <v>537</v>
      </c>
    </row>
    <row r="257" spans="11:11" x14ac:dyDescent="0.3">
      <c r="K257" s="1" t="s">
        <v>538</v>
      </c>
    </row>
    <row r="258" spans="11:11" x14ac:dyDescent="0.3">
      <c r="K258" s="1" t="s">
        <v>539</v>
      </c>
    </row>
    <row r="259" spans="11:11" x14ac:dyDescent="0.3">
      <c r="K259" s="1" t="s">
        <v>540</v>
      </c>
    </row>
    <row r="260" spans="11:11" x14ac:dyDescent="0.3">
      <c r="K260" s="1" t="s">
        <v>541</v>
      </c>
    </row>
    <row r="261" spans="11:11" x14ac:dyDescent="0.3">
      <c r="K261" s="1" t="s">
        <v>542</v>
      </c>
    </row>
    <row r="262" spans="11:11" x14ac:dyDescent="0.3">
      <c r="K262" s="1" t="s">
        <v>543</v>
      </c>
    </row>
    <row r="263" spans="11:11" x14ac:dyDescent="0.3">
      <c r="K263" s="1" t="s">
        <v>544</v>
      </c>
    </row>
    <row r="264" spans="11:11" x14ac:dyDescent="0.3">
      <c r="K264" s="1" t="s">
        <v>545</v>
      </c>
    </row>
    <row r="265" spans="11:11" x14ac:dyDescent="0.3">
      <c r="K265" s="1" t="s">
        <v>546</v>
      </c>
    </row>
    <row r="266" spans="11:11" x14ac:dyDescent="0.3">
      <c r="K266" s="1" t="s">
        <v>547</v>
      </c>
    </row>
    <row r="267" spans="11:11" x14ac:dyDescent="0.3">
      <c r="K267" s="1" t="s">
        <v>548</v>
      </c>
    </row>
    <row r="268" spans="11:11" x14ac:dyDescent="0.3">
      <c r="K268" s="1" t="s">
        <v>549</v>
      </c>
    </row>
    <row r="269" spans="11:11" x14ac:dyDescent="0.3">
      <c r="K269" s="1" t="s">
        <v>550</v>
      </c>
    </row>
    <row r="270" spans="11:11" x14ac:dyDescent="0.3">
      <c r="K270" s="1" t="s">
        <v>551</v>
      </c>
    </row>
    <row r="271" spans="11:11" x14ac:dyDescent="0.3">
      <c r="K271" s="1" t="s">
        <v>552</v>
      </c>
    </row>
    <row r="272" spans="11:11" x14ac:dyDescent="0.3">
      <c r="K272" s="1" t="s">
        <v>553</v>
      </c>
    </row>
    <row r="273" spans="11:11" x14ac:dyDescent="0.3">
      <c r="K273" s="1" t="s">
        <v>554</v>
      </c>
    </row>
    <row r="274" spans="11:11" x14ac:dyDescent="0.3">
      <c r="K274" s="1" t="s">
        <v>555</v>
      </c>
    </row>
    <row r="275" spans="11:11" x14ac:dyDescent="0.3">
      <c r="K275" s="1" t="s">
        <v>556</v>
      </c>
    </row>
    <row r="276" spans="11:11" x14ac:dyDescent="0.3">
      <c r="K276" s="1" t="s">
        <v>557</v>
      </c>
    </row>
    <row r="277" spans="11:11" x14ac:dyDescent="0.3">
      <c r="K277" s="1" t="s">
        <v>558</v>
      </c>
    </row>
    <row r="278" spans="11:11" x14ac:dyDescent="0.3">
      <c r="K278" s="1" t="s">
        <v>559</v>
      </c>
    </row>
    <row r="279" spans="11:11" x14ac:dyDescent="0.3">
      <c r="K279" s="1" t="s">
        <v>560</v>
      </c>
    </row>
    <row r="280" spans="11:11" x14ac:dyDescent="0.3">
      <c r="K280" s="1" t="s">
        <v>561</v>
      </c>
    </row>
    <row r="281" spans="11:11" x14ac:dyDescent="0.3">
      <c r="K281" s="1" t="s">
        <v>562</v>
      </c>
    </row>
    <row r="282" spans="11:11" x14ac:dyDescent="0.3">
      <c r="K282" s="1" t="s">
        <v>563</v>
      </c>
    </row>
    <row r="283" spans="11:11" x14ac:dyDescent="0.3">
      <c r="K283" s="1" t="s">
        <v>564</v>
      </c>
    </row>
    <row r="284" spans="11:11" x14ac:dyDescent="0.3">
      <c r="K284" s="1" t="s">
        <v>565</v>
      </c>
    </row>
    <row r="285" spans="11:11" x14ac:dyDescent="0.3">
      <c r="K285" s="1" t="s">
        <v>566</v>
      </c>
    </row>
    <row r="286" spans="11:11" x14ac:dyDescent="0.3">
      <c r="K286" s="1" t="s">
        <v>567</v>
      </c>
    </row>
    <row r="287" spans="11:11" x14ac:dyDescent="0.3">
      <c r="K287" s="1" t="s">
        <v>568</v>
      </c>
    </row>
    <row r="288" spans="11:11" x14ac:dyDescent="0.3">
      <c r="K288" s="1" t="s">
        <v>569</v>
      </c>
    </row>
    <row r="289" spans="11:11" x14ac:dyDescent="0.3">
      <c r="K289" s="1" t="s">
        <v>570</v>
      </c>
    </row>
    <row r="290" spans="11:11" x14ac:dyDescent="0.3">
      <c r="K290" s="1" t="s">
        <v>571</v>
      </c>
    </row>
    <row r="291" spans="11:11" x14ac:dyDescent="0.3">
      <c r="K291" s="1" t="s">
        <v>572</v>
      </c>
    </row>
    <row r="292" spans="11:11" x14ac:dyDescent="0.3">
      <c r="K292" s="1" t="s">
        <v>573</v>
      </c>
    </row>
    <row r="293" spans="11:11" x14ac:dyDescent="0.3">
      <c r="K293" s="1" t="s">
        <v>574</v>
      </c>
    </row>
    <row r="294" spans="11:11" x14ac:dyDescent="0.3">
      <c r="K294" s="1" t="s">
        <v>575</v>
      </c>
    </row>
    <row r="295" spans="11:11" x14ac:dyDescent="0.3">
      <c r="K295" s="1" t="s">
        <v>576</v>
      </c>
    </row>
    <row r="296" spans="11:11" x14ac:dyDescent="0.3">
      <c r="K296" s="1" t="s">
        <v>577</v>
      </c>
    </row>
    <row r="297" spans="11:11" x14ac:dyDescent="0.3">
      <c r="K297" s="1" t="s">
        <v>578</v>
      </c>
    </row>
    <row r="298" spans="11:11" x14ac:dyDescent="0.3">
      <c r="K298" s="1" t="s">
        <v>579</v>
      </c>
    </row>
    <row r="299" spans="11:11" x14ac:dyDescent="0.3">
      <c r="K299" s="1" t="s">
        <v>580</v>
      </c>
    </row>
    <row r="300" spans="11:11" x14ac:dyDescent="0.3">
      <c r="K300" s="1" t="s">
        <v>581</v>
      </c>
    </row>
    <row r="301" spans="11:11" x14ac:dyDescent="0.3">
      <c r="K301" s="1" t="s">
        <v>582</v>
      </c>
    </row>
    <row r="302" spans="11:11" x14ac:dyDescent="0.3">
      <c r="K302" s="1" t="s">
        <v>583</v>
      </c>
    </row>
    <row r="303" spans="11:11" x14ac:dyDescent="0.3">
      <c r="K303" s="1" t="s">
        <v>584</v>
      </c>
    </row>
    <row r="304" spans="11:11" x14ac:dyDescent="0.3">
      <c r="K304" s="1" t="s">
        <v>585</v>
      </c>
    </row>
    <row r="305" spans="11:11" x14ac:dyDescent="0.3">
      <c r="K305" s="1" t="s">
        <v>586</v>
      </c>
    </row>
    <row r="306" spans="11:11" x14ac:dyDescent="0.3">
      <c r="K306" s="1" t="s">
        <v>587</v>
      </c>
    </row>
    <row r="307" spans="11:11" x14ac:dyDescent="0.3">
      <c r="K307" s="1" t="s">
        <v>588</v>
      </c>
    </row>
    <row r="308" spans="11:11" x14ac:dyDescent="0.3">
      <c r="K308" s="1" t="s">
        <v>589</v>
      </c>
    </row>
    <row r="309" spans="11:11" x14ac:dyDescent="0.3">
      <c r="K309" s="1" t="s">
        <v>590</v>
      </c>
    </row>
    <row r="310" spans="11:11" x14ac:dyDescent="0.3">
      <c r="K310" s="1" t="s">
        <v>591</v>
      </c>
    </row>
    <row r="311" spans="11:11" x14ac:dyDescent="0.3">
      <c r="K311" s="1" t="s">
        <v>592</v>
      </c>
    </row>
    <row r="312" spans="11:11" x14ac:dyDescent="0.3">
      <c r="K312" s="1" t="s">
        <v>593</v>
      </c>
    </row>
    <row r="313" spans="11:11" x14ac:dyDescent="0.3">
      <c r="K313" s="1" t="s">
        <v>594</v>
      </c>
    </row>
    <row r="314" spans="11:11" x14ac:dyDescent="0.3">
      <c r="K314" s="1" t="s">
        <v>595</v>
      </c>
    </row>
    <row r="315" spans="11:11" x14ac:dyDescent="0.3">
      <c r="K315" s="1" t="s">
        <v>596</v>
      </c>
    </row>
    <row r="316" spans="11:11" x14ac:dyDescent="0.3">
      <c r="K316" s="1" t="s">
        <v>597</v>
      </c>
    </row>
    <row r="317" spans="11:11" x14ac:dyDescent="0.3">
      <c r="K317" s="1" t="s">
        <v>598</v>
      </c>
    </row>
    <row r="318" spans="11:11" x14ac:dyDescent="0.3">
      <c r="K318" s="1" t="s">
        <v>599</v>
      </c>
    </row>
    <row r="319" spans="11:11" x14ac:dyDescent="0.3">
      <c r="K319" s="1" t="s">
        <v>600</v>
      </c>
    </row>
    <row r="320" spans="11:11" x14ac:dyDescent="0.3">
      <c r="K320" s="1" t="s">
        <v>601</v>
      </c>
    </row>
    <row r="321" spans="11:11" x14ac:dyDescent="0.3">
      <c r="K321" s="1" t="s">
        <v>602</v>
      </c>
    </row>
    <row r="322" spans="11:11" x14ac:dyDescent="0.3">
      <c r="K322" s="1" t="s">
        <v>603</v>
      </c>
    </row>
    <row r="323" spans="11:11" x14ac:dyDescent="0.3">
      <c r="K323" s="1" t="s">
        <v>604</v>
      </c>
    </row>
    <row r="324" spans="11:11" x14ac:dyDescent="0.3">
      <c r="K324" s="1" t="s">
        <v>605</v>
      </c>
    </row>
    <row r="325" spans="11:11" x14ac:dyDescent="0.3">
      <c r="K325" s="1" t="s">
        <v>606</v>
      </c>
    </row>
    <row r="326" spans="11:11" x14ac:dyDescent="0.3">
      <c r="K326" s="1" t="s">
        <v>607</v>
      </c>
    </row>
    <row r="327" spans="11:11" x14ac:dyDescent="0.3">
      <c r="K327" s="1" t="s">
        <v>608</v>
      </c>
    </row>
    <row r="328" spans="11:11" x14ac:dyDescent="0.3">
      <c r="K328" s="1" t="s">
        <v>609</v>
      </c>
    </row>
    <row r="329" spans="11:11" x14ac:dyDescent="0.3">
      <c r="K329" s="1" t="s">
        <v>610</v>
      </c>
    </row>
    <row r="330" spans="11:11" x14ac:dyDescent="0.3">
      <c r="K330" s="1" t="s">
        <v>611</v>
      </c>
    </row>
    <row r="331" spans="11:11" x14ac:dyDescent="0.3">
      <c r="K331" s="1" t="s">
        <v>612</v>
      </c>
    </row>
    <row r="332" spans="11:11" x14ac:dyDescent="0.3">
      <c r="K332" s="1" t="s">
        <v>613</v>
      </c>
    </row>
    <row r="333" spans="11:11" x14ac:dyDescent="0.3">
      <c r="K333" s="1" t="s">
        <v>614</v>
      </c>
    </row>
    <row r="334" spans="11:11" x14ac:dyDescent="0.3">
      <c r="K334" s="1" t="s">
        <v>615</v>
      </c>
    </row>
    <row r="335" spans="11:11" x14ac:dyDescent="0.3">
      <c r="K335" s="1" t="s">
        <v>616</v>
      </c>
    </row>
    <row r="336" spans="11:11" x14ac:dyDescent="0.3">
      <c r="K336" s="1" t="s">
        <v>617</v>
      </c>
    </row>
    <row r="337" spans="11:11" x14ac:dyDescent="0.3">
      <c r="K337" s="1" t="s">
        <v>618</v>
      </c>
    </row>
    <row r="338" spans="11:11" x14ac:dyDescent="0.3">
      <c r="K338" s="1" t="s">
        <v>619</v>
      </c>
    </row>
    <row r="339" spans="11:11" x14ac:dyDescent="0.3">
      <c r="K339" s="1" t="s">
        <v>620</v>
      </c>
    </row>
    <row r="340" spans="11:11" x14ac:dyDescent="0.3">
      <c r="K340" s="1" t="s">
        <v>621</v>
      </c>
    </row>
    <row r="341" spans="11:11" x14ac:dyDescent="0.3">
      <c r="K341" s="1" t="s">
        <v>622</v>
      </c>
    </row>
    <row r="342" spans="11:11" x14ac:dyDescent="0.3">
      <c r="K342" s="1" t="s">
        <v>623</v>
      </c>
    </row>
    <row r="343" spans="11:11" x14ac:dyDescent="0.3">
      <c r="K343" s="1" t="s">
        <v>624</v>
      </c>
    </row>
    <row r="344" spans="11:11" x14ac:dyDescent="0.3">
      <c r="K344" s="1" t="s">
        <v>625</v>
      </c>
    </row>
    <row r="345" spans="11:11" x14ac:dyDescent="0.3">
      <c r="K345" s="1" t="s">
        <v>626</v>
      </c>
    </row>
    <row r="346" spans="11:11" x14ac:dyDescent="0.3">
      <c r="K346" s="1" t="s">
        <v>627</v>
      </c>
    </row>
    <row r="347" spans="11:11" x14ac:dyDescent="0.3">
      <c r="K347" s="1" t="s">
        <v>628</v>
      </c>
    </row>
    <row r="348" spans="11:11" x14ac:dyDescent="0.3">
      <c r="K348" s="1" t="s">
        <v>629</v>
      </c>
    </row>
    <row r="349" spans="11:11" x14ac:dyDescent="0.3">
      <c r="K349" s="1" t="s">
        <v>630</v>
      </c>
    </row>
    <row r="350" spans="11:11" x14ac:dyDescent="0.3">
      <c r="K350" s="1" t="s">
        <v>631</v>
      </c>
    </row>
    <row r="351" spans="11:11" x14ac:dyDescent="0.3">
      <c r="K351" s="1" t="s">
        <v>632</v>
      </c>
    </row>
    <row r="352" spans="11:11" x14ac:dyDescent="0.3">
      <c r="K352" s="1" t="s">
        <v>633</v>
      </c>
    </row>
    <row r="353" spans="11:11" x14ac:dyDescent="0.3">
      <c r="K353" s="1" t="s">
        <v>634</v>
      </c>
    </row>
    <row r="354" spans="11:11" x14ac:dyDescent="0.3">
      <c r="K354" s="1" t="s">
        <v>635</v>
      </c>
    </row>
    <row r="355" spans="11:11" x14ac:dyDescent="0.3">
      <c r="K355" s="1" t="s">
        <v>636</v>
      </c>
    </row>
    <row r="356" spans="11:11" x14ac:dyDescent="0.3">
      <c r="K356" s="1" t="s">
        <v>637</v>
      </c>
    </row>
    <row r="357" spans="11:11" x14ac:dyDescent="0.3">
      <c r="K357" s="1" t="s">
        <v>638</v>
      </c>
    </row>
    <row r="358" spans="11:11" x14ac:dyDescent="0.3">
      <c r="K358" s="1" t="s">
        <v>639</v>
      </c>
    </row>
    <row r="359" spans="11:11" x14ac:dyDescent="0.3">
      <c r="K359" s="1" t="s">
        <v>640</v>
      </c>
    </row>
    <row r="360" spans="11:11" x14ac:dyDescent="0.3">
      <c r="K360" s="1" t="s">
        <v>641</v>
      </c>
    </row>
    <row r="361" spans="11:11" x14ac:dyDescent="0.3">
      <c r="K361" s="1" t="s">
        <v>642</v>
      </c>
    </row>
    <row r="362" spans="11:11" x14ac:dyDescent="0.3">
      <c r="K362" s="1" t="s">
        <v>643</v>
      </c>
    </row>
    <row r="363" spans="11:11" x14ac:dyDescent="0.3">
      <c r="K363" s="1" t="s">
        <v>644</v>
      </c>
    </row>
    <row r="364" spans="11:11" x14ac:dyDescent="0.3">
      <c r="K364" s="1" t="s">
        <v>645</v>
      </c>
    </row>
    <row r="365" spans="11:11" x14ac:dyDescent="0.3">
      <c r="K365" s="1" t="s">
        <v>646</v>
      </c>
    </row>
    <row r="366" spans="11:11" x14ac:dyDescent="0.3">
      <c r="K366" s="1" t="s">
        <v>647</v>
      </c>
    </row>
    <row r="367" spans="11:11" x14ac:dyDescent="0.3">
      <c r="K367" s="1" t="s">
        <v>648</v>
      </c>
    </row>
    <row r="368" spans="11:11" x14ac:dyDescent="0.3">
      <c r="K368" s="1" t="s">
        <v>649</v>
      </c>
    </row>
    <row r="369" spans="11:11" x14ac:dyDescent="0.3">
      <c r="K369" s="1" t="s">
        <v>650</v>
      </c>
    </row>
    <row r="370" spans="11:11" x14ac:dyDescent="0.3">
      <c r="K370" s="1" t="s">
        <v>651</v>
      </c>
    </row>
    <row r="371" spans="11:11" x14ac:dyDescent="0.3">
      <c r="K371" s="1" t="s">
        <v>652</v>
      </c>
    </row>
    <row r="372" spans="11:11" x14ac:dyDescent="0.3">
      <c r="K372" s="1" t="s">
        <v>653</v>
      </c>
    </row>
    <row r="373" spans="11:11" x14ac:dyDescent="0.3">
      <c r="K373" s="1" t="s">
        <v>654</v>
      </c>
    </row>
    <row r="374" spans="11:11" x14ac:dyDescent="0.3">
      <c r="K374" s="1" t="s">
        <v>655</v>
      </c>
    </row>
    <row r="375" spans="11:11" x14ac:dyDescent="0.3">
      <c r="K375" s="1" t="s">
        <v>656</v>
      </c>
    </row>
    <row r="376" spans="11:11" x14ac:dyDescent="0.3">
      <c r="K376" s="1" t="s">
        <v>657</v>
      </c>
    </row>
    <row r="377" spans="11:11" x14ac:dyDescent="0.3">
      <c r="K377" s="1" t="s">
        <v>658</v>
      </c>
    </row>
    <row r="378" spans="11:11" x14ac:dyDescent="0.3">
      <c r="K378" s="1" t="s">
        <v>659</v>
      </c>
    </row>
    <row r="379" spans="11:11" x14ac:dyDescent="0.3">
      <c r="K379" s="1" t="s">
        <v>660</v>
      </c>
    </row>
    <row r="380" spans="11:11" x14ac:dyDescent="0.3">
      <c r="K380" s="1" t="s">
        <v>661</v>
      </c>
    </row>
    <row r="381" spans="11:11" x14ac:dyDescent="0.3">
      <c r="K381" s="1" t="s">
        <v>662</v>
      </c>
    </row>
    <row r="382" spans="11:11" x14ac:dyDescent="0.3">
      <c r="K382" s="1" t="s">
        <v>663</v>
      </c>
    </row>
    <row r="383" spans="11:11" x14ac:dyDescent="0.3">
      <c r="K383" s="1" t="s">
        <v>664</v>
      </c>
    </row>
    <row r="384" spans="11:11" x14ac:dyDescent="0.3">
      <c r="K384" s="1" t="s">
        <v>665</v>
      </c>
    </row>
    <row r="385" spans="11:11" x14ac:dyDescent="0.3">
      <c r="K385" s="1" t="s">
        <v>666</v>
      </c>
    </row>
    <row r="386" spans="11:11" x14ac:dyDescent="0.3">
      <c r="K386" s="1" t="s">
        <v>667</v>
      </c>
    </row>
    <row r="387" spans="11:11" x14ac:dyDescent="0.3">
      <c r="K387" s="1" t="s">
        <v>668</v>
      </c>
    </row>
    <row r="388" spans="11:11" x14ac:dyDescent="0.3">
      <c r="K388" s="1" t="s">
        <v>669</v>
      </c>
    </row>
    <row r="389" spans="11:11" x14ac:dyDescent="0.3">
      <c r="K389" s="1" t="s">
        <v>670</v>
      </c>
    </row>
    <row r="390" spans="11:11" x14ac:dyDescent="0.3">
      <c r="K390" s="1" t="s">
        <v>671</v>
      </c>
    </row>
    <row r="391" spans="11:11" x14ac:dyDescent="0.3">
      <c r="K391" s="1" t="s">
        <v>672</v>
      </c>
    </row>
    <row r="392" spans="11:11" x14ac:dyDescent="0.3">
      <c r="K392" s="1" t="s">
        <v>673</v>
      </c>
    </row>
    <row r="393" spans="11:11" x14ac:dyDescent="0.3">
      <c r="K393" s="1" t="s">
        <v>674</v>
      </c>
    </row>
    <row r="394" spans="11:11" x14ac:dyDescent="0.3">
      <c r="K394" s="1" t="s">
        <v>675</v>
      </c>
    </row>
    <row r="395" spans="11:11" x14ac:dyDescent="0.3">
      <c r="K395" s="1" t="s">
        <v>676</v>
      </c>
    </row>
    <row r="396" spans="11:11" x14ac:dyDescent="0.3">
      <c r="K396" s="1" t="s">
        <v>677</v>
      </c>
    </row>
    <row r="397" spans="11:11" x14ac:dyDescent="0.3">
      <c r="K397" s="1" t="s">
        <v>678</v>
      </c>
    </row>
    <row r="398" spans="11:11" x14ac:dyDescent="0.3">
      <c r="K398" s="1" t="s">
        <v>679</v>
      </c>
    </row>
    <row r="399" spans="11:11" x14ac:dyDescent="0.3">
      <c r="K399" s="1" t="s">
        <v>680</v>
      </c>
    </row>
    <row r="400" spans="11:11" x14ac:dyDescent="0.3">
      <c r="K400" s="1" t="s">
        <v>681</v>
      </c>
    </row>
    <row r="401" spans="11:11" x14ac:dyDescent="0.3">
      <c r="K401" s="1" t="s">
        <v>682</v>
      </c>
    </row>
    <row r="402" spans="11:11" x14ac:dyDescent="0.3">
      <c r="K402" s="1" t="s">
        <v>683</v>
      </c>
    </row>
    <row r="403" spans="11:11" x14ac:dyDescent="0.3">
      <c r="K403" s="1" t="s">
        <v>684</v>
      </c>
    </row>
    <row r="404" spans="11:11" x14ac:dyDescent="0.3">
      <c r="K404" s="1" t="s">
        <v>685</v>
      </c>
    </row>
    <row r="405" spans="11:11" x14ac:dyDescent="0.3">
      <c r="K405" s="1" t="s">
        <v>686</v>
      </c>
    </row>
    <row r="406" spans="11:11" x14ac:dyDescent="0.3">
      <c r="K406" s="1" t="s">
        <v>687</v>
      </c>
    </row>
    <row r="407" spans="11:11" x14ac:dyDescent="0.3">
      <c r="K407" s="1" t="s">
        <v>688</v>
      </c>
    </row>
    <row r="408" spans="11:11" x14ac:dyDescent="0.3">
      <c r="K408" s="1" t="s">
        <v>689</v>
      </c>
    </row>
    <row r="409" spans="11:11" x14ac:dyDescent="0.3">
      <c r="K409" s="1" t="s">
        <v>690</v>
      </c>
    </row>
    <row r="410" spans="11:11" x14ac:dyDescent="0.3">
      <c r="K410" s="1" t="s">
        <v>691</v>
      </c>
    </row>
    <row r="411" spans="11:11" x14ac:dyDescent="0.3">
      <c r="K411" s="1" t="s">
        <v>692</v>
      </c>
    </row>
    <row r="412" spans="11:11" x14ac:dyDescent="0.3">
      <c r="K412" s="1" t="s">
        <v>693</v>
      </c>
    </row>
    <row r="413" spans="11:11" x14ac:dyDescent="0.3">
      <c r="K413" s="1" t="s">
        <v>694</v>
      </c>
    </row>
    <row r="414" spans="11:11" x14ac:dyDescent="0.3">
      <c r="K414" s="1" t="s">
        <v>695</v>
      </c>
    </row>
    <row r="415" spans="11:11" x14ac:dyDescent="0.3">
      <c r="K415" s="1" t="s">
        <v>696</v>
      </c>
    </row>
    <row r="416" spans="11:11" x14ac:dyDescent="0.3">
      <c r="K416" s="1" t="s">
        <v>697</v>
      </c>
    </row>
    <row r="417" spans="11:11" x14ac:dyDescent="0.3">
      <c r="K417" s="1" t="s">
        <v>698</v>
      </c>
    </row>
    <row r="418" spans="11:11" x14ac:dyDescent="0.3">
      <c r="K418" s="1" t="s">
        <v>699</v>
      </c>
    </row>
    <row r="419" spans="11:11" x14ac:dyDescent="0.3">
      <c r="K419" s="1" t="s">
        <v>700</v>
      </c>
    </row>
    <row r="420" spans="11:11" x14ac:dyDescent="0.3">
      <c r="K420" s="1" t="s">
        <v>701</v>
      </c>
    </row>
    <row r="421" spans="11:11" x14ac:dyDescent="0.3">
      <c r="K421" s="1" t="s">
        <v>702</v>
      </c>
    </row>
    <row r="422" spans="11:11" x14ac:dyDescent="0.3">
      <c r="K422" s="1" t="s">
        <v>703</v>
      </c>
    </row>
    <row r="423" spans="11:11" x14ac:dyDescent="0.3">
      <c r="K423" s="1" t="s">
        <v>704</v>
      </c>
    </row>
    <row r="424" spans="11:11" x14ac:dyDescent="0.3">
      <c r="K424" s="1" t="s">
        <v>705</v>
      </c>
    </row>
    <row r="425" spans="11:11" x14ac:dyDescent="0.3">
      <c r="K425" s="1" t="s">
        <v>706</v>
      </c>
    </row>
    <row r="426" spans="11:11" x14ac:dyDescent="0.3">
      <c r="K426" s="1" t="s">
        <v>707</v>
      </c>
    </row>
    <row r="427" spans="11:11" x14ac:dyDescent="0.3">
      <c r="K427" s="1" t="s">
        <v>708</v>
      </c>
    </row>
    <row r="428" spans="11:11" x14ac:dyDescent="0.3">
      <c r="K428" s="1" t="s">
        <v>709</v>
      </c>
    </row>
    <row r="429" spans="11:11" x14ac:dyDescent="0.3">
      <c r="K429" s="1" t="s">
        <v>710</v>
      </c>
    </row>
    <row r="430" spans="11:11" x14ac:dyDescent="0.3">
      <c r="K430" s="1" t="s">
        <v>711</v>
      </c>
    </row>
    <row r="431" spans="11:11" x14ac:dyDescent="0.3">
      <c r="K431" s="1" t="s">
        <v>712</v>
      </c>
    </row>
    <row r="432" spans="11:11" x14ac:dyDescent="0.3">
      <c r="K432" s="1" t="s">
        <v>713</v>
      </c>
    </row>
    <row r="433" spans="11:11" x14ac:dyDescent="0.3">
      <c r="K433" s="1" t="s">
        <v>714</v>
      </c>
    </row>
    <row r="434" spans="11:11" x14ac:dyDescent="0.3">
      <c r="K434" s="1" t="s">
        <v>715</v>
      </c>
    </row>
    <row r="435" spans="11:11" x14ac:dyDescent="0.3">
      <c r="K435" s="1" t="s">
        <v>716</v>
      </c>
    </row>
    <row r="436" spans="11:11" x14ac:dyDescent="0.3">
      <c r="K436" s="1" t="s">
        <v>717</v>
      </c>
    </row>
    <row r="437" spans="11:11" x14ac:dyDescent="0.3">
      <c r="K437" s="1" t="s">
        <v>718</v>
      </c>
    </row>
    <row r="438" spans="11:11" x14ac:dyDescent="0.3">
      <c r="K438" s="1" t="s">
        <v>719</v>
      </c>
    </row>
    <row r="439" spans="11:11" x14ac:dyDescent="0.3">
      <c r="K439" s="1" t="s">
        <v>720</v>
      </c>
    </row>
    <row r="440" spans="11:11" x14ac:dyDescent="0.3">
      <c r="K440" s="1" t="s">
        <v>721</v>
      </c>
    </row>
    <row r="441" spans="11:11" x14ac:dyDescent="0.3">
      <c r="K441" s="1" t="s">
        <v>722</v>
      </c>
    </row>
    <row r="442" spans="11:11" x14ac:dyDescent="0.3">
      <c r="K442" s="1" t="s">
        <v>723</v>
      </c>
    </row>
    <row r="443" spans="11:11" x14ac:dyDescent="0.3">
      <c r="K443" s="1" t="s">
        <v>724</v>
      </c>
    </row>
    <row r="444" spans="11:11" x14ac:dyDescent="0.3">
      <c r="K444" s="1" t="s">
        <v>725</v>
      </c>
    </row>
    <row r="445" spans="11:11" x14ac:dyDescent="0.3">
      <c r="K445" s="1" t="s">
        <v>726</v>
      </c>
    </row>
    <row r="446" spans="11:11" x14ac:dyDescent="0.3">
      <c r="K446" s="1" t="s">
        <v>727</v>
      </c>
    </row>
    <row r="447" spans="11:11" x14ac:dyDescent="0.3">
      <c r="K447" s="1" t="s">
        <v>728</v>
      </c>
    </row>
    <row r="448" spans="11:11" x14ac:dyDescent="0.3">
      <c r="K448" s="1" t="s">
        <v>729</v>
      </c>
    </row>
    <row r="449" spans="11:11" x14ac:dyDescent="0.3">
      <c r="K449" s="1" t="s">
        <v>730</v>
      </c>
    </row>
    <row r="450" spans="11:11" x14ac:dyDescent="0.3">
      <c r="K450" s="1" t="s">
        <v>731</v>
      </c>
    </row>
    <row r="451" spans="11:11" x14ac:dyDescent="0.3">
      <c r="K451" s="1" t="s">
        <v>732</v>
      </c>
    </row>
    <row r="452" spans="11:11" x14ac:dyDescent="0.3">
      <c r="K452" s="1" t="s">
        <v>733</v>
      </c>
    </row>
    <row r="453" spans="11:11" x14ac:dyDescent="0.3">
      <c r="K453" s="1" t="s">
        <v>734</v>
      </c>
    </row>
    <row r="454" spans="11:11" x14ac:dyDescent="0.3">
      <c r="K454" s="1" t="s">
        <v>735</v>
      </c>
    </row>
    <row r="455" spans="11:11" x14ac:dyDescent="0.3">
      <c r="K455" s="1" t="s">
        <v>736</v>
      </c>
    </row>
    <row r="456" spans="11:11" x14ac:dyDescent="0.3">
      <c r="K456" s="1" t="s">
        <v>737</v>
      </c>
    </row>
    <row r="457" spans="11:11" x14ac:dyDescent="0.3">
      <c r="K457" s="1" t="s">
        <v>738</v>
      </c>
    </row>
    <row r="458" spans="11:11" x14ac:dyDescent="0.3">
      <c r="K458" s="1" t="s">
        <v>739</v>
      </c>
    </row>
    <row r="459" spans="11:11" x14ac:dyDescent="0.3">
      <c r="K459" s="1" t="s">
        <v>740</v>
      </c>
    </row>
    <row r="460" spans="11:11" x14ac:dyDescent="0.3">
      <c r="K460" s="1" t="s">
        <v>741</v>
      </c>
    </row>
    <row r="461" spans="11:11" x14ac:dyDescent="0.3">
      <c r="K461" s="1" t="s">
        <v>742</v>
      </c>
    </row>
    <row r="462" spans="11:11" x14ac:dyDescent="0.3">
      <c r="K462" s="1" t="s">
        <v>743</v>
      </c>
    </row>
    <row r="463" spans="11:11" x14ac:dyDescent="0.3">
      <c r="K463" s="1" t="s">
        <v>744</v>
      </c>
    </row>
    <row r="464" spans="11:11" x14ac:dyDescent="0.3">
      <c r="K464" s="1" t="s">
        <v>745</v>
      </c>
    </row>
    <row r="465" spans="11:11" x14ac:dyDescent="0.3">
      <c r="K465" s="1" t="s">
        <v>746</v>
      </c>
    </row>
    <row r="466" spans="11:11" x14ac:dyDescent="0.3">
      <c r="K466" s="1" t="s">
        <v>747</v>
      </c>
    </row>
    <row r="467" spans="11:11" x14ac:dyDescent="0.3">
      <c r="K467" s="1" t="s">
        <v>748</v>
      </c>
    </row>
    <row r="468" spans="11:11" x14ac:dyDescent="0.3">
      <c r="K468" s="1" t="s">
        <v>749</v>
      </c>
    </row>
    <row r="469" spans="11:11" x14ac:dyDescent="0.3">
      <c r="K469" s="1" t="s">
        <v>750</v>
      </c>
    </row>
    <row r="470" spans="11:11" x14ac:dyDescent="0.3">
      <c r="K470" s="1" t="s">
        <v>751</v>
      </c>
    </row>
    <row r="471" spans="11:11" x14ac:dyDescent="0.3">
      <c r="K471" s="1" t="s">
        <v>752</v>
      </c>
    </row>
    <row r="472" spans="11:11" x14ac:dyDescent="0.3">
      <c r="K472" s="1" t="s">
        <v>753</v>
      </c>
    </row>
    <row r="473" spans="11:11" x14ac:dyDescent="0.3">
      <c r="K473" s="1" t="s">
        <v>754</v>
      </c>
    </row>
    <row r="474" spans="11:11" x14ac:dyDescent="0.3">
      <c r="K474" s="1" t="s">
        <v>755</v>
      </c>
    </row>
    <row r="475" spans="11:11" x14ac:dyDescent="0.3">
      <c r="K475" s="1" t="s">
        <v>756</v>
      </c>
    </row>
    <row r="476" spans="11:11" x14ac:dyDescent="0.3">
      <c r="K476" s="1" t="s">
        <v>757</v>
      </c>
    </row>
    <row r="477" spans="11:11" x14ac:dyDescent="0.3">
      <c r="K477" s="1" t="s">
        <v>758</v>
      </c>
    </row>
    <row r="478" spans="11:11" x14ac:dyDescent="0.3">
      <c r="K478" s="1" t="s">
        <v>759</v>
      </c>
    </row>
    <row r="479" spans="11:11" x14ac:dyDescent="0.3">
      <c r="K479" s="1" t="s">
        <v>760</v>
      </c>
    </row>
    <row r="480" spans="11:11" x14ac:dyDescent="0.3">
      <c r="K480" s="1" t="s">
        <v>761</v>
      </c>
    </row>
    <row r="481" spans="11:11" x14ac:dyDescent="0.3">
      <c r="K481" s="1" t="s">
        <v>762</v>
      </c>
    </row>
    <row r="482" spans="11:11" x14ac:dyDescent="0.3">
      <c r="K482" s="1" t="s">
        <v>763</v>
      </c>
    </row>
    <row r="483" spans="11:11" x14ac:dyDescent="0.3">
      <c r="K483" s="1" t="s">
        <v>764</v>
      </c>
    </row>
    <row r="484" spans="11:11" x14ac:dyDescent="0.3">
      <c r="K484" s="1" t="s">
        <v>765</v>
      </c>
    </row>
    <row r="485" spans="11:11" x14ac:dyDescent="0.3">
      <c r="K485" s="1" t="s">
        <v>766</v>
      </c>
    </row>
    <row r="486" spans="11:11" x14ac:dyDescent="0.3">
      <c r="K486" s="1" t="s">
        <v>767</v>
      </c>
    </row>
    <row r="487" spans="11:11" x14ac:dyDescent="0.3">
      <c r="K487" s="1" t="s">
        <v>768</v>
      </c>
    </row>
    <row r="488" spans="11:11" x14ac:dyDescent="0.3">
      <c r="K488" s="1" t="s">
        <v>769</v>
      </c>
    </row>
    <row r="489" spans="11:11" x14ac:dyDescent="0.3">
      <c r="K489" s="1" t="s">
        <v>770</v>
      </c>
    </row>
    <row r="490" spans="11:11" x14ac:dyDescent="0.3">
      <c r="K490" s="1" t="s">
        <v>771</v>
      </c>
    </row>
    <row r="491" spans="11:11" x14ac:dyDescent="0.3">
      <c r="K491" s="1" t="s">
        <v>772</v>
      </c>
    </row>
    <row r="492" spans="11:11" x14ac:dyDescent="0.3">
      <c r="K492" s="1" t="s">
        <v>773</v>
      </c>
    </row>
    <row r="493" spans="11:11" x14ac:dyDescent="0.3">
      <c r="K493" s="1" t="s">
        <v>774</v>
      </c>
    </row>
    <row r="494" spans="11:11" x14ac:dyDescent="0.3">
      <c r="K494" s="1" t="s">
        <v>775</v>
      </c>
    </row>
    <row r="495" spans="11:11" x14ac:dyDescent="0.3">
      <c r="K495" s="1" t="s">
        <v>776</v>
      </c>
    </row>
    <row r="496" spans="11:11" x14ac:dyDescent="0.3">
      <c r="K496" s="1" t="s">
        <v>777</v>
      </c>
    </row>
    <row r="497" spans="11:11" x14ac:dyDescent="0.3">
      <c r="K497" s="1" t="s">
        <v>778</v>
      </c>
    </row>
    <row r="498" spans="11:11" x14ac:dyDescent="0.3">
      <c r="K498" s="1" t="s">
        <v>779</v>
      </c>
    </row>
    <row r="499" spans="11:11" x14ac:dyDescent="0.3">
      <c r="K499" s="1" t="s">
        <v>780</v>
      </c>
    </row>
    <row r="500" spans="11:11" x14ac:dyDescent="0.3">
      <c r="K500" s="1" t="s">
        <v>781</v>
      </c>
    </row>
    <row r="501" spans="11:11" x14ac:dyDescent="0.3">
      <c r="K501" s="1" t="s">
        <v>782</v>
      </c>
    </row>
    <row r="502" spans="11:11" x14ac:dyDescent="0.3">
      <c r="K502" s="1" t="s">
        <v>783</v>
      </c>
    </row>
    <row r="503" spans="11:11" x14ac:dyDescent="0.3">
      <c r="K503" s="1" t="s">
        <v>784</v>
      </c>
    </row>
    <row r="504" spans="11:11" x14ac:dyDescent="0.3">
      <c r="K504" s="1" t="s">
        <v>785</v>
      </c>
    </row>
    <row r="505" spans="11:11" x14ac:dyDescent="0.3">
      <c r="K505" s="1" t="s">
        <v>786</v>
      </c>
    </row>
    <row r="506" spans="11:11" x14ac:dyDescent="0.3">
      <c r="K506" s="1" t="s">
        <v>787</v>
      </c>
    </row>
    <row r="507" spans="11:11" x14ac:dyDescent="0.3">
      <c r="K507" s="1" t="s">
        <v>788</v>
      </c>
    </row>
    <row r="508" spans="11:11" x14ac:dyDescent="0.3">
      <c r="K508" s="1" t="s">
        <v>789</v>
      </c>
    </row>
    <row r="509" spans="11:11" x14ac:dyDescent="0.3">
      <c r="K509" s="1" t="s">
        <v>790</v>
      </c>
    </row>
    <row r="510" spans="11:11" x14ac:dyDescent="0.3">
      <c r="K510" s="1" t="s">
        <v>791</v>
      </c>
    </row>
    <row r="511" spans="11:11" x14ac:dyDescent="0.3">
      <c r="K511" s="1" t="s">
        <v>792</v>
      </c>
    </row>
    <row r="512" spans="11:11" x14ac:dyDescent="0.3">
      <c r="K512" s="1" t="s">
        <v>793</v>
      </c>
    </row>
    <row r="513" spans="11:11" x14ac:dyDescent="0.3">
      <c r="K513" s="1" t="s">
        <v>794</v>
      </c>
    </row>
    <row r="514" spans="11:11" x14ac:dyDescent="0.3">
      <c r="K514" s="1" t="s">
        <v>795</v>
      </c>
    </row>
    <row r="515" spans="11:11" x14ac:dyDescent="0.3">
      <c r="K515" s="1" t="s">
        <v>796</v>
      </c>
    </row>
    <row r="516" spans="11:11" x14ac:dyDescent="0.3">
      <c r="K516" s="1" t="s">
        <v>797</v>
      </c>
    </row>
    <row r="517" spans="11:11" x14ac:dyDescent="0.3">
      <c r="K517" s="1" t="s">
        <v>798</v>
      </c>
    </row>
    <row r="518" spans="11:11" x14ac:dyDescent="0.3">
      <c r="K518" s="1" t="s">
        <v>799</v>
      </c>
    </row>
    <row r="519" spans="11:11" x14ac:dyDescent="0.3">
      <c r="K519" s="1" t="s">
        <v>800</v>
      </c>
    </row>
    <row r="520" spans="11:11" x14ac:dyDescent="0.3">
      <c r="K520" s="1" t="s">
        <v>801</v>
      </c>
    </row>
    <row r="521" spans="11:11" x14ac:dyDescent="0.3">
      <c r="K521" s="1" t="s">
        <v>802</v>
      </c>
    </row>
    <row r="522" spans="11:11" x14ac:dyDescent="0.3">
      <c r="K522" s="1" t="s">
        <v>803</v>
      </c>
    </row>
    <row r="523" spans="11:11" x14ac:dyDescent="0.3">
      <c r="K523" s="1" t="s">
        <v>804</v>
      </c>
    </row>
    <row r="524" spans="11:11" x14ac:dyDescent="0.3">
      <c r="K524" s="1" t="s">
        <v>805</v>
      </c>
    </row>
    <row r="525" spans="11:11" x14ac:dyDescent="0.3">
      <c r="K525" s="1" t="s">
        <v>806</v>
      </c>
    </row>
    <row r="526" spans="11:11" x14ac:dyDescent="0.3">
      <c r="K526" s="1" t="s">
        <v>807</v>
      </c>
    </row>
    <row r="527" spans="11:11" x14ac:dyDescent="0.3">
      <c r="K527" s="1" t="s">
        <v>808</v>
      </c>
    </row>
    <row r="528" spans="11:11" x14ac:dyDescent="0.3">
      <c r="K528" s="1" t="s">
        <v>809</v>
      </c>
    </row>
    <row r="529" spans="11:11" x14ac:dyDescent="0.3">
      <c r="K529" s="1" t="s">
        <v>810</v>
      </c>
    </row>
    <row r="530" spans="11:11" x14ac:dyDescent="0.3">
      <c r="K530" s="1" t="s">
        <v>811</v>
      </c>
    </row>
    <row r="531" spans="11:11" x14ac:dyDescent="0.3">
      <c r="K531" s="1" t="s">
        <v>812</v>
      </c>
    </row>
    <row r="532" spans="11:11" x14ac:dyDescent="0.3">
      <c r="K532" s="1" t="s">
        <v>813</v>
      </c>
    </row>
    <row r="533" spans="11:11" x14ac:dyDescent="0.3">
      <c r="K533" s="1" t="s">
        <v>814</v>
      </c>
    </row>
    <row r="534" spans="11:11" x14ac:dyDescent="0.3">
      <c r="K534" s="1" t="s">
        <v>815</v>
      </c>
    </row>
    <row r="535" spans="11:11" x14ac:dyDescent="0.3">
      <c r="K535" s="1" t="s">
        <v>816</v>
      </c>
    </row>
    <row r="536" spans="11:11" x14ac:dyDescent="0.3">
      <c r="K536" s="1" t="s">
        <v>817</v>
      </c>
    </row>
    <row r="537" spans="11:11" x14ac:dyDescent="0.3">
      <c r="K537" s="1" t="s">
        <v>818</v>
      </c>
    </row>
    <row r="538" spans="11:11" x14ac:dyDescent="0.3">
      <c r="K538" s="1" t="s">
        <v>819</v>
      </c>
    </row>
    <row r="539" spans="11:11" x14ac:dyDescent="0.3">
      <c r="K539" s="1" t="s">
        <v>820</v>
      </c>
    </row>
    <row r="540" spans="11:11" x14ac:dyDescent="0.3">
      <c r="K540" s="1" t="s">
        <v>821</v>
      </c>
    </row>
    <row r="541" spans="11:11" x14ac:dyDescent="0.3">
      <c r="K541" s="1" t="s">
        <v>822</v>
      </c>
    </row>
    <row r="542" spans="11:11" x14ac:dyDescent="0.3">
      <c r="K542" s="1" t="s">
        <v>823</v>
      </c>
    </row>
    <row r="543" spans="11:11" x14ac:dyDescent="0.3">
      <c r="K543" s="1" t="s">
        <v>824</v>
      </c>
    </row>
    <row r="544" spans="11:11" x14ac:dyDescent="0.3">
      <c r="K544" s="1" t="s">
        <v>825</v>
      </c>
    </row>
    <row r="545" spans="11:11" x14ac:dyDescent="0.3">
      <c r="K545" s="1" t="s">
        <v>826</v>
      </c>
    </row>
    <row r="546" spans="11:11" x14ac:dyDescent="0.3">
      <c r="K546" s="1" t="s">
        <v>827</v>
      </c>
    </row>
    <row r="547" spans="11:11" x14ac:dyDescent="0.3">
      <c r="K547" s="1" t="s">
        <v>828</v>
      </c>
    </row>
    <row r="548" spans="11:11" x14ac:dyDescent="0.3">
      <c r="K548" s="1" t="s">
        <v>829</v>
      </c>
    </row>
    <row r="549" spans="11:11" x14ac:dyDescent="0.3">
      <c r="K549" s="1" t="s">
        <v>830</v>
      </c>
    </row>
    <row r="550" spans="11:11" x14ac:dyDescent="0.3">
      <c r="K550" s="1" t="s">
        <v>831</v>
      </c>
    </row>
    <row r="551" spans="11:11" x14ac:dyDescent="0.3">
      <c r="K551" s="1" t="s">
        <v>832</v>
      </c>
    </row>
    <row r="552" spans="11:11" x14ac:dyDescent="0.3">
      <c r="K552" s="1" t="s">
        <v>833</v>
      </c>
    </row>
    <row r="553" spans="11:11" x14ac:dyDescent="0.3">
      <c r="K553" s="1" t="s">
        <v>834</v>
      </c>
    </row>
    <row r="554" spans="11:11" x14ac:dyDescent="0.3">
      <c r="K554" s="1" t="s">
        <v>835</v>
      </c>
    </row>
    <row r="555" spans="11:11" x14ac:dyDescent="0.3">
      <c r="K555" s="1" t="s">
        <v>836</v>
      </c>
    </row>
    <row r="556" spans="11:11" x14ac:dyDescent="0.3">
      <c r="K556" s="1" t="s">
        <v>837</v>
      </c>
    </row>
    <row r="557" spans="11:11" x14ac:dyDescent="0.3">
      <c r="K557" s="1" t="s">
        <v>838</v>
      </c>
    </row>
    <row r="558" spans="11:11" x14ac:dyDescent="0.3">
      <c r="K558" s="1" t="s">
        <v>839</v>
      </c>
    </row>
    <row r="559" spans="11:11" x14ac:dyDescent="0.3">
      <c r="K559" s="1" t="s">
        <v>840</v>
      </c>
    </row>
    <row r="560" spans="11:11" x14ac:dyDescent="0.3">
      <c r="K560" s="1" t="s">
        <v>841</v>
      </c>
    </row>
    <row r="561" spans="11:11" x14ac:dyDescent="0.3">
      <c r="K561" s="1" t="s">
        <v>842</v>
      </c>
    </row>
    <row r="562" spans="11:11" x14ac:dyDescent="0.3">
      <c r="K562" s="1" t="s">
        <v>843</v>
      </c>
    </row>
    <row r="563" spans="11:11" x14ac:dyDescent="0.3">
      <c r="K563" s="1" t="s">
        <v>844</v>
      </c>
    </row>
    <row r="564" spans="11:11" x14ac:dyDescent="0.3">
      <c r="K564" s="1" t="s">
        <v>845</v>
      </c>
    </row>
    <row r="565" spans="11:11" x14ac:dyDescent="0.3">
      <c r="K565" s="1" t="s">
        <v>846</v>
      </c>
    </row>
    <row r="566" spans="11:11" x14ac:dyDescent="0.3">
      <c r="K566" s="1" t="s">
        <v>847</v>
      </c>
    </row>
    <row r="567" spans="11:11" x14ac:dyDescent="0.3">
      <c r="K567" s="1" t="s">
        <v>848</v>
      </c>
    </row>
    <row r="568" spans="11:11" x14ac:dyDescent="0.3">
      <c r="K568" s="1" t="s">
        <v>849</v>
      </c>
    </row>
    <row r="569" spans="11:11" x14ac:dyDescent="0.3">
      <c r="K569" s="1" t="s">
        <v>850</v>
      </c>
    </row>
    <row r="570" spans="11:11" x14ac:dyDescent="0.3">
      <c r="K570" s="1" t="s">
        <v>851</v>
      </c>
    </row>
    <row r="571" spans="11:11" x14ac:dyDescent="0.3">
      <c r="K571" s="1" t="s">
        <v>852</v>
      </c>
    </row>
    <row r="572" spans="11:11" x14ac:dyDescent="0.3">
      <c r="K572" s="1" t="s">
        <v>853</v>
      </c>
    </row>
    <row r="573" spans="11:11" x14ac:dyDescent="0.3">
      <c r="K573" s="1" t="s">
        <v>854</v>
      </c>
    </row>
    <row r="574" spans="11:11" x14ac:dyDescent="0.3">
      <c r="K574" s="1" t="s">
        <v>855</v>
      </c>
    </row>
    <row r="575" spans="11:11" x14ac:dyDescent="0.3">
      <c r="K575" s="1" t="s">
        <v>856</v>
      </c>
    </row>
    <row r="576" spans="11:11" x14ac:dyDescent="0.3">
      <c r="K576" s="1" t="s">
        <v>857</v>
      </c>
    </row>
    <row r="577" spans="11:11" x14ac:dyDescent="0.3">
      <c r="K577" s="1" t="s">
        <v>858</v>
      </c>
    </row>
    <row r="578" spans="11:11" x14ac:dyDescent="0.3">
      <c r="K578" s="1" t="s">
        <v>859</v>
      </c>
    </row>
    <row r="579" spans="11:11" x14ac:dyDescent="0.3">
      <c r="K579" s="1" t="s">
        <v>860</v>
      </c>
    </row>
    <row r="580" spans="11:11" x14ac:dyDescent="0.3">
      <c r="K580" s="1" t="s">
        <v>861</v>
      </c>
    </row>
    <row r="581" spans="11:11" x14ac:dyDescent="0.3">
      <c r="K581" s="1" t="s">
        <v>862</v>
      </c>
    </row>
    <row r="582" spans="11:11" x14ac:dyDescent="0.3">
      <c r="K582" s="1" t="s">
        <v>863</v>
      </c>
    </row>
    <row r="583" spans="11:11" x14ac:dyDescent="0.3">
      <c r="K583" s="1" t="s">
        <v>864</v>
      </c>
    </row>
    <row r="584" spans="11:11" x14ac:dyDescent="0.3">
      <c r="K584" s="1" t="s">
        <v>865</v>
      </c>
    </row>
    <row r="585" spans="11:11" x14ac:dyDescent="0.3">
      <c r="K585" s="1" t="s">
        <v>866</v>
      </c>
    </row>
    <row r="586" spans="11:11" x14ac:dyDescent="0.3">
      <c r="K586" s="1" t="s">
        <v>867</v>
      </c>
    </row>
    <row r="587" spans="11:11" x14ac:dyDescent="0.3">
      <c r="K587" s="1" t="s">
        <v>868</v>
      </c>
    </row>
    <row r="588" spans="11:11" x14ac:dyDescent="0.3">
      <c r="K588" s="1" t="s">
        <v>869</v>
      </c>
    </row>
    <row r="589" spans="11:11" x14ac:dyDescent="0.3">
      <c r="K589" s="1" t="s">
        <v>870</v>
      </c>
    </row>
    <row r="590" spans="11:11" x14ac:dyDescent="0.3">
      <c r="K590" s="1" t="s">
        <v>871</v>
      </c>
    </row>
    <row r="591" spans="11:11" x14ac:dyDescent="0.3">
      <c r="K591" s="1" t="s">
        <v>872</v>
      </c>
    </row>
    <row r="592" spans="11:11" x14ac:dyDescent="0.3">
      <c r="K592" s="1" t="s">
        <v>873</v>
      </c>
    </row>
    <row r="593" spans="11:11" x14ac:dyDescent="0.3">
      <c r="K593" s="1" t="s">
        <v>874</v>
      </c>
    </row>
    <row r="594" spans="11:11" x14ac:dyDescent="0.3">
      <c r="K594" s="1" t="s">
        <v>875</v>
      </c>
    </row>
    <row r="595" spans="11:11" x14ac:dyDescent="0.3">
      <c r="K595" s="1" t="s">
        <v>876</v>
      </c>
    </row>
    <row r="596" spans="11:11" x14ac:dyDescent="0.3">
      <c r="K596" s="1" t="s">
        <v>877</v>
      </c>
    </row>
    <row r="597" spans="11:11" x14ac:dyDescent="0.3">
      <c r="K597" s="1" t="s">
        <v>878</v>
      </c>
    </row>
    <row r="598" spans="11:11" x14ac:dyDescent="0.3">
      <c r="K598" s="1" t="s">
        <v>879</v>
      </c>
    </row>
    <row r="599" spans="11:11" x14ac:dyDescent="0.3">
      <c r="K599" s="1" t="s">
        <v>880</v>
      </c>
    </row>
    <row r="600" spans="11:11" x14ac:dyDescent="0.3">
      <c r="K600" s="1" t="s">
        <v>881</v>
      </c>
    </row>
    <row r="601" spans="11:11" x14ac:dyDescent="0.3">
      <c r="K601" s="1" t="s">
        <v>882</v>
      </c>
    </row>
    <row r="602" spans="11:11" x14ac:dyDescent="0.3">
      <c r="K602" s="1" t="s">
        <v>883</v>
      </c>
    </row>
    <row r="603" spans="11:11" x14ac:dyDescent="0.3">
      <c r="K603" s="1" t="s">
        <v>884</v>
      </c>
    </row>
    <row r="604" spans="11:11" x14ac:dyDescent="0.3">
      <c r="K604" s="1" t="s">
        <v>885</v>
      </c>
    </row>
    <row r="605" spans="11:11" x14ac:dyDescent="0.3">
      <c r="K605" s="1" t="s">
        <v>886</v>
      </c>
    </row>
    <row r="606" spans="11:11" x14ac:dyDescent="0.3">
      <c r="K606" s="1" t="s">
        <v>887</v>
      </c>
    </row>
    <row r="607" spans="11:11" x14ac:dyDescent="0.3">
      <c r="K607" s="1" t="s">
        <v>888</v>
      </c>
    </row>
    <row r="608" spans="11:11" x14ac:dyDescent="0.3">
      <c r="K608" s="1" t="s">
        <v>889</v>
      </c>
    </row>
    <row r="609" spans="11:11" x14ac:dyDescent="0.3">
      <c r="K609" s="1" t="s">
        <v>890</v>
      </c>
    </row>
    <row r="610" spans="11:11" x14ac:dyDescent="0.3">
      <c r="K610" s="1" t="s">
        <v>891</v>
      </c>
    </row>
    <row r="611" spans="11:11" x14ac:dyDescent="0.3">
      <c r="K611" s="1" t="s">
        <v>892</v>
      </c>
    </row>
    <row r="612" spans="11:11" x14ac:dyDescent="0.3">
      <c r="K612" s="1" t="s">
        <v>893</v>
      </c>
    </row>
    <row r="613" spans="11:11" x14ac:dyDescent="0.3">
      <c r="K613" s="1" t="s">
        <v>894</v>
      </c>
    </row>
    <row r="614" spans="11:11" x14ac:dyDescent="0.3">
      <c r="K614" s="1" t="s">
        <v>895</v>
      </c>
    </row>
    <row r="615" spans="11:11" x14ac:dyDescent="0.3">
      <c r="K615" s="1" t="s">
        <v>896</v>
      </c>
    </row>
    <row r="616" spans="11:11" x14ac:dyDescent="0.3">
      <c r="K616" s="1" t="s">
        <v>897</v>
      </c>
    </row>
    <row r="617" spans="11:11" x14ac:dyDescent="0.3">
      <c r="K617" s="1" t="s">
        <v>898</v>
      </c>
    </row>
    <row r="618" spans="11:11" x14ac:dyDescent="0.3">
      <c r="K618" s="1" t="s">
        <v>899</v>
      </c>
    </row>
    <row r="619" spans="11:11" x14ac:dyDescent="0.3">
      <c r="K619" s="1" t="s">
        <v>900</v>
      </c>
    </row>
    <row r="620" spans="11:11" x14ac:dyDescent="0.3">
      <c r="K620" s="1" t="s">
        <v>901</v>
      </c>
    </row>
    <row r="621" spans="11:11" x14ac:dyDescent="0.3">
      <c r="K621" s="1" t="s">
        <v>902</v>
      </c>
    </row>
    <row r="622" spans="11:11" x14ac:dyDescent="0.3">
      <c r="K622" s="1" t="s">
        <v>903</v>
      </c>
    </row>
    <row r="623" spans="11:11" x14ac:dyDescent="0.3">
      <c r="K623" s="1" t="s">
        <v>904</v>
      </c>
    </row>
    <row r="624" spans="11:11" x14ac:dyDescent="0.3">
      <c r="K624" s="1" t="s">
        <v>905</v>
      </c>
    </row>
    <row r="625" spans="11:11" x14ac:dyDescent="0.3">
      <c r="K625" s="1" t="s">
        <v>906</v>
      </c>
    </row>
    <row r="626" spans="11:11" x14ac:dyDescent="0.3">
      <c r="K626" s="1" t="s">
        <v>907</v>
      </c>
    </row>
    <row r="627" spans="11:11" x14ac:dyDescent="0.3">
      <c r="K627" s="1" t="s">
        <v>908</v>
      </c>
    </row>
    <row r="628" spans="11:11" x14ac:dyDescent="0.3">
      <c r="K628" s="1" t="s">
        <v>909</v>
      </c>
    </row>
    <row r="629" spans="11:11" x14ac:dyDescent="0.3">
      <c r="K629" s="1" t="s">
        <v>910</v>
      </c>
    </row>
    <row r="630" spans="11:11" x14ac:dyDescent="0.3">
      <c r="K630" s="1" t="s">
        <v>911</v>
      </c>
    </row>
    <row r="631" spans="11:11" x14ac:dyDescent="0.3">
      <c r="K631" s="1" t="s">
        <v>912</v>
      </c>
    </row>
    <row r="632" spans="11:11" x14ac:dyDescent="0.3">
      <c r="K632" s="1" t="s">
        <v>913</v>
      </c>
    </row>
    <row r="633" spans="11:11" x14ac:dyDescent="0.3">
      <c r="K633" s="1" t="s">
        <v>914</v>
      </c>
    </row>
    <row r="634" spans="11:11" x14ac:dyDescent="0.3">
      <c r="K634" s="1" t="s">
        <v>915</v>
      </c>
    </row>
    <row r="635" spans="11:11" x14ac:dyDescent="0.3">
      <c r="K635" s="1" t="s">
        <v>916</v>
      </c>
    </row>
    <row r="636" spans="11:11" x14ac:dyDescent="0.3">
      <c r="K636" s="1" t="s">
        <v>917</v>
      </c>
    </row>
    <row r="637" spans="11:11" x14ac:dyDescent="0.3">
      <c r="K637" s="1" t="s">
        <v>918</v>
      </c>
    </row>
    <row r="638" spans="11:11" x14ac:dyDescent="0.3">
      <c r="K638" s="1" t="s">
        <v>919</v>
      </c>
    </row>
    <row r="639" spans="11:11" x14ac:dyDescent="0.3">
      <c r="K639" s="1" t="s">
        <v>920</v>
      </c>
    </row>
    <row r="640" spans="11:11" x14ac:dyDescent="0.3">
      <c r="K640" s="1" t="s">
        <v>921</v>
      </c>
    </row>
    <row r="641" spans="11:11" x14ac:dyDescent="0.3">
      <c r="K641" s="1" t="s">
        <v>922</v>
      </c>
    </row>
    <row r="642" spans="11:11" x14ac:dyDescent="0.3">
      <c r="K642" s="1" t="s">
        <v>923</v>
      </c>
    </row>
    <row r="643" spans="11:11" x14ac:dyDescent="0.3">
      <c r="K643" s="1" t="s">
        <v>924</v>
      </c>
    </row>
    <row r="644" spans="11:11" x14ac:dyDescent="0.3">
      <c r="K644" s="1" t="s">
        <v>925</v>
      </c>
    </row>
    <row r="645" spans="11:11" x14ac:dyDescent="0.3">
      <c r="K645" s="1" t="s">
        <v>926</v>
      </c>
    </row>
    <row r="646" spans="11:11" x14ac:dyDescent="0.3">
      <c r="K646" s="1" t="s">
        <v>927</v>
      </c>
    </row>
    <row r="647" spans="11:11" x14ac:dyDescent="0.3">
      <c r="K647" s="1" t="s">
        <v>928</v>
      </c>
    </row>
    <row r="648" spans="11:11" x14ac:dyDescent="0.3">
      <c r="K648" s="1" t="s">
        <v>929</v>
      </c>
    </row>
    <row r="649" spans="11:11" x14ac:dyDescent="0.3">
      <c r="K649" s="1" t="s">
        <v>930</v>
      </c>
    </row>
    <row r="650" spans="11:11" x14ac:dyDescent="0.3">
      <c r="K650" s="1" t="s">
        <v>931</v>
      </c>
    </row>
    <row r="651" spans="11:11" x14ac:dyDescent="0.3">
      <c r="K651" s="1" t="s">
        <v>932</v>
      </c>
    </row>
    <row r="652" spans="11:11" x14ac:dyDescent="0.3">
      <c r="K652" s="1" t="s">
        <v>933</v>
      </c>
    </row>
    <row r="653" spans="11:11" x14ac:dyDescent="0.3">
      <c r="K653" s="1" t="s">
        <v>934</v>
      </c>
    </row>
    <row r="654" spans="11:11" x14ac:dyDescent="0.3">
      <c r="K654" s="1" t="s">
        <v>935</v>
      </c>
    </row>
    <row r="655" spans="11:11" x14ac:dyDescent="0.3">
      <c r="K655" s="1" t="s">
        <v>936</v>
      </c>
    </row>
    <row r="656" spans="11:11" x14ac:dyDescent="0.3">
      <c r="K656" s="1" t="s">
        <v>937</v>
      </c>
    </row>
    <row r="657" spans="11:11" x14ac:dyDescent="0.3">
      <c r="K657" s="1" t="s">
        <v>938</v>
      </c>
    </row>
    <row r="658" spans="11:11" x14ac:dyDescent="0.3">
      <c r="K658" s="1" t="s">
        <v>939</v>
      </c>
    </row>
    <row r="659" spans="11:11" x14ac:dyDescent="0.3">
      <c r="K659" s="1" t="s">
        <v>940</v>
      </c>
    </row>
    <row r="660" spans="11:11" x14ac:dyDescent="0.3">
      <c r="K660" s="1" t="s">
        <v>941</v>
      </c>
    </row>
    <row r="661" spans="11:11" x14ac:dyDescent="0.3">
      <c r="K661" s="1" t="s">
        <v>942</v>
      </c>
    </row>
    <row r="662" spans="11:11" x14ac:dyDescent="0.3">
      <c r="K662" s="1" t="s">
        <v>943</v>
      </c>
    </row>
    <row r="663" spans="11:11" x14ac:dyDescent="0.3">
      <c r="K663" s="1" t="s">
        <v>944</v>
      </c>
    </row>
    <row r="664" spans="11:11" x14ac:dyDescent="0.3">
      <c r="K664" s="1" t="s">
        <v>945</v>
      </c>
    </row>
    <row r="665" spans="11:11" x14ac:dyDescent="0.3">
      <c r="K665" s="1" t="s">
        <v>946</v>
      </c>
    </row>
    <row r="666" spans="11:11" x14ac:dyDescent="0.3">
      <c r="K666" s="1" t="s">
        <v>947</v>
      </c>
    </row>
    <row r="667" spans="11:11" x14ac:dyDescent="0.3">
      <c r="K667" s="1" t="s">
        <v>948</v>
      </c>
    </row>
    <row r="668" spans="11:11" x14ac:dyDescent="0.3">
      <c r="K668" s="1" t="s">
        <v>949</v>
      </c>
    </row>
    <row r="669" spans="11:11" x14ac:dyDescent="0.3">
      <c r="K669" s="1" t="s">
        <v>950</v>
      </c>
    </row>
    <row r="670" spans="11:11" x14ac:dyDescent="0.3">
      <c r="K670" s="1" t="s">
        <v>951</v>
      </c>
    </row>
    <row r="671" spans="11:11" x14ac:dyDescent="0.3">
      <c r="K671" s="1" t="s">
        <v>952</v>
      </c>
    </row>
    <row r="672" spans="11:11" x14ac:dyDescent="0.3">
      <c r="K672" s="1" t="s">
        <v>953</v>
      </c>
    </row>
    <row r="673" spans="11:11" x14ac:dyDescent="0.3">
      <c r="K673" s="1" t="s">
        <v>954</v>
      </c>
    </row>
    <row r="674" spans="11:11" x14ac:dyDescent="0.3">
      <c r="K674" s="1" t="s">
        <v>955</v>
      </c>
    </row>
    <row r="675" spans="11:11" x14ac:dyDescent="0.3">
      <c r="K675" s="1" t="s">
        <v>956</v>
      </c>
    </row>
    <row r="676" spans="11:11" x14ac:dyDescent="0.3">
      <c r="K676" s="1" t="s">
        <v>957</v>
      </c>
    </row>
    <row r="677" spans="11:11" x14ac:dyDescent="0.3">
      <c r="K677" s="1" t="s">
        <v>958</v>
      </c>
    </row>
    <row r="678" spans="11:11" x14ac:dyDescent="0.3">
      <c r="K678" s="1" t="s">
        <v>959</v>
      </c>
    </row>
    <row r="679" spans="11:11" x14ac:dyDescent="0.3">
      <c r="K679" s="1" t="s">
        <v>960</v>
      </c>
    </row>
    <row r="680" spans="11:11" x14ac:dyDescent="0.3">
      <c r="K680" s="1" t="s">
        <v>961</v>
      </c>
    </row>
    <row r="681" spans="11:11" x14ac:dyDescent="0.3">
      <c r="K681" s="1" t="s">
        <v>962</v>
      </c>
    </row>
    <row r="682" spans="11:11" x14ac:dyDescent="0.3">
      <c r="K682" s="1" t="s">
        <v>963</v>
      </c>
    </row>
    <row r="683" spans="11:11" x14ac:dyDescent="0.3">
      <c r="K683" s="1" t="s">
        <v>964</v>
      </c>
    </row>
    <row r="684" spans="11:11" x14ac:dyDescent="0.3">
      <c r="K684" s="1" t="s">
        <v>965</v>
      </c>
    </row>
    <row r="685" spans="11:11" x14ac:dyDescent="0.3">
      <c r="K685" s="1" t="s">
        <v>966</v>
      </c>
    </row>
    <row r="686" spans="11:11" x14ac:dyDescent="0.3">
      <c r="K686" s="1" t="s">
        <v>967</v>
      </c>
    </row>
    <row r="687" spans="11:11" x14ac:dyDescent="0.3">
      <c r="K687" s="1" t="s">
        <v>968</v>
      </c>
    </row>
    <row r="688" spans="11:11" x14ac:dyDescent="0.3">
      <c r="K688" s="1" t="s">
        <v>969</v>
      </c>
    </row>
    <row r="689" spans="11:11" x14ac:dyDescent="0.3">
      <c r="K689" s="1" t="s">
        <v>970</v>
      </c>
    </row>
    <row r="690" spans="11:11" x14ac:dyDescent="0.3">
      <c r="K690" s="1" t="s">
        <v>971</v>
      </c>
    </row>
    <row r="691" spans="11:11" x14ac:dyDescent="0.3">
      <c r="K691" s="1" t="s">
        <v>972</v>
      </c>
    </row>
    <row r="692" spans="11:11" x14ac:dyDescent="0.3">
      <c r="K692" s="1" t="s">
        <v>973</v>
      </c>
    </row>
    <row r="693" spans="11:11" x14ac:dyDescent="0.3">
      <c r="K693" s="1" t="s">
        <v>974</v>
      </c>
    </row>
    <row r="694" spans="11:11" x14ac:dyDescent="0.3">
      <c r="K694" s="1" t="s">
        <v>975</v>
      </c>
    </row>
    <row r="695" spans="11:11" x14ac:dyDescent="0.3">
      <c r="K695" s="1" t="s">
        <v>976</v>
      </c>
    </row>
    <row r="696" spans="11:11" x14ac:dyDescent="0.3">
      <c r="K696" s="1" t="s">
        <v>977</v>
      </c>
    </row>
    <row r="697" spans="11:11" x14ac:dyDescent="0.3">
      <c r="K697" s="1" t="s">
        <v>978</v>
      </c>
    </row>
    <row r="698" spans="11:11" x14ac:dyDescent="0.3">
      <c r="K698" s="1" t="s">
        <v>979</v>
      </c>
    </row>
    <row r="699" spans="11:11" x14ac:dyDescent="0.3">
      <c r="K699" s="1" t="s">
        <v>980</v>
      </c>
    </row>
    <row r="700" spans="11:11" x14ac:dyDescent="0.3">
      <c r="K700" s="1" t="s">
        <v>981</v>
      </c>
    </row>
    <row r="701" spans="11:11" x14ac:dyDescent="0.3">
      <c r="K701" s="1" t="s">
        <v>982</v>
      </c>
    </row>
    <row r="702" spans="11:11" x14ac:dyDescent="0.3">
      <c r="K702" s="1" t="s">
        <v>983</v>
      </c>
    </row>
    <row r="703" spans="11:11" x14ac:dyDescent="0.3">
      <c r="K703" s="1" t="s">
        <v>984</v>
      </c>
    </row>
    <row r="704" spans="11:11" x14ac:dyDescent="0.3">
      <c r="K704" s="1" t="s">
        <v>985</v>
      </c>
    </row>
    <row r="705" spans="11:11" x14ac:dyDescent="0.3">
      <c r="K705" s="1" t="s">
        <v>986</v>
      </c>
    </row>
    <row r="706" spans="11:11" x14ac:dyDescent="0.3">
      <c r="K706" s="1" t="s">
        <v>987</v>
      </c>
    </row>
    <row r="707" spans="11:11" x14ac:dyDescent="0.3">
      <c r="K707" s="1" t="s">
        <v>988</v>
      </c>
    </row>
    <row r="708" spans="11:11" x14ac:dyDescent="0.3">
      <c r="K708" s="1" t="s">
        <v>989</v>
      </c>
    </row>
    <row r="709" spans="11:11" x14ac:dyDescent="0.3">
      <c r="K709" s="1" t="s">
        <v>990</v>
      </c>
    </row>
    <row r="710" spans="11:11" x14ac:dyDescent="0.3">
      <c r="K710" s="1" t="s">
        <v>991</v>
      </c>
    </row>
    <row r="711" spans="11:11" x14ac:dyDescent="0.3">
      <c r="K711" s="1" t="s">
        <v>992</v>
      </c>
    </row>
    <row r="712" spans="11:11" x14ac:dyDescent="0.3">
      <c r="K712" s="1" t="s">
        <v>993</v>
      </c>
    </row>
    <row r="713" spans="11:11" x14ac:dyDescent="0.3">
      <c r="K713" s="1" t="s">
        <v>994</v>
      </c>
    </row>
    <row r="714" spans="11:11" x14ac:dyDescent="0.3">
      <c r="K714" s="1" t="s">
        <v>995</v>
      </c>
    </row>
    <row r="715" spans="11:11" x14ac:dyDescent="0.3">
      <c r="K715" s="1" t="s">
        <v>996</v>
      </c>
    </row>
    <row r="716" spans="11:11" x14ac:dyDescent="0.3">
      <c r="K716" s="1" t="s">
        <v>997</v>
      </c>
    </row>
    <row r="717" spans="11:11" x14ac:dyDescent="0.3">
      <c r="K717" s="1" t="s">
        <v>998</v>
      </c>
    </row>
    <row r="718" spans="11:11" x14ac:dyDescent="0.3">
      <c r="K718" s="1" t="s">
        <v>999</v>
      </c>
    </row>
    <row r="719" spans="11:11" x14ac:dyDescent="0.3">
      <c r="K719" s="1" t="s">
        <v>1000</v>
      </c>
    </row>
    <row r="720" spans="11:11" x14ac:dyDescent="0.3">
      <c r="K720" s="1" t="s">
        <v>1001</v>
      </c>
    </row>
    <row r="721" spans="11:11" x14ac:dyDescent="0.3">
      <c r="K721" s="1" t="s">
        <v>1002</v>
      </c>
    </row>
    <row r="722" spans="11:11" x14ac:dyDescent="0.3">
      <c r="K722" s="1" t="s">
        <v>1003</v>
      </c>
    </row>
    <row r="723" spans="11:11" x14ac:dyDescent="0.3">
      <c r="K723" s="1" t="s">
        <v>1004</v>
      </c>
    </row>
    <row r="724" spans="11:11" x14ac:dyDescent="0.3">
      <c r="K724" s="1" t="s">
        <v>1005</v>
      </c>
    </row>
    <row r="725" spans="11:11" x14ac:dyDescent="0.3">
      <c r="K725" s="1" t="s">
        <v>1006</v>
      </c>
    </row>
    <row r="726" spans="11:11" x14ac:dyDescent="0.3">
      <c r="K726" s="1" t="s">
        <v>1007</v>
      </c>
    </row>
    <row r="727" spans="11:11" x14ac:dyDescent="0.3">
      <c r="K727" s="1" t="s">
        <v>1008</v>
      </c>
    </row>
    <row r="728" spans="11:11" x14ac:dyDescent="0.3">
      <c r="K728" s="1" t="s">
        <v>1009</v>
      </c>
    </row>
    <row r="729" spans="11:11" x14ac:dyDescent="0.3">
      <c r="K729" s="1" t="s">
        <v>1010</v>
      </c>
    </row>
    <row r="730" spans="11:11" x14ac:dyDescent="0.3">
      <c r="K730" s="1" t="s">
        <v>1011</v>
      </c>
    </row>
    <row r="731" spans="11:11" x14ac:dyDescent="0.3">
      <c r="K731" s="1" t="s">
        <v>1012</v>
      </c>
    </row>
    <row r="732" spans="11:11" x14ac:dyDescent="0.3">
      <c r="K732" s="1" t="s">
        <v>1013</v>
      </c>
    </row>
    <row r="733" spans="11:11" x14ac:dyDescent="0.3">
      <c r="K733" s="1" t="s">
        <v>1014</v>
      </c>
    </row>
    <row r="734" spans="11:11" x14ac:dyDescent="0.3">
      <c r="K734" s="1" t="s">
        <v>1015</v>
      </c>
    </row>
    <row r="735" spans="11:11" x14ac:dyDescent="0.3">
      <c r="K735" s="1" t="s">
        <v>1016</v>
      </c>
    </row>
    <row r="736" spans="11:11" x14ac:dyDescent="0.3">
      <c r="K736" s="1" t="s">
        <v>1017</v>
      </c>
    </row>
    <row r="737" spans="11:11" x14ac:dyDescent="0.3">
      <c r="K737" s="1" t="s">
        <v>1018</v>
      </c>
    </row>
    <row r="738" spans="11:11" x14ac:dyDescent="0.3">
      <c r="K738" s="1" t="s">
        <v>1019</v>
      </c>
    </row>
    <row r="739" spans="11:11" x14ac:dyDescent="0.3">
      <c r="K739" s="1" t="s">
        <v>1020</v>
      </c>
    </row>
    <row r="740" spans="11:11" x14ac:dyDescent="0.3">
      <c r="K740" s="1" t="s">
        <v>1021</v>
      </c>
    </row>
    <row r="741" spans="11:11" x14ac:dyDescent="0.3">
      <c r="K741" s="1" t="s">
        <v>1022</v>
      </c>
    </row>
    <row r="742" spans="11:11" x14ac:dyDescent="0.3">
      <c r="K742" s="1" t="s">
        <v>1023</v>
      </c>
    </row>
    <row r="743" spans="11:11" x14ac:dyDescent="0.3">
      <c r="K743" s="1" t="s">
        <v>1024</v>
      </c>
    </row>
    <row r="744" spans="11:11" x14ac:dyDescent="0.3">
      <c r="K744" s="1" t="s">
        <v>1025</v>
      </c>
    </row>
    <row r="745" spans="11:11" x14ac:dyDescent="0.3">
      <c r="K745" s="1" t="s">
        <v>1026</v>
      </c>
    </row>
    <row r="746" spans="11:11" x14ac:dyDescent="0.3">
      <c r="K746" s="1" t="s">
        <v>1027</v>
      </c>
    </row>
    <row r="747" spans="11:11" x14ac:dyDescent="0.3">
      <c r="K747" s="1" t="s">
        <v>1028</v>
      </c>
    </row>
    <row r="748" spans="11:11" x14ac:dyDescent="0.3">
      <c r="K748" s="1" t="s">
        <v>1029</v>
      </c>
    </row>
    <row r="749" spans="11:11" x14ac:dyDescent="0.3">
      <c r="K749" s="1" t="s">
        <v>1030</v>
      </c>
    </row>
    <row r="750" spans="11:11" x14ac:dyDescent="0.3">
      <c r="K750" s="1" t="s">
        <v>1031</v>
      </c>
    </row>
    <row r="751" spans="11:11" x14ac:dyDescent="0.3">
      <c r="K751" s="1" t="s">
        <v>1032</v>
      </c>
    </row>
    <row r="752" spans="11:11" x14ac:dyDescent="0.3">
      <c r="K752" s="1" t="s">
        <v>1033</v>
      </c>
    </row>
    <row r="753" spans="11:11" x14ac:dyDescent="0.3">
      <c r="K753" s="1" t="s">
        <v>1034</v>
      </c>
    </row>
    <row r="754" spans="11:11" x14ac:dyDescent="0.3">
      <c r="K754" s="1" t="s">
        <v>1035</v>
      </c>
    </row>
    <row r="755" spans="11:11" x14ac:dyDescent="0.3">
      <c r="K755" s="1" t="s">
        <v>1036</v>
      </c>
    </row>
    <row r="756" spans="11:11" x14ac:dyDescent="0.3">
      <c r="K756" s="1" t="s">
        <v>1037</v>
      </c>
    </row>
    <row r="757" spans="11:11" x14ac:dyDescent="0.3">
      <c r="K757" s="1" t="s">
        <v>1038</v>
      </c>
    </row>
    <row r="758" spans="11:11" x14ac:dyDescent="0.3">
      <c r="K758" s="1" t="s">
        <v>1039</v>
      </c>
    </row>
    <row r="759" spans="11:11" x14ac:dyDescent="0.3">
      <c r="K759" s="1" t="s">
        <v>1040</v>
      </c>
    </row>
    <row r="760" spans="11:11" x14ac:dyDescent="0.3">
      <c r="K760" s="1" t="s">
        <v>1041</v>
      </c>
    </row>
    <row r="761" spans="11:11" x14ac:dyDescent="0.3">
      <c r="K761" s="1" t="s">
        <v>1042</v>
      </c>
    </row>
    <row r="762" spans="11:11" x14ac:dyDescent="0.3">
      <c r="K762" s="1" t="s">
        <v>1043</v>
      </c>
    </row>
    <row r="763" spans="11:11" x14ac:dyDescent="0.3">
      <c r="K763" s="1" t="s">
        <v>1044</v>
      </c>
    </row>
    <row r="764" spans="11:11" x14ac:dyDescent="0.3">
      <c r="K764" s="1" t="s">
        <v>1045</v>
      </c>
    </row>
    <row r="765" spans="11:11" x14ac:dyDescent="0.3">
      <c r="K765" s="1" t="s">
        <v>1046</v>
      </c>
    </row>
    <row r="766" spans="11:11" x14ac:dyDescent="0.3">
      <c r="K766" s="1" t="s">
        <v>1047</v>
      </c>
    </row>
    <row r="767" spans="11:11" x14ac:dyDescent="0.3">
      <c r="K767" s="1" t="s">
        <v>1048</v>
      </c>
    </row>
    <row r="768" spans="11:11" x14ac:dyDescent="0.3">
      <c r="K768" s="1" t="s">
        <v>1049</v>
      </c>
    </row>
    <row r="769" spans="11:11" x14ac:dyDescent="0.3">
      <c r="K769" s="1" t="s">
        <v>1050</v>
      </c>
    </row>
    <row r="770" spans="11:11" x14ac:dyDescent="0.3">
      <c r="K770" s="1" t="s">
        <v>1051</v>
      </c>
    </row>
    <row r="771" spans="11:11" x14ac:dyDescent="0.3">
      <c r="K771" s="1" t="s">
        <v>1052</v>
      </c>
    </row>
    <row r="772" spans="11:11" x14ac:dyDescent="0.3">
      <c r="K772" s="1" t="s">
        <v>1053</v>
      </c>
    </row>
    <row r="773" spans="11:11" x14ac:dyDescent="0.3">
      <c r="K773" s="1" t="s">
        <v>1054</v>
      </c>
    </row>
    <row r="774" spans="11:11" x14ac:dyDescent="0.3">
      <c r="K774" s="1" t="s">
        <v>1055</v>
      </c>
    </row>
    <row r="775" spans="11:11" x14ac:dyDescent="0.3">
      <c r="K775" s="1" t="s">
        <v>1056</v>
      </c>
    </row>
    <row r="776" spans="11:11" x14ac:dyDescent="0.3">
      <c r="K776" s="1" t="s">
        <v>1057</v>
      </c>
    </row>
    <row r="777" spans="11:11" x14ac:dyDescent="0.3">
      <c r="K777" s="1" t="s">
        <v>1058</v>
      </c>
    </row>
    <row r="778" spans="11:11" x14ac:dyDescent="0.3">
      <c r="K778" s="1" t="s">
        <v>1059</v>
      </c>
    </row>
    <row r="779" spans="11:11" x14ac:dyDescent="0.3">
      <c r="K779" s="1" t="s">
        <v>1060</v>
      </c>
    </row>
    <row r="780" spans="11:11" x14ac:dyDescent="0.3">
      <c r="K780" s="1" t="s">
        <v>1061</v>
      </c>
    </row>
    <row r="781" spans="11:11" x14ac:dyDescent="0.3">
      <c r="K781" s="1" t="s">
        <v>1062</v>
      </c>
    </row>
    <row r="782" spans="11:11" x14ac:dyDescent="0.3">
      <c r="K782" s="1" t="s">
        <v>1063</v>
      </c>
    </row>
    <row r="783" spans="11:11" x14ac:dyDescent="0.3">
      <c r="K783" s="1" t="s">
        <v>1064</v>
      </c>
    </row>
    <row r="784" spans="11:11" x14ac:dyDescent="0.3">
      <c r="K784" s="1" t="s">
        <v>1065</v>
      </c>
    </row>
    <row r="785" spans="11:11" x14ac:dyDescent="0.3">
      <c r="K785" s="1" t="s">
        <v>1066</v>
      </c>
    </row>
    <row r="786" spans="11:11" x14ac:dyDescent="0.3">
      <c r="K786" s="1" t="s">
        <v>1067</v>
      </c>
    </row>
    <row r="787" spans="11:11" x14ac:dyDescent="0.3">
      <c r="K787" s="1" t="s">
        <v>1068</v>
      </c>
    </row>
    <row r="788" spans="11:11" x14ac:dyDescent="0.3">
      <c r="K788" s="1" t="s">
        <v>1069</v>
      </c>
    </row>
    <row r="789" spans="11:11" x14ac:dyDescent="0.3">
      <c r="K789" s="1" t="s">
        <v>1070</v>
      </c>
    </row>
    <row r="790" spans="11:11" x14ac:dyDescent="0.3">
      <c r="K790" s="1" t="s">
        <v>1071</v>
      </c>
    </row>
    <row r="791" spans="11:11" x14ac:dyDescent="0.3">
      <c r="K791" s="1" t="s">
        <v>1072</v>
      </c>
    </row>
    <row r="792" spans="11:11" x14ac:dyDescent="0.3">
      <c r="K792" s="1" t="s">
        <v>1073</v>
      </c>
    </row>
    <row r="793" spans="11:11" x14ac:dyDescent="0.3">
      <c r="K793" s="1" t="s">
        <v>1074</v>
      </c>
    </row>
    <row r="794" spans="11:11" x14ac:dyDescent="0.3">
      <c r="K794" s="1" t="s">
        <v>1075</v>
      </c>
    </row>
    <row r="795" spans="11:11" x14ac:dyDescent="0.3">
      <c r="K795" s="1" t="s">
        <v>1076</v>
      </c>
    </row>
    <row r="796" spans="11:11" x14ac:dyDescent="0.3">
      <c r="K796" s="1" t="s">
        <v>1077</v>
      </c>
    </row>
    <row r="797" spans="11:11" x14ac:dyDescent="0.3">
      <c r="K797" s="1" t="s">
        <v>1078</v>
      </c>
    </row>
    <row r="798" spans="11:11" x14ac:dyDescent="0.3">
      <c r="K798" s="1" t="s">
        <v>1079</v>
      </c>
    </row>
    <row r="799" spans="11:11" x14ac:dyDescent="0.3">
      <c r="K799" s="1" t="s">
        <v>1080</v>
      </c>
    </row>
    <row r="800" spans="11:11" x14ac:dyDescent="0.3">
      <c r="K800" s="1" t="s">
        <v>1081</v>
      </c>
    </row>
    <row r="801" spans="11:11" x14ac:dyDescent="0.3">
      <c r="K801" s="1" t="s">
        <v>1082</v>
      </c>
    </row>
    <row r="802" spans="11:11" x14ac:dyDescent="0.3">
      <c r="K802" s="1" t="s">
        <v>1083</v>
      </c>
    </row>
    <row r="803" spans="11:11" x14ac:dyDescent="0.3">
      <c r="K803" s="1" t="s">
        <v>1084</v>
      </c>
    </row>
    <row r="804" spans="11:11" x14ac:dyDescent="0.3">
      <c r="K804" s="1" t="s">
        <v>1085</v>
      </c>
    </row>
    <row r="805" spans="11:11" x14ac:dyDescent="0.3">
      <c r="K805" s="1" t="s">
        <v>1086</v>
      </c>
    </row>
    <row r="806" spans="11:11" x14ac:dyDescent="0.3">
      <c r="K806" s="1" t="s">
        <v>1087</v>
      </c>
    </row>
    <row r="807" spans="11:11" x14ac:dyDescent="0.3">
      <c r="K807" s="1" t="s">
        <v>1088</v>
      </c>
    </row>
    <row r="808" spans="11:11" x14ac:dyDescent="0.3">
      <c r="K808" s="1" t="s">
        <v>1089</v>
      </c>
    </row>
    <row r="809" spans="11:11" x14ac:dyDescent="0.3">
      <c r="K809" s="1" t="s">
        <v>1090</v>
      </c>
    </row>
    <row r="810" spans="11:11" x14ac:dyDescent="0.3">
      <c r="K810" s="1" t="s">
        <v>1091</v>
      </c>
    </row>
    <row r="811" spans="11:11" x14ac:dyDescent="0.3">
      <c r="K811" s="1" t="s">
        <v>1092</v>
      </c>
    </row>
    <row r="812" spans="11:11" x14ac:dyDescent="0.3">
      <c r="K812" s="1" t="s">
        <v>1093</v>
      </c>
    </row>
    <row r="813" spans="11:11" x14ac:dyDescent="0.3">
      <c r="K813" s="1" t="s">
        <v>1094</v>
      </c>
    </row>
    <row r="814" spans="11:11" x14ac:dyDescent="0.3">
      <c r="K814" s="1" t="s">
        <v>1095</v>
      </c>
    </row>
    <row r="815" spans="11:11" x14ac:dyDescent="0.3">
      <c r="K815" s="1" t="s">
        <v>1096</v>
      </c>
    </row>
    <row r="816" spans="11:11" x14ac:dyDescent="0.3">
      <c r="K816" s="1" t="s">
        <v>1097</v>
      </c>
    </row>
    <row r="817" spans="11:11" x14ac:dyDescent="0.3">
      <c r="K817" s="1" t="s">
        <v>1098</v>
      </c>
    </row>
    <row r="818" spans="11:11" x14ac:dyDescent="0.3">
      <c r="K818" s="1" t="s">
        <v>1099</v>
      </c>
    </row>
    <row r="819" spans="11:11" x14ac:dyDescent="0.3">
      <c r="K819" s="1" t="s">
        <v>1100</v>
      </c>
    </row>
    <row r="820" spans="11:11" x14ac:dyDescent="0.3">
      <c r="K820" s="1" t="s">
        <v>1101</v>
      </c>
    </row>
    <row r="821" spans="11:11" x14ac:dyDescent="0.3">
      <c r="K821" s="1" t="s">
        <v>1102</v>
      </c>
    </row>
    <row r="822" spans="11:11" x14ac:dyDescent="0.3">
      <c r="K822" s="1" t="s">
        <v>1103</v>
      </c>
    </row>
    <row r="823" spans="11:11" x14ac:dyDescent="0.3">
      <c r="K823" s="1" t="s">
        <v>1104</v>
      </c>
    </row>
    <row r="824" spans="11:11" x14ac:dyDescent="0.3">
      <c r="K824" s="1" t="s">
        <v>1105</v>
      </c>
    </row>
    <row r="825" spans="11:11" x14ac:dyDescent="0.3">
      <c r="K825" s="1" t="s">
        <v>1106</v>
      </c>
    </row>
    <row r="826" spans="11:11" x14ac:dyDescent="0.3">
      <c r="K826" s="1" t="s">
        <v>1107</v>
      </c>
    </row>
    <row r="827" spans="11:11" x14ac:dyDescent="0.3">
      <c r="K827" s="1" t="s">
        <v>1108</v>
      </c>
    </row>
    <row r="828" spans="11:11" x14ac:dyDescent="0.3">
      <c r="K828" s="1" t="s">
        <v>1109</v>
      </c>
    </row>
    <row r="829" spans="11:11" x14ac:dyDescent="0.3">
      <c r="K829" s="1" t="s">
        <v>1110</v>
      </c>
    </row>
    <row r="830" spans="11:11" x14ac:dyDescent="0.3">
      <c r="K830" s="1" t="s">
        <v>1111</v>
      </c>
    </row>
    <row r="831" spans="11:11" x14ac:dyDescent="0.3">
      <c r="K831" s="1" t="s">
        <v>1112</v>
      </c>
    </row>
    <row r="832" spans="11:11" x14ac:dyDescent="0.3">
      <c r="K832" s="1" t="s">
        <v>1113</v>
      </c>
    </row>
    <row r="833" spans="11:11" x14ac:dyDescent="0.3">
      <c r="K833" s="1" t="s">
        <v>1114</v>
      </c>
    </row>
    <row r="834" spans="11:11" x14ac:dyDescent="0.3">
      <c r="K834" s="1" t="s">
        <v>1115</v>
      </c>
    </row>
    <row r="835" spans="11:11" x14ac:dyDescent="0.3">
      <c r="K835" s="1" t="s">
        <v>1116</v>
      </c>
    </row>
    <row r="836" spans="11:11" x14ac:dyDescent="0.3">
      <c r="K836" s="1" t="s">
        <v>1117</v>
      </c>
    </row>
    <row r="837" spans="11:11" x14ac:dyDescent="0.3">
      <c r="K837" s="1" t="s">
        <v>1118</v>
      </c>
    </row>
    <row r="838" spans="11:11" x14ac:dyDescent="0.3">
      <c r="K838" s="1" t="s">
        <v>1119</v>
      </c>
    </row>
    <row r="839" spans="11:11" x14ac:dyDescent="0.3">
      <c r="K839" s="1" t="s">
        <v>1120</v>
      </c>
    </row>
    <row r="840" spans="11:11" x14ac:dyDescent="0.3">
      <c r="K840" s="1" t="s">
        <v>1121</v>
      </c>
    </row>
    <row r="841" spans="11:11" x14ac:dyDescent="0.3">
      <c r="K841" s="1" t="s">
        <v>1122</v>
      </c>
    </row>
    <row r="842" spans="11:11" x14ac:dyDescent="0.3">
      <c r="K842" s="1" t="s">
        <v>1123</v>
      </c>
    </row>
    <row r="843" spans="11:11" x14ac:dyDescent="0.3">
      <c r="K843" s="1" t="s">
        <v>1124</v>
      </c>
    </row>
    <row r="844" spans="11:11" x14ac:dyDescent="0.3">
      <c r="K844" s="1" t="s">
        <v>1125</v>
      </c>
    </row>
    <row r="845" spans="11:11" x14ac:dyDescent="0.3">
      <c r="K845" s="1" t="s">
        <v>1126</v>
      </c>
    </row>
    <row r="846" spans="11:11" x14ac:dyDescent="0.3">
      <c r="K846" s="1" t="s">
        <v>1127</v>
      </c>
    </row>
    <row r="847" spans="11:11" x14ac:dyDescent="0.3">
      <c r="K847" s="1" t="s">
        <v>1128</v>
      </c>
    </row>
    <row r="848" spans="11:11" x14ac:dyDescent="0.3">
      <c r="K848" s="1" t="s">
        <v>1129</v>
      </c>
    </row>
    <row r="849" spans="11:11" x14ac:dyDescent="0.3">
      <c r="K849" s="1" t="s">
        <v>1130</v>
      </c>
    </row>
    <row r="850" spans="11:11" x14ac:dyDescent="0.3">
      <c r="K850" s="1" t="s">
        <v>1131</v>
      </c>
    </row>
    <row r="851" spans="11:11" x14ac:dyDescent="0.3">
      <c r="K851" s="1" t="s">
        <v>1132</v>
      </c>
    </row>
    <row r="852" spans="11:11" x14ac:dyDescent="0.3">
      <c r="K852" s="1" t="s">
        <v>1133</v>
      </c>
    </row>
    <row r="853" spans="11:11" x14ac:dyDescent="0.3">
      <c r="K853" s="1" t="s">
        <v>1134</v>
      </c>
    </row>
    <row r="854" spans="11:11" x14ac:dyDescent="0.3">
      <c r="K854" s="1" t="s">
        <v>1135</v>
      </c>
    </row>
    <row r="855" spans="11:11" x14ac:dyDescent="0.3">
      <c r="K855" s="1" t="s">
        <v>1136</v>
      </c>
    </row>
    <row r="856" spans="11:11" x14ac:dyDescent="0.3">
      <c r="K856" s="1" t="s">
        <v>1137</v>
      </c>
    </row>
    <row r="857" spans="11:11" x14ac:dyDescent="0.3">
      <c r="K857" s="1" t="s">
        <v>1138</v>
      </c>
    </row>
    <row r="858" spans="11:11" x14ac:dyDescent="0.3">
      <c r="K858" s="1" t="s">
        <v>1139</v>
      </c>
    </row>
    <row r="859" spans="11:11" x14ac:dyDescent="0.3">
      <c r="K859" s="1" t="s">
        <v>1140</v>
      </c>
    </row>
    <row r="860" spans="11:11" x14ac:dyDescent="0.3">
      <c r="K860" s="1" t="s">
        <v>1141</v>
      </c>
    </row>
    <row r="861" spans="11:11" x14ac:dyDescent="0.3">
      <c r="K861" s="1" t="s">
        <v>1142</v>
      </c>
    </row>
    <row r="862" spans="11:11" x14ac:dyDescent="0.3">
      <c r="K862" s="1" t="s">
        <v>1143</v>
      </c>
    </row>
    <row r="863" spans="11:11" x14ac:dyDescent="0.3">
      <c r="K863" s="1" t="s">
        <v>1144</v>
      </c>
    </row>
    <row r="864" spans="11:11" x14ac:dyDescent="0.3">
      <c r="K864" s="1" t="s">
        <v>1145</v>
      </c>
    </row>
    <row r="865" spans="11:11" x14ac:dyDescent="0.3">
      <c r="K865" s="1" t="s">
        <v>1146</v>
      </c>
    </row>
    <row r="866" spans="11:11" x14ac:dyDescent="0.3">
      <c r="K866" s="1" t="s">
        <v>1147</v>
      </c>
    </row>
    <row r="867" spans="11:11" x14ac:dyDescent="0.3">
      <c r="K867" s="1" t="s">
        <v>1148</v>
      </c>
    </row>
    <row r="868" spans="11:11" x14ac:dyDescent="0.3">
      <c r="K868" s="1" t="s">
        <v>1149</v>
      </c>
    </row>
    <row r="869" spans="11:11" x14ac:dyDescent="0.3">
      <c r="K869" s="1" t="s">
        <v>1150</v>
      </c>
    </row>
    <row r="870" spans="11:11" x14ac:dyDescent="0.3">
      <c r="K870" s="1" t="s">
        <v>1151</v>
      </c>
    </row>
    <row r="871" spans="11:11" x14ac:dyDescent="0.3">
      <c r="K871" s="1" t="s">
        <v>1152</v>
      </c>
    </row>
    <row r="872" spans="11:11" x14ac:dyDescent="0.3">
      <c r="K872" s="1" t="s">
        <v>1153</v>
      </c>
    </row>
    <row r="873" spans="11:11" x14ac:dyDescent="0.3">
      <c r="K873" s="1" t="s">
        <v>1154</v>
      </c>
    </row>
    <row r="874" spans="11:11" x14ac:dyDescent="0.3">
      <c r="K874" s="1" t="s">
        <v>1155</v>
      </c>
    </row>
    <row r="875" spans="11:11" x14ac:dyDescent="0.3">
      <c r="K875" s="1" t="s">
        <v>1156</v>
      </c>
    </row>
    <row r="876" spans="11:11" x14ac:dyDescent="0.3">
      <c r="K876" s="1" t="s">
        <v>1157</v>
      </c>
    </row>
    <row r="877" spans="11:11" x14ac:dyDescent="0.3">
      <c r="K877" s="1" t="s">
        <v>1158</v>
      </c>
    </row>
    <row r="878" spans="11:11" x14ac:dyDescent="0.3">
      <c r="K878" s="1" t="s">
        <v>1159</v>
      </c>
    </row>
    <row r="879" spans="11:11" x14ac:dyDescent="0.3">
      <c r="K879" s="1" t="s">
        <v>1160</v>
      </c>
    </row>
    <row r="880" spans="11:11" x14ac:dyDescent="0.3">
      <c r="K880" s="1" t="s">
        <v>1161</v>
      </c>
    </row>
    <row r="881" spans="11:11" x14ac:dyDescent="0.3">
      <c r="K881" s="1" t="s">
        <v>1162</v>
      </c>
    </row>
    <row r="882" spans="11:11" x14ac:dyDescent="0.3">
      <c r="K882" s="1" t="s">
        <v>1163</v>
      </c>
    </row>
    <row r="883" spans="11:11" x14ac:dyDescent="0.3">
      <c r="K883" s="1" t="s">
        <v>1164</v>
      </c>
    </row>
    <row r="884" spans="11:11" x14ac:dyDescent="0.3">
      <c r="K884" s="1" t="s">
        <v>1165</v>
      </c>
    </row>
    <row r="885" spans="11:11" x14ac:dyDescent="0.3">
      <c r="K885" s="1" t="s">
        <v>1166</v>
      </c>
    </row>
    <row r="886" spans="11:11" x14ac:dyDescent="0.3">
      <c r="K886" s="1" t="s">
        <v>1167</v>
      </c>
    </row>
    <row r="887" spans="11:11" x14ac:dyDescent="0.3">
      <c r="K887" s="1" t="s">
        <v>1168</v>
      </c>
    </row>
    <row r="888" spans="11:11" x14ac:dyDescent="0.3">
      <c r="K888" s="1" t="s">
        <v>1169</v>
      </c>
    </row>
    <row r="889" spans="11:11" x14ac:dyDescent="0.3">
      <c r="K889" s="1" t="s">
        <v>1170</v>
      </c>
    </row>
    <row r="890" spans="11:11" x14ac:dyDescent="0.3">
      <c r="K890" s="1" t="s">
        <v>1171</v>
      </c>
    </row>
    <row r="891" spans="11:11" x14ac:dyDescent="0.3">
      <c r="K891" s="1" t="s">
        <v>1172</v>
      </c>
    </row>
    <row r="892" spans="11:11" x14ac:dyDescent="0.3">
      <c r="K892" s="1" t="s">
        <v>1173</v>
      </c>
    </row>
    <row r="893" spans="11:11" x14ac:dyDescent="0.3">
      <c r="K893" s="1" t="s">
        <v>1174</v>
      </c>
    </row>
    <row r="894" spans="11:11" x14ac:dyDescent="0.3">
      <c r="K894" s="1" t="s">
        <v>1175</v>
      </c>
    </row>
    <row r="895" spans="11:11" x14ac:dyDescent="0.3">
      <c r="K895" s="1" t="s">
        <v>1176</v>
      </c>
    </row>
    <row r="896" spans="11:11" x14ac:dyDescent="0.3">
      <c r="K896" s="1" t="s">
        <v>1177</v>
      </c>
    </row>
    <row r="897" spans="11:11" x14ac:dyDescent="0.3">
      <c r="K897" s="1" t="s">
        <v>1178</v>
      </c>
    </row>
    <row r="898" spans="11:11" x14ac:dyDescent="0.3">
      <c r="K898" s="1" t="s">
        <v>1179</v>
      </c>
    </row>
    <row r="899" spans="11:11" x14ac:dyDescent="0.3">
      <c r="K899" s="1" t="s">
        <v>1180</v>
      </c>
    </row>
    <row r="900" spans="11:11" x14ac:dyDescent="0.3">
      <c r="K900" s="1" t="s">
        <v>1181</v>
      </c>
    </row>
    <row r="901" spans="11:11" x14ac:dyDescent="0.3">
      <c r="K901" s="1" t="s">
        <v>1182</v>
      </c>
    </row>
    <row r="902" spans="11:11" x14ac:dyDescent="0.3">
      <c r="K902" s="1" t="s">
        <v>1183</v>
      </c>
    </row>
    <row r="903" spans="11:11" x14ac:dyDescent="0.3">
      <c r="K903" s="1" t="s">
        <v>1184</v>
      </c>
    </row>
    <row r="904" spans="11:11" x14ac:dyDescent="0.3">
      <c r="K904" s="1" t="s">
        <v>1185</v>
      </c>
    </row>
    <row r="905" spans="11:11" x14ac:dyDescent="0.3">
      <c r="K905" s="1" t="s">
        <v>1186</v>
      </c>
    </row>
    <row r="906" spans="11:11" x14ac:dyDescent="0.3">
      <c r="K906" s="1" t="s">
        <v>1187</v>
      </c>
    </row>
    <row r="907" spans="11:11" x14ac:dyDescent="0.3">
      <c r="K907" s="1" t="s">
        <v>1188</v>
      </c>
    </row>
    <row r="908" spans="11:11" x14ac:dyDescent="0.3">
      <c r="K908" s="1" t="s">
        <v>1189</v>
      </c>
    </row>
    <row r="909" spans="11:11" x14ac:dyDescent="0.3">
      <c r="K909" s="1" t="s">
        <v>1190</v>
      </c>
    </row>
    <row r="910" spans="11:11" x14ac:dyDescent="0.3">
      <c r="K910" s="1" t="s">
        <v>1191</v>
      </c>
    </row>
    <row r="911" spans="11:11" x14ac:dyDescent="0.3">
      <c r="K911" s="1" t="s">
        <v>1192</v>
      </c>
    </row>
    <row r="912" spans="11:11" x14ac:dyDescent="0.3">
      <c r="K912" s="1" t="s">
        <v>1193</v>
      </c>
    </row>
    <row r="913" spans="11:11" x14ac:dyDescent="0.3">
      <c r="K913" s="1" t="s">
        <v>1194</v>
      </c>
    </row>
    <row r="914" spans="11:11" x14ac:dyDescent="0.3">
      <c r="K914" s="1" t="s">
        <v>1195</v>
      </c>
    </row>
    <row r="915" spans="11:11" x14ac:dyDescent="0.3">
      <c r="K915" s="1" t="s">
        <v>1196</v>
      </c>
    </row>
    <row r="916" spans="11:11" x14ac:dyDescent="0.3">
      <c r="K916" s="1" t="s">
        <v>1197</v>
      </c>
    </row>
    <row r="917" spans="11:11" x14ac:dyDescent="0.3">
      <c r="K917" s="1" t="s">
        <v>1198</v>
      </c>
    </row>
    <row r="918" spans="11:11" x14ac:dyDescent="0.3">
      <c r="K918" s="1" t="s">
        <v>1199</v>
      </c>
    </row>
    <row r="919" spans="11:11" x14ac:dyDescent="0.3">
      <c r="K919" s="1" t="s">
        <v>1200</v>
      </c>
    </row>
    <row r="920" spans="11:11" x14ac:dyDescent="0.3">
      <c r="K920" s="1" t="s">
        <v>1201</v>
      </c>
    </row>
    <row r="921" spans="11:11" x14ac:dyDescent="0.3">
      <c r="K921" s="1" t="s">
        <v>1202</v>
      </c>
    </row>
    <row r="922" spans="11:11" x14ac:dyDescent="0.3">
      <c r="K922" s="1" t="s">
        <v>1203</v>
      </c>
    </row>
    <row r="923" spans="11:11" x14ac:dyDescent="0.3">
      <c r="K923" s="1" t="s">
        <v>1204</v>
      </c>
    </row>
    <row r="924" spans="11:11" x14ac:dyDescent="0.3">
      <c r="K924" s="1" t="s">
        <v>1205</v>
      </c>
    </row>
    <row r="925" spans="11:11" x14ac:dyDescent="0.3">
      <c r="K925" s="1" t="s">
        <v>1206</v>
      </c>
    </row>
    <row r="926" spans="11:11" x14ac:dyDescent="0.3">
      <c r="K926" s="1" t="s">
        <v>1207</v>
      </c>
    </row>
    <row r="927" spans="11:11" x14ac:dyDescent="0.3">
      <c r="K927" s="1" t="s">
        <v>1208</v>
      </c>
    </row>
    <row r="928" spans="11:11" x14ac:dyDescent="0.3">
      <c r="K928" s="1" t="s">
        <v>1209</v>
      </c>
    </row>
    <row r="929" spans="11:11" x14ac:dyDescent="0.3">
      <c r="K929" s="1" t="s">
        <v>1210</v>
      </c>
    </row>
    <row r="930" spans="11:11" x14ac:dyDescent="0.3">
      <c r="K930" s="1" t="s">
        <v>1211</v>
      </c>
    </row>
    <row r="931" spans="11:11" x14ac:dyDescent="0.3">
      <c r="K931" s="1" t="s">
        <v>1212</v>
      </c>
    </row>
    <row r="932" spans="11:11" x14ac:dyDescent="0.3">
      <c r="K932" s="1" t="s">
        <v>1213</v>
      </c>
    </row>
    <row r="933" spans="11:11" x14ac:dyDescent="0.3">
      <c r="K933" s="1" t="s">
        <v>1214</v>
      </c>
    </row>
    <row r="934" spans="11:11" x14ac:dyDescent="0.3">
      <c r="K934" s="1" t="s">
        <v>1215</v>
      </c>
    </row>
    <row r="935" spans="11:11" x14ac:dyDescent="0.3">
      <c r="K935" s="1" t="s">
        <v>1216</v>
      </c>
    </row>
    <row r="936" spans="11:11" x14ac:dyDescent="0.3">
      <c r="K936" s="1" t="s">
        <v>1217</v>
      </c>
    </row>
    <row r="937" spans="11:11" x14ac:dyDescent="0.3">
      <c r="K937" s="1" t="s">
        <v>1218</v>
      </c>
    </row>
    <row r="938" spans="11:11" x14ac:dyDescent="0.3">
      <c r="K938" s="1" t="s">
        <v>1219</v>
      </c>
    </row>
    <row r="939" spans="11:11" x14ac:dyDescent="0.3">
      <c r="K939" s="1" t="s">
        <v>1220</v>
      </c>
    </row>
    <row r="940" spans="11:11" x14ac:dyDescent="0.3">
      <c r="K940" s="1" t="s">
        <v>1221</v>
      </c>
    </row>
    <row r="941" spans="11:11" x14ac:dyDescent="0.3">
      <c r="K941" s="1" t="s">
        <v>1222</v>
      </c>
    </row>
    <row r="942" spans="11:11" x14ac:dyDescent="0.3">
      <c r="K942" s="1" t="s">
        <v>1223</v>
      </c>
    </row>
    <row r="943" spans="11:11" x14ac:dyDescent="0.3">
      <c r="K943" s="1" t="s">
        <v>1224</v>
      </c>
    </row>
    <row r="944" spans="11:11" x14ac:dyDescent="0.3">
      <c r="K944" s="1" t="s">
        <v>1225</v>
      </c>
    </row>
    <row r="945" spans="11:11" x14ac:dyDescent="0.3">
      <c r="K945" s="1" t="s">
        <v>1226</v>
      </c>
    </row>
    <row r="946" spans="11:11" x14ac:dyDescent="0.3">
      <c r="K946" s="1" t="s">
        <v>1227</v>
      </c>
    </row>
    <row r="947" spans="11:11" x14ac:dyDescent="0.3">
      <c r="K947" s="1" t="s">
        <v>1228</v>
      </c>
    </row>
    <row r="948" spans="11:11" x14ac:dyDescent="0.3">
      <c r="K948" s="1" t="s">
        <v>1229</v>
      </c>
    </row>
    <row r="949" spans="11:11" x14ac:dyDescent="0.3">
      <c r="K949" s="1" t="s">
        <v>1230</v>
      </c>
    </row>
    <row r="950" spans="11:11" x14ac:dyDescent="0.3">
      <c r="K950" s="1" t="s">
        <v>1231</v>
      </c>
    </row>
    <row r="951" spans="11:11" x14ac:dyDescent="0.3">
      <c r="K951" s="1" t="s">
        <v>1232</v>
      </c>
    </row>
    <row r="952" spans="11:11" x14ac:dyDescent="0.3">
      <c r="K952" s="1" t="s">
        <v>1233</v>
      </c>
    </row>
    <row r="953" spans="11:11" x14ac:dyDescent="0.3">
      <c r="K953" s="1" t="s">
        <v>1234</v>
      </c>
    </row>
    <row r="954" spans="11:11" x14ac:dyDescent="0.3">
      <c r="K954" s="1" t="s">
        <v>1235</v>
      </c>
    </row>
    <row r="955" spans="11:11" x14ac:dyDescent="0.3">
      <c r="K955" s="1" t="s">
        <v>1236</v>
      </c>
    </row>
    <row r="956" spans="11:11" x14ac:dyDescent="0.3">
      <c r="K956" s="1" t="s">
        <v>1237</v>
      </c>
    </row>
    <row r="957" spans="11:11" x14ac:dyDescent="0.3">
      <c r="K957" s="1" t="s">
        <v>1238</v>
      </c>
    </row>
    <row r="958" spans="11:11" x14ac:dyDescent="0.3">
      <c r="K958" s="1" t="s">
        <v>1239</v>
      </c>
    </row>
    <row r="959" spans="11:11" x14ac:dyDescent="0.3">
      <c r="K959" s="1" t="s">
        <v>1240</v>
      </c>
    </row>
    <row r="960" spans="11:11" x14ac:dyDescent="0.3">
      <c r="K960" s="1" t="s">
        <v>1241</v>
      </c>
    </row>
    <row r="961" spans="11:11" x14ac:dyDescent="0.3">
      <c r="K961" s="1" t="s">
        <v>1242</v>
      </c>
    </row>
    <row r="962" spans="11:11" x14ac:dyDescent="0.3">
      <c r="K962" s="1" t="s">
        <v>1243</v>
      </c>
    </row>
    <row r="963" spans="11:11" x14ac:dyDescent="0.3">
      <c r="K963" s="1" t="s">
        <v>1244</v>
      </c>
    </row>
    <row r="964" spans="11:11" x14ac:dyDescent="0.3">
      <c r="K964" s="1" t="s">
        <v>1245</v>
      </c>
    </row>
    <row r="965" spans="11:11" x14ac:dyDescent="0.3">
      <c r="K965" s="1" t="s">
        <v>1246</v>
      </c>
    </row>
    <row r="966" spans="11:11" x14ac:dyDescent="0.3">
      <c r="K966" s="1" t="s">
        <v>1247</v>
      </c>
    </row>
    <row r="967" spans="11:11" x14ac:dyDescent="0.3">
      <c r="K967" s="1" t="s">
        <v>1248</v>
      </c>
    </row>
    <row r="968" spans="11:11" x14ac:dyDescent="0.3">
      <c r="K968" s="1" t="s">
        <v>1249</v>
      </c>
    </row>
    <row r="969" spans="11:11" x14ac:dyDescent="0.3">
      <c r="K969" s="1" t="s">
        <v>1250</v>
      </c>
    </row>
    <row r="970" spans="11:11" x14ac:dyDescent="0.3">
      <c r="K970" s="1" t="s">
        <v>1251</v>
      </c>
    </row>
    <row r="971" spans="11:11" x14ac:dyDescent="0.3">
      <c r="K971" s="1" t="s">
        <v>1252</v>
      </c>
    </row>
    <row r="972" spans="11:11" x14ac:dyDescent="0.3">
      <c r="K972" s="1" t="s">
        <v>1253</v>
      </c>
    </row>
    <row r="973" spans="11:11" x14ac:dyDescent="0.3">
      <c r="K973" s="1" t="s">
        <v>1254</v>
      </c>
    </row>
    <row r="974" spans="11:11" x14ac:dyDescent="0.3">
      <c r="K974" s="1" t="s">
        <v>1255</v>
      </c>
    </row>
    <row r="975" spans="11:11" x14ac:dyDescent="0.3">
      <c r="K975" s="1" t="s">
        <v>1256</v>
      </c>
    </row>
    <row r="976" spans="11:11" x14ac:dyDescent="0.3">
      <c r="K976" s="1" t="s">
        <v>1257</v>
      </c>
    </row>
    <row r="977" spans="11:11" x14ac:dyDescent="0.3">
      <c r="K977" s="1" t="s">
        <v>1258</v>
      </c>
    </row>
    <row r="978" spans="11:11" x14ac:dyDescent="0.3">
      <c r="K978" s="1" t="s">
        <v>1259</v>
      </c>
    </row>
    <row r="979" spans="11:11" x14ac:dyDescent="0.3">
      <c r="K979" s="1" t="s">
        <v>1260</v>
      </c>
    </row>
    <row r="980" spans="11:11" x14ac:dyDescent="0.3">
      <c r="K980" s="1" t="s">
        <v>1261</v>
      </c>
    </row>
    <row r="981" spans="11:11" x14ac:dyDescent="0.3">
      <c r="K981" s="1" t="s">
        <v>1262</v>
      </c>
    </row>
    <row r="982" spans="11:11" x14ac:dyDescent="0.3">
      <c r="K982" s="1" t="s">
        <v>1263</v>
      </c>
    </row>
    <row r="983" spans="11:11" x14ac:dyDescent="0.3">
      <c r="K983" s="1" t="s">
        <v>1264</v>
      </c>
    </row>
    <row r="984" spans="11:11" x14ac:dyDescent="0.3">
      <c r="K984" s="1" t="s">
        <v>1265</v>
      </c>
    </row>
    <row r="985" spans="11:11" x14ac:dyDescent="0.3">
      <c r="K985" s="1" t="s">
        <v>1266</v>
      </c>
    </row>
    <row r="986" spans="11:11" x14ac:dyDescent="0.3">
      <c r="K986" s="1" t="s">
        <v>1267</v>
      </c>
    </row>
    <row r="987" spans="11:11" x14ac:dyDescent="0.3">
      <c r="K987" s="1" t="s">
        <v>1268</v>
      </c>
    </row>
    <row r="988" spans="11:11" x14ac:dyDescent="0.3">
      <c r="K988" s="1" t="s">
        <v>1269</v>
      </c>
    </row>
    <row r="989" spans="11:11" x14ac:dyDescent="0.3">
      <c r="K989" s="1" t="s">
        <v>1270</v>
      </c>
    </row>
    <row r="990" spans="11:11" x14ac:dyDescent="0.3">
      <c r="K990" s="1" t="s">
        <v>1271</v>
      </c>
    </row>
    <row r="991" spans="11:11" x14ac:dyDescent="0.3">
      <c r="K991" s="1" t="s">
        <v>1272</v>
      </c>
    </row>
    <row r="992" spans="11:11" x14ac:dyDescent="0.3">
      <c r="K992" s="1" t="s">
        <v>1273</v>
      </c>
    </row>
    <row r="993" spans="11:11" x14ac:dyDescent="0.3">
      <c r="K993" s="1" t="s">
        <v>1274</v>
      </c>
    </row>
    <row r="994" spans="11:11" x14ac:dyDescent="0.3">
      <c r="K994" s="1" t="s">
        <v>1275</v>
      </c>
    </row>
    <row r="995" spans="11:11" x14ac:dyDescent="0.3">
      <c r="K995" s="1" t="s">
        <v>1276</v>
      </c>
    </row>
    <row r="996" spans="11:11" x14ac:dyDescent="0.3">
      <c r="K996" s="1" t="s">
        <v>1277</v>
      </c>
    </row>
    <row r="997" spans="11:11" x14ac:dyDescent="0.3">
      <c r="K997" s="1" t="s">
        <v>1278</v>
      </c>
    </row>
    <row r="998" spans="11:11" x14ac:dyDescent="0.3">
      <c r="K998" s="1" t="s">
        <v>1279</v>
      </c>
    </row>
    <row r="999" spans="11:11" x14ac:dyDescent="0.3">
      <c r="K999" s="1" t="s">
        <v>1280</v>
      </c>
    </row>
    <row r="1000" spans="11:11" x14ac:dyDescent="0.3">
      <c r="K1000" s="1" t="s">
        <v>1281</v>
      </c>
    </row>
    <row r="1001" spans="11:11" x14ac:dyDescent="0.3">
      <c r="K1001" s="1" t="s">
        <v>1282</v>
      </c>
    </row>
    <row r="1002" spans="11:11" x14ac:dyDescent="0.3">
      <c r="K1002" s="1" t="s">
        <v>1283</v>
      </c>
    </row>
    <row r="1003" spans="11:11" x14ac:dyDescent="0.3">
      <c r="K1003" s="1" t="s">
        <v>1284</v>
      </c>
    </row>
    <row r="1004" spans="11:11" x14ac:dyDescent="0.3">
      <c r="K1004" s="1" t="s">
        <v>1285</v>
      </c>
    </row>
    <row r="1005" spans="11:11" x14ac:dyDescent="0.3">
      <c r="K1005" s="1" t="s">
        <v>1286</v>
      </c>
    </row>
    <row r="1006" spans="11:11" x14ac:dyDescent="0.3">
      <c r="K1006" s="1" t="s">
        <v>1287</v>
      </c>
    </row>
    <row r="1007" spans="11:11" x14ac:dyDescent="0.3">
      <c r="K1007" s="1" t="s">
        <v>1288</v>
      </c>
    </row>
    <row r="1008" spans="11:11" x14ac:dyDescent="0.3">
      <c r="K1008" s="1" t="s">
        <v>1289</v>
      </c>
    </row>
    <row r="1009" spans="11:11" x14ac:dyDescent="0.3">
      <c r="K1009" s="1" t="s">
        <v>1290</v>
      </c>
    </row>
    <row r="1010" spans="11:11" x14ac:dyDescent="0.3">
      <c r="K1010" s="1" t="s">
        <v>1291</v>
      </c>
    </row>
    <row r="1011" spans="11:11" x14ac:dyDescent="0.3">
      <c r="K1011" s="1" t="s">
        <v>1292</v>
      </c>
    </row>
    <row r="1012" spans="11:11" x14ac:dyDescent="0.3">
      <c r="K1012" s="1" t="s">
        <v>1293</v>
      </c>
    </row>
    <row r="1013" spans="11:11" x14ac:dyDescent="0.3">
      <c r="K1013" s="1" t="s">
        <v>1294</v>
      </c>
    </row>
    <row r="1014" spans="11:11" x14ac:dyDescent="0.3">
      <c r="K1014" s="1" t="s">
        <v>1295</v>
      </c>
    </row>
    <row r="1015" spans="11:11" x14ac:dyDescent="0.3">
      <c r="K1015" s="1" t="s">
        <v>1296</v>
      </c>
    </row>
    <row r="1016" spans="11:11" x14ac:dyDescent="0.3">
      <c r="K1016" s="1" t="s">
        <v>1297</v>
      </c>
    </row>
    <row r="1017" spans="11:11" x14ac:dyDescent="0.3">
      <c r="K1017" s="1" t="s">
        <v>1298</v>
      </c>
    </row>
    <row r="1018" spans="11:11" x14ac:dyDescent="0.3">
      <c r="K1018" s="1" t="s">
        <v>1299</v>
      </c>
    </row>
    <row r="1019" spans="11:11" x14ac:dyDescent="0.3">
      <c r="K1019" s="1" t="s">
        <v>1300</v>
      </c>
    </row>
    <row r="1020" spans="11:11" x14ac:dyDescent="0.3">
      <c r="K1020" s="1" t="s">
        <v>1301</v>
      </c>
    </row>
    <row r="1021" spans="11:11" x14ac:dyDescent="0.3">
      <c r="K1021" s="1" t="s">
        <v>1302</v>
      </c>
    </row>
    <row r="1022" spans="11:11" x14ac:dyDescent="0.3">
      <c r="K1022" s="1" t="s">
        <v>1303</v>
      </c>
    </row>
    <row r="1023" spans="11:11" x14ac:dyDescent="0.3">
      <c r="K1023" s="1" t="s">
        <v>1304</v>
      </c>
    </row>
    <row r="1024" spans="11:11" x14ac:dyDescent="0.3">
      <c r="K1024" s="1" t="s">
        <v>1305</v>
      </c>
    </row>
    <row r="1025" spans="11:11" x14ac:dyDescent="0.3">
      <c r="K1025" s="1" t="s">
        <v>1306</v>
      </c>
    </row>
    <row r="1026" spans="11:11" x14ac:dyDescent="0.3">
      <c r="K1026" s="1" t="s">
        <v>1307</v>
      </c>
    </row>
    <row r="1027" spans="11:11" x14ac:dyDescent="0.3">
      <c r="K1027" s="1" t="s">
        <v>1308</v>
      </c>
    </row>
    <row r="1028" spans="11:11" x14ac:dyDescent="0.3">
      <c r="K1028" s="1" t="s">
        <v>1309</v>
      </c>
    </row>
    <row r="1029" spans="11:11" x14ac:dyDescent="0.3">
      <c r="K1029" s="1" t="s">
        <v>1310</v>
      </c>
    </row>
    <row r="1030" spans="11:11" x14ac:dyDescent="0.3">
      <c r="K1030" s="1" t="s">
        <v>1311</v>
      </c>
    </row>
    <row r="1031" spans="11:11" x14ac:dyDescent="0.3">
      <c r="K1031" s="1" t="s">
        <v>1312</v>
      </c>
    </row>
    <row r="1032" spans="11:11" x14ac:dyDescent="0.3">
      <c r="K1032" s="1" t="s">
        <v>1313</v>
      </c>
    </row>
    <row r="1033" spans="11:11" x14ac:dyDescent="0.3">
      <c r="K1033" s="1" t="s">
        <v>1314</v>
      </c>
    </row>
    <row r="1034" spans="11:11" x14ac:dyDescent="0.3">
      <c r="K1034" s="1" t="s">
        <v>1315</v>
      </c>
    </row>
    <row r="1035" spans="11:11" x14ac:dyDescent="0.3">
      <c r="K1035" s="1" t="s">
        <v>1316</v>
      </c>
    </row>
    <row r="1036" spans="11:11" x14ac:dyDescent="0.3">
      <c r="K1036" s="1" t="s">
        <v>1317</v>
      </c>
    </row>
    <row r="1037" spans="11:11" x14ac:dyDescent="0.3">
      <c r="K1037" s="1" t="s">
        <v>1318</v>
      </c>
    </row>
    <row r="1038" spans="11:11" x14ac:dyDescent="0.3">
      <c r="K1038" s="1" t="s">
        <v>1319</v>
      </c>
    </row>
    <row r="1039" spans="11:11" x14ac:dyDescent="0.3">
      <c r="K1039" s="1" t="s">
        <v>1320</v>
      </c>
    </row>
    <row r="1040" spans="11:11" x14ac:dyDescent="0.3">
      <c r="K1040" s="1" t="s">
        <v>1321</v>
      </c>
    </row>
    <row r="1041" spans="11:11" x14ac:dyDescent="0.3">
      <c r="K1041" s="1" t="s">
        <v>1322</v>
      </c>
    </row>
    <row r="1042" spans="11:11" x14ac:dyDescent="0.3">
      <c r="K1042" s="1" t="s">
        <v>1323</v>
      </c>
    </row>
    <row r="1043" spans="11:11" x14ac:dyDescent="0.3">
      <c r="K1043" s="1" t="s">
        <v>1324</v>
      </c>
    </row>
    <row r="1044" spans="11:11" x14ac:dyDescent="0.3">
      <c r="K1044" s="1" t="s">
        <v>1325</v>
      </c>
    </row>
    <row r="1045" spans="11:11" x14ac:dyDescent="0.3">
      <c r="K1045" s="1" t="s">
        <v>1326</v>
      </c>
    </row>
    <row r="1046" spans="11:11" x14ac:dyDescent="0.3">
      <c r="K1046" s="1" t="s">
        <v>1327</v>
      </c>
    </row>
    <row r="1047" spans="11:11" x14ac:dyDescent="0.3">
      <c r="K1047" s="1" t="s">
        <v>1328</v>
      </c>
    </row>
    <row r="1048" spans="11:11" x14ac:dyDescent="0.3">
      <c r="K1048" s="1" t="s">
        <v>1329</v>
      </c>
    </row>
    <row r="1049" spans="11:11" x14ac:dyDescent="0.3">
      <c r="K1049" s="1" t="s">
        <v>1330</v>
      </c>
    </row>
    <row r="1050" spans="11:11" x14ac:dyDescent="0.3">
      <c r="K1050" s="1" t="s">
        <v>1331</v>
      </c>
    </row>
    <row r="1051" spans="11:11" x14ac:dyDescent="0.3">
      <c r="K1051" s="1" t="s">
        <v>1332</v>
      </c>
    </row>
    <row r="1052" spans="11:11" x14ac:dyDescent="0.3">
      <c r="K1052" s="1" t="s">
        <v>1333</v>
      </c>
    </row>
    <row r="1053" spans="11:11" x14ac:dyDescent="0.3">
      <c r="K1053" s="1" t="s">
        <v>1334</v>
      </c>
    </row>
    <row r="1054" spans="11:11" x14ac:dyDescent="0.3">
      <c r="K1054" s="1" t="s">
        <v>1335</v>
      </c>
    </row>
    <row r="1055" spans="11:11" x14ac:dyDescent="0.3">
      <c r="K1055" s="1" t="s">
        <v>1336</v>
      </c>
    </row>
    <row r="1056" spans="11:11" x14ac:dyDescent="0.3">
      <c r="K1056" s="1" t="s">
        <v>1337</v>
      </c>
    </row>
    <row r="1057" spans="11:11" x14ac:dyDescent="0.3">
      <c r="K1057" s="1" t="s">
        <v>1338</v>
      </c>
    </row>
    <row r="1058" spans="11:11" x14ac:dyDescent="0.3">
      <c r="K1058" s="1" t="s">
        <v>1339</v>
      </c>
    </row>
    <row r="1059" spans="11:11" x14ac:dyDescent="0.3">
      <c r="K1059" s="1" t="s">
        <v>1340</v>
      </c>
    </row>
    <row r="1060" spans="11:11" x14ac:dyDescent="0.3">
      <c r="K1060" s="1" t="s">
        <v>1341</v>
      </c>
    </row>
    <row r="1061" spans="11:11" x14ac:dyDescent="0.3">
      <c r="K1061" s="1" t="s">
        <v>1342</v>
      </c>
    </row>
    <row r="1062" spans="11:11" x14ac:dyDescent="0.3">
      <c r="K1062" s="1" t="s">
        <v>1343</v>
      </c>
    </row>
    <row r="1063" spans="11:11" x14ac:dyDescent="0.3">
      <c r="K1063" s="1" t="s">
        <v>1344</v>
      </c>
    </row>
    <row r="1064" spans="11:11" x14ac:dyDescent="0.3">
      <c r="K1064" s="1" t="s">
        <v>1345</v>
      </c>
    </row>
    <row r="1065" spans="11:11" x14ac:dyDescent="0.3">
      <c r="K1065" s="1" t="s">
        <v>1346</v>
      </c>
    </row>
    <row r="1066" spans="11:11" x14ac:dyDescent="0.3">
      <c r="K1066" s="1" t="s">
        <v>1347</v>
      </c>
    </row>
    <row r="1067" spans="11:11" x14ac:dyDescent="0.3">
      <c r="K1067" s="1" t="s">
        <v>1348</v>
      </c>
    </row>
    <row r="1068" spans="11:11" x14ac:dyDescent="0.3">
      <c r="K1068" s="1" t="s">
        <v>1349</v>
      </c>
    </row>
    <row r="1069" spans="11:11" x14ac:dyDescent="0.3">
      <c r="K1069" s="1" t="s">
        <v>1350</v>
      </c>
    </row>
    <row r="1070" spans="11:11" x14ac:dyDescent="0.3">
      <c r="K1070" s="1" t="s">
        <v>1351</v>
      </c>
    </row>
    <row r="1071" spans="11:11" x14ac:dyDescent="0.3">
      <c r="K1071" s="1" t="s">
        <v>1352</v>
      </c>
    </row>
    <row r="1072" spans="11:11" x14ac:dyDescent="0.3">
      <c r="K1072" s="1" t="s">
        <v>1353</v>
      </c>
    </row>
    <row r="1073" spans="11:11" x14ac:dyDescent="0.3">
      <c r="K1073" s="1" t="s">
        <v>1354</v>
      </c>
    </row>
    <row r="1074" spans="11:11" x14ac:dyDescent="0.3">
      <c r="K1074" s="1" t="s">
        <v>1355</v>
      </c>
    </row>
    <row r="1075" spans="11:11" x14ac:dyDescent="0.3">
      <c r="K1075" s="1" t="s">
        <v>1356</v>
      </c>
    </row>
    <row r="1076" spans="11:11" x14ac:dyDescent="0.3">
      <c r="K1076" s="1" t="s">
        <v>1357</v>
      </c>
    </row>
    <row r="1077" spans="11:11" x14ac:dyDescent="0.3">
      <c r="K1077" s="1" t="s">
        <v>1358</v>
      </c>
    </row>
    <row r="1078" spans="11:11" x14ac:dyDescent="0.3">
      <c r="K1078" s="1" t="s">
        <v>1359</v>
      </c>
    </row>
    <row r="1079" spans="11:11" x14ac:dyDescent="0.3">
      <c r="K1079" s="1" t="s">
        <v>1360</v>
      </c>
    </row>
    <row r="1080" spans="11:11" x14ac:dyDescent="0.3">
      <c r="K1080" s="1" t="s">
        <v>1361</v>
      </c>
    </row>
    <row r="1081" spans="11:11" x14ac:dyDescent="0.3">
      <c r="K1081" s="1" t="s">
        <v>1362</v>
      </c>
    </row>
    <row r="1082" spans="11:11" x14ac:dyDescent="0.3">
      <c r="K1082" s="1" t="s">
        <v>1363</v>
      </c>
    </row>
    <row r="1083" spans="11:11" x14ac:dyDescent="0.3">
      <c r="K1083" s="1" t="s">
        <v>1364</v>
      </c>
    </row>
    <row r="1084" spans="11:11" x14ac:dyDescent="0.3">
      <c r="K1084" s="1" t="s">
        <v>1365</v>
      </c>
    </row>
    <row r="1085" spans="11:11" x14ac:dyDescent="0.3">
      <c r="K1085" s="1" t="s">
        <v>1366</v>
      </c>
    </row>
    <row r="1086" spans="11:11" x14ac:dyDescent="0.3">
      <c r="K1086" s="1" t="s">
        <v>1367</v>
      </c>
    </row>
    <row r="1087" spans="11:11" x14ac:dyDescent="0.3">
      <c r="K1087" s="1" t="s">
        <v>1368</v>
      </c>
    </row>
    <row r="1088" spans="11:11" x14ac:dyDescent="0.3">
      <c r="K1088" s="1" t="s">
        <v>1369</v>
      </c>
    </row>
    <row r="1089" spans="11:11" x14ac:dyDescent="0.3">
      <c r="K1089" s="1" t="s">
        <v>1370</v>
      </c>
    </row>
    <row r="1090" spans="11:11" x14ac:dyDescent="0.3">
      <c r="K1090" s="1" t="s">
        <v>1371</v>
      </c>
    </row>
    <row r="1091" spans="11:11" x14ac:dyDescent="0.3">
      <c r="K1091" s="1" t="s">
        <v>1372</v>
      </c>
    </row>
    <row r="1092" spans="11:11" x14ac:dyDescent="0.3">
      <c r="K1092" s="1" t="s">
        <v>1373</v>
      </c>
    </row>
    <row r="1093" spans="11:11" x14ac:dyDescent="0.3">
      <c r="K1093" s="1" t="s">
        <v>1374</v>
      </c>
    </row>
    <row r="1094" spans="11:11" x14ac:dyDescent="0.3">
      <c r="K1094" s="1" t="s">
        <v>1375</v>
      </c>
    </row>
    <row r="1095" spans="11:11" x14ac:dyDescent="0.3">
      <c r="K1095" s="1" t="s">
        <v>1376</v>
      </c>
    </row>
    <row r="1096" spans="11:11" x14ac:dyDescent="0.3">
      <c r="K1096" s="1" t="s">
        <v>1377</v>
      </c>
    </row>
    <row r="1097" spans="11:11" x14ac:dyDescent="0.3">
      <c r="K1097" s="1" t="s">
        <v>1378</v>
      </c>
    </row>
    <row r="1098" spans="11:11" x14ac:dyDescent="0.3">
      <c r="K1098" s="1" t="s">
        <v>1379</v>
      </c>
    </row>
    <row r="1099" spans="11:11" x14ac:dyDescent="0.3">
      <c r="K1099" s="1" t="s">
        <v>1380</v>
      </c>
    </row>
    <row r="1100" spans="11:11" x14ac:dyDescent="0.3">
      <c r="K1100" s="1" t="s">
        <v>1381</v>
      </c>
    </row>
    <row r="1101" spans="11:11" x14ac:dyDescent="0.3">
      <c r="K1101" s="1" t="s">
        <v>1382</v>
      </c>
    </row>
    <row r="1102" spans="11:11" x14ac:dyDescent="0.3">
      <c r="K1102" s="1" t="s">
        <v>1383</v>
      </c>
    </row>
    <row r="1103" spans="11:11" x14ac:dyDescent="0.3">
      <c r="K1103" s="1" t="s">
        <v>1384</v>
      </c>
    </row>
    <row r="1104" spans="11:11" x14ac:dyDescent="0.3">
      <c r="K1104" s="1" t="s">
        <v>1385</v>
      </c>
    </row>
    <row r="1105" spans="11:11" x14ac:dyDescent="0.3">
      <c r="K1105" s="1" t="s">
        <v>1386</v>
      </c>
    </row>
    <row r="1106" spans="11:11" x14ac:dyDescent="0.3">
      <c r="K1106" s="1" t="s">
        <v>1387</v>
      </c>
    </row>
    <row r="1107" spans="11:11" x14ac:dyDescent="0.3">
      <c r="K1107" s="1" t="s">
        <v>1388</v>
      </c>
    </row>
    <row r="1108" spans="11:11" x14ac:dyDescent="0.3">
      <c r="K1108" s="1" t="s">
        <v>1389</v>
      </c>
    </row>
    <row r="1109" spans="11:11" x14ac:dyDescent="0.3">
      <c r="K1109" s="1" t="s">
        <v>1390</v>
      </c>
    </row>
    <row r="1110" spans="11:11" x14ac:dyDescent="0.3">
      <c r="K1110" s="1" t="s">
        <v>1391</v>
      </c>
    </row>
    <row r="1111" spans="11:11" x14ac:dyDescent="0.3">
      <c r="K1111" s="1" t="s">
        <v>1392</v>
      </c>
    </row>
    <row r="1112" spans="11:11" x14ac:dyDescent="0.3">
      <c r="K1112" s="1" t="s">
        <v>1393</v>
      </c>
    </row>
    <row r="1113" spans="11:11" x14ac:dyDescent="0.3">
      <c r="K1113" s="1" t="s">
        <v>1394</v>
      </c>
    </row>
    <row r="1114" spans="11:11" x14ac:dyDescent="0.3">
      <c r="K1114" s="1" t="s">
        <v>1395</v>
      </c>
    </row>
    <row r="1115" spans="11:11" x14ac:dyDescent="0.3">
      <c r="K1115" s="1" t="s">
        <v>1396</v>
      </c>
    </row>
    <row r="1116" spans="11:11" x14ac:dyDescent="0.3">
      <c r="K1116" s="1" t="s">
        <v>1397</v>
      </c>
    </row>
    <row r="1117" spans="11:11" x14ac:dyDescent="0.3">
      <c r="K1117" s="1" t="s">
        <v>1398</v>
      </c>
    </row>
    <row r="1118" spans="11:11" x14ac:dyDescent="0.3">
      <c r="K1118" s="1" t="s">
        <v>1399</v>
      </c>
    </row>
    <row r="1119" spans="11:11" x14ac:dyDescent="0.3">
      <c r="K1119" s="1" t="s">
        <v>1400</v>
      </c>
    </row>
    <row r="1120" spans="11:11" x14ac:dyDescent="0.3">
      <c r="K1120" s="1" t="s">
        <v>1401</v>
      </c>
    </row>
    <row r="1121" spans="11:11" x14ac:dyDescent="0.3">
      <c r="K1121" s="1" t="s">
        <v>1402</v>
      </c>
    </row>
    <row r="1122" spans="11:11" x14ac:dyDescent="0.3">
      <c r="K1122" s="1" t="s">
        <v>1403</v>
      </c>
    </row>
    <row r="1123" spans="11:11" x14ac:dyDescent="0.3">
      <c r="K1123" s="1" t="s">
        <v>1404</v>
      </c>
    </row>
    <row r="1124" spans="11:11" x14ac:dyDescent="0.3">
      <c r="K1124" s="1" t="s">
        <v>1405</v>
      </c>
    </row>
    <row r="1125" spans="11:11" x14ac:dyDescent="0.3">
      <c r="K1125" s="1" t="s">
        <v>1406</v>
      </c>
    </row>
    <row r="1126" spans="11:11" x14ac:dyDescent="0.3">
      <c r="K1126" s="1" t="s">
        <v>1407</v>
      </c>
    </row>
    <row r="1127" spans="11:11" x14ac:dyDescent="0.3">
      <c r="K1127" s="1" t="s">
        <v>1408</v>
      </c>
    </row>
    <row r="1128" spans="11:11" x14ac:dyDescent="0.3">
      <c r="K1128" s="1" t="s">
        <v>1409</v>
      </c>
    </row>
    <row r="1129" spans="11:11" x14ac:dyDescent="0.3">
      <c r="K1129" s="1" t="s">
        <v>1410</v>
      </c>
    </row>
    <row r="1130" spans="11:11" x14ac:dyDescent="0.3">
      <c r="K1130" s="1" t="s">
        <v>1411</v>
      </c>
    </row>
    <row r="1131" spans="11:11" x14ac:dyDescent="0.3">
      <c r="K1131" s="1" t="s">
        <v>1412</v>
      </c>
    </row>
    <row r="1132" spans="11:11" x14ac:dyDescent="0.3">
      <c r="K1132" s="1" t="s">
        <v>1413</v>
      </c>
    </row>
    <row r="1133" spans="11:11" x14ac:dyDescent="0.3">
      <c r="K1133" s="1" t="s">
        <v>1414</v>
      </c>
    </row>
    <row r="1134" spans="11:11" x14ac:dyDescent="0.3">
      <c r="K1134" s="1" t="s">
        <v>1415</v>
      </c>
    </row>
    <row r="1135" spans="11:11" x14ac:dyDescent="0.3">
      <c r="K1135" s="1" t="s">
        <v>1416</v>
      </c>
    </row>
    <row r="1136" spans="11:11" x14ac:dyDescent="0.3">
      <c r="K1136" s="1" t="s">
        <v>1417</v>
      </c>
    </row>
    <row r="1137" spans="11:11" x14ac:dyDescent="0.3">
      <c r="K1137" s="1" t="s">
        <v>1418</v>
      </c>
    </row>
    <row r="1138" spans="11:11" x14ac:dyDescent="0.3">
      <c r="K1138" s="1" t="s">
        <v>1419</v>
      </c>
    </row>
    <row r="1139" spans="11:11" x14ac:dyDescent="0.3">
      <c r="K1139" s="1" t="s">
        <v>1420</v>
      </c>
    </row>
    <row r="1140" spans="11:11" x14ac:dyDescent="0.3">
      <c r="K1140" s="1" t="s">
        <v>1421</v>
      </c>
    </row>
    <row r="1141" spans="11:11" x14ac:dyDescent="0.3">
      <c r="K1141" s="1" t="s">
        <v>1422</v>
      </c>
    </row>
    <row r="1142" spans="11:11" x14ac:dyDescent="0.3">
      <c r="K1142" s="1" t="s">
        <v>1423</v>
      </c>
    </row>
    <row r="1143" spans="11:11" x14ac:dyDescent="0.3">
      <c r="K1143" s="1" t="s">
        <v>1424</v>
      </c>
    </row>
    <row r="1144" spans="11:11" x14ac:dyDescent="0.3">
      <c r="K1144" s="1" t="s">
        <v>1425</v>
      </c>
    </row>
    <row r="1145" spans="11:11" x14ac:dyDescent="0.3">
      <c r="K1145" s="1" t="s">
        <v>1426</v>
      </c>
    </row>
    <row r="1146" spans="11:11" x14ac:dyDescent="0.3">
      <c r="K1146" s="1" t="s">
        <v>1427</v>
      </c>
    </row>
    <row r="1147" spans="11:11" x14ac:dyDescent="0.3">
      <c r="K1147" s="1" t="s">
        <v>1428</v>
      </c>
    </row>
    <row r="1148" spans="11:11" x14ac:dyDescent="0.3">
      <c r="K1148" s="1" t="s">
        <v>1429</v>
      </c>
    </row>
    <row r="1149" spans="11:11" x14ac:dyDescent="0.3">
      <c r="K1149" s="1" t="s">
        <v>1430</v>
      </c>
    </row>
    <row r="1150" spans="11:11" x14ac:dyDescent="0.3">
      <c r="K1150" s="1" t="s">
        <v>1431</v>
      </c>
    </row>
    <row r="1151" spans="11:11" x14ac:dyDescent="0.3">
      <c r="K1151" s="1" t="s">
        <v>1432</v>
      </c>
    </row>
    <row r="1152" spans="11:11" x14ac:dyDescent="0.3">
      <c r="K1152" s="1" t="s">
        <v>1433</v>
      </c>
    </row>
    <row r="1153" spans="11:11" x14ac:dyDescent="0.3">
      <c r="K1153" s="1" t="s">
        <v>1434</v>
      </c>
    </row>
    <row r="1154" spans="11:11" x14ac:dyDescent="0.3">
      <c r="K1154" s="1" t="s">
        <v>1435</v>
      </c>
    </row>
    <row r="1155" spans="11:11" x14ac:dyDescent="0.3">
      <c r="K1155" s="1" t="s">
        <v>1436</v>
      </c>
    </row>
    <row r="1156" spans="11:11" x14ac:dyDescent="0.3">
      <c r="K1156" s="1" t="s">
        <v>1437</v>
      </c>
    </row>
    <row r="1157" spans="11:11" x14ac:dyDescent="0.3">
      <c r="K1157" s="1" t="s">
        <v>1438</v>
      </c>
    </row>
    <row r="1158" spans="11:11" x14ac:dyDescent="0.3">
      <c r="K1158" s="1" t="s">
        <v>1439</v>
      </c>
    </row>
    <row r="1159" spans="11:11" x14ac:dyDescent="0.3">
      <c r="K1159" s="1" t="s">
        <v>1440</v>
      </c>
    </row>
    <row r="1160" spans="11:11" x14ac:dyDescent="0.3">
      <c r="K1160" s="1" t="s">
        <v>1441</v>
      </c>
    </row>
    <row r="1161" spans="11:11" x14ac:dyDescent="0.3">
      <c r="K1161" s="1" t="s">
        <v>1442</v>
      </c>
    </row>
    <row r="1162" spans="11:11" x14ac:dyDescent="0.3">
      <c r="K1162" s="1" t="s">
        <v>1443</v>
      </c>
    </row>
    <row r="1163" spans="11:11" x14ac:dyDescent="0.3">
      <c r="K1163" s="1" t="s">
        <v>1444</v>
      </c>
    </row>
    <row r="1164" spans="11:11" x14ac:dyDescent="0.3">
      <c r="K1164" s="1" t="s">
        <v>1445</v>
      </c>
    </row>
    <row r="1165" spans="11:11" x14ac:dyDescent="0.3">
      <c r="K1165" s="1" t="s">
        <v>1446</v>
      </c>
    </row>
    <row r="1166" spans="11:11" x14ac:dyDescent="0.3">
      <c r="K1166" s="1" t="s">
        <v>1447</v>
      </c>
    </row>
    <row r="1167" spans="11:11" x14ac:dyDescent="0.3">
      <c r="K1167" s="1" t="s">
        <v>1448</v>
      </c>
    </row>
    <row r="1168" spans="11:11" x14ac:dyDescent="0.3">
      <c r="K1168" s="1" t="s">
        <v>1449</v>
      </c>
    </row>
    <row r="1169" spans="11:11" x14ac:dyDescent="0.3">
      <c r="K1169" s="1" t="s">
        <v>1450</v>
      </c>
    </row>
    <row r="1170" spans="11:11" x14ac:dyDescent="0.3">
      <c r="K1170" s="1" t="s">
        <v>1451</v>
      </c>
    </row>
    <row r="1171" spans="11:11" x14ac:dyDescent="0.3">
      <c r="K1171" s="1" t="s">
        <v>1452</v>
      </c>
    </row>
    <row r="1172" spans="11:11" x14ac:dyDescent="0.3">
      <c r="K1172" s="1" t="s">
        <v>1453</v>
      </c>
    </row>
    <row r="1173" spans="11:11" x14ac:dyDescent="0.3">
      <c r="K1173" s="1" t="s">
        <v>1454</v>
      </c>
    </row>
    <row r="1174" spans="11:11" x14ac:dyDescent="0.3">
      <c r="K1174" s="1" t="s">
        <v>1455</v>
      </c>
    </row>
    <row r="1175" spans="11:11" x14ac:dyDescent="0.3">
      <c r="K1175" s="1" t="s">
        <v>1456</v>
      </c>
    </row>
    <row r="1176" spans="11:11" x14ac:dyDescent="0.3">
      <c r="K1176" s="1" t="s">
        <v>1457</v>
      </c>
    </row>
    <row r="1177" spans="11:11" x14ac:dyDescent="0.3">
      <c r="K1177" s="1" t="s">
        <v>1458</v>
      </c>
    </row>
    <row r="1178" spans="11:11" x14ac:dyDescent="0.3">
      <c r="K1178" s="1" t="s">
        <v>1459</v>
      </c>
    </row>
    <row r="1179" spans="11:11" x14ac:dyDescent="0.3">
      <c r="K1179" s="1" t="s">
        <v>1460</v>
      </c>
    </row>
    <row r="1180" spans="11:11" x14ac:dyDescent="0.3">
      <c r="K1180" s="1" t="s">
        <v>1461</v>
      </c>
    </row>
    <row r="1181" spans="11:11" x14ac:dyDescent="0.3">
      <c r="K1181" s="1" t="s">
        <v>1462</v>
      </c>
    </row>
    <row r="1182" spans="11:11" x14ac:dyDescent="0.3">
      <c r="K1182" s="1" t="s">
        <v>1463</v>
      </c>
    </row>
    <row r="1183" spans="11:11" x14ac:dyDescent="0.3">
      <c r="K1183" s="1" t="s">
        <v>1464</v>
      </c>
    </row>
    <row r="1184" spans="11:11" x14ac:dyDescent="0.3">
      <c r="K1184" s="1" t="s">
        <v>1465</v>
      </c>
    </row>
    <row r="1185" spans="11:11" x14ac:dyDescent="0.3">
      <c r="K1185" s="1" t="s">
        <v>1466</v>
      </c>
    </row>
    <row r="1186" spans="11:11" x14ac:dyDescent="0.3">
      <c r="K1186" s="1" t="s">
        <v>1467</v>
      </c>
    </row>
    <row r="1187" spans="11:11" x14ac:dyDescent="0.3">
      <c r="K1187" s="1" t="s">
        <v>1468</v>
      </c>
    </row>
    <row r="1188" spans="11:11" x14ac:dyDescent="0.3">
      <c r="K1188" s="1" t="s">
        <v>1469</v>
      </c>
    </row>
    <row r="1189" spans="11:11" x14ac:dyDescent="0.3">
      <c r="K1189" s="1" t="s">
        <v>1470</v>
      </c>
    </row>
    <row r="1190" spans="11:11" x14ac:dyDescent="0.3">
      <c r="K1190" s="1" t="s">
        <v>1471</v>
      </c>
    </row>
    <row r="1191" spans="11:11" x14ac:dyDescent="0.3">
      <c r="K1191" s="1" t="s">
        <v>1472</v>
      </c>
    </row>
    <row r="1192" spans="11:11" x14ac:dyDescent="0.3">
      <c r="K1192" s="1" t="s">
        <v>1473</v>
      </c>
    </row>
    <row r="1193" spans="11:11" x14ac:dyDescent="0.3">
      <c r="K1193" s="1" t="s">
        <v>1474</v>
      </c>
    </row>
    <row r="1194" spans="11:11" x14ac:dyDescent="0.3">
      <c r="K1194" s="1" t="s">
        <v>1475</v>
      </c>
    </row>
    <row r="1195" spans="11:11" x14ac:dyDescent="0.3">
      <c r="K1195" s="1" t="s">
        <v>1476</v>
      </c>
    </row>
    <row r="1196" spans="11:11" x14ac:dyDescent="0.3">
      <c r="K1196" s="1" t="s">
        <v>1477</v>
      </c>
    </row>
    <row r="1197" spans="11:11" x14ac:dyDescent="0.3">
      <c r="K1197" s="1" t="s">
        <v>1478</v>
      </c>
    </row>
    <row r="1198" spans="11:11" x14ac:dyDescent="0.3">
      <c r="K1198" s="1" t="s">
        <v>1479</v>
      </c>
    </row>
    <row r="1199" spans="11:11" x14ac:dyDescent="0.3">
      <c r="K1199" s="1" t="s">
        <v>1480</v>
      </c>
    </row>
    <row r="1200" spans="11:11" x14ac:dyDescent="0.3">
      <c r="K1200" s="1" t="s">
        <v>1481</v>
      </c>
    </row>
    <row r="1201" spans="11:11" x14ac:dyDescent="0.3">
      <c r="K1201" s="1" t="s">
        <v>1482</v>
      </c>
    </row>
    <row r="1202" spans="11:11" x14ac:dyDescent="0.3">
      <c r="K1202" s="1" t="s">
        <v>1483</v>
      </c>
    </row>
    <row r="1203" spans="11:11" x14ac:dyDescent="0.3">
      <c r="K1203" s="1" t="s">
        <v>1484</v>
      </c>
    </row>
    <row r="1204" spans="11:11" x14ac:dyDescent="0.3">
      <c r="K1204" s="1" t="s">
        <v>1485</v>
      </c>
    </row>
    <row r="1205" spans="11:11" x14ac:dyDescent="0.3">
      <c r="K1205" s="1" t="s">
        <v>1486</v>
      </c>
    </row>
    <row r="1206" spans="11:11" x14ac:dyDescent="0.3">
      <c r="K1206" s="1" t="s">
        <v>1487</v>
      </c>
    </row>
    <row r="1207" spans="11:11" x14ac:dyDescent="0.3">
      <c r="K1207" s="1" t="s">
        <v>1488</v>
      </c>
    </row>
    <row r="1208" spans="11:11" x14ac:dyDescent="0.3">
      <c r="K1208" s="1" t="s">
        <v>1489</v>
      </c>
    </row>
    <row r="1209" spans="11:11" x14ac:dyDescent="0.3">
      <c r="K1209" s="1" t="s">
        <v>1490</v>
      </c>
    </row>
    <row r="1210" spans="11:11" x14ac:dyDescent="0.3">
      <c r="K1210" s="1" t="s">
        <v>1491</v>
      </c>
    </row>
    <row r="1211" spans="11:11" x14ac:dyDescent="0.3">
      <c r="K1211" s="1" t="s">
        <v>1492</v>
      </c>
    </row>
    <row r="1212" spans="11:11" x14ac:dyDescent="0.3">
      <c r="K1212" s="1" t="s">
        <v>1493</v>
      </c>
    </row>
    <row r="1213" spans="11:11" x14ac:dyDescent="0.3">
      <c r="K1213" s="1" t="s">
        <v>1494</v>
      </c>
    </row>
    <row r="1214" spans="11:11" x14ac:dyDescent="0.3">
      <c r="K1214" s="1" t="s">
        <v>1495</v>
      </c>
    </row>
    <row r="1215" spans="11:11" x14ac:dyDescent="0.3">
      <c r="K1215" s="1" t="s">
        <v>1496</v>
      </c>
    </row>
    <row r="1216" spans="11:11" x14ac:dyDescent="0.3">
      <c r="K1216" s="1" t="s">
        <v>1497</v>
      </c>
    </row>
    <row r="1217" spans="11:11" x14ac:dyDescent="0.3">
      <c r="K1217" s="1" t="s">
        <v>1498</v>
      </c>
    </row>
    <row r="1218" spans="11:11" x14ac:dyDescent="0.3">
      <c r="K1218" s="1" t="s">
        <v>1499</v>
      </c>
    </row>
    <row r="1219" spans="11:11" x14ac:dyDescent="0.3">
      <c r="K1219" s="1" t="s">
        <v>1500</v>
      </c>
    </row>
    <row r="1220" spans="11:11" x14ac:dyDescent="0.3">
      <c r="K1220" s="1" t="s">
        <v>1501</v>
      </c>
    </row>
    <row r="1221" spans="11:11" x14ac:dyDescent="0.3">
      <c r="K1221" s="1" t="s">
        <v>1502</v>
      </c>
    </row>
    <row r="1222" spans="11:11" x14ac:dyDescent="0.3">
      <c r="K1222" s="1" t="s">
        <v>1503</v>
      </c>
    </row>
    <row r="1223" spans="11:11" x14ac:dyDescent="0.3">
      <c r="K1223" s="1" t="s">
        <v>1504</v>
      </c>
    </row>
    <row r="1224" spans="11:11" x14ac:dyDescent="0.3">
      <c r="K1224" s="1" t="s">
        <v>1505</v>
      </c>
    </row>
    <row r="1225" spans="11:11" x14ac:dyDescent="0.3">
      <c r="K1225" s="1" t="s">
        <v>1506</v>
      </c>
    </row>
    <row r="1226" spans="11:11" x14ac:dyDescent="0.3">
      <c r="K1226" s="1" t="s">
        <v>1507</v>
      </c>
    </row>
    <row r="1227" spans="11:11" x14ac:dyDescent="0.3">
      <c r="K1227" s="1" t="s">
        <v>1508</v>
      </c>
    </row>
    <row r="1228" spans="11:11" x14ac:dyDescent="0.3">
      <c r="K1228" s="1" t="s">
        <v>1509</v>
      </c>
    </row>
    <row r="1229" spans="11:11" x14ac:dyDescent="0.3">
      <c r="K1229" s="1" t="s">
        <v>1510</v>
      </c>
    </row>
    <row r="1230" spans="11:11" x14ac:dyDescent="0.3">
      <c r="K1230" s="1" t="s">
        <v>1511</v>
      </c>
    </row>
    <row r="1231" spans="11:11" x14ac:dyDescent="0.3">
      <c r="K1231" s="1" t="s">
        <v>1512</v>
      </c>
    </row>
    <row r="1232" spans="11:11" x14ac:dyDescent="0.3">
      <c r="K1232" s="1" t="s">
        <v>1513</v>
      </c>
    </row>
    <row r="1233" spans="11:11" x14ac:dyDescent="0.3">
      <c r="K1233" s="1" t="s">
        <v>1514</v>
      </c>
    </row>
    <row r="1234" spans="11:11" x14ac:dyDescent="0.3">
      <c r="K1234" s="1" t="s">
        <v>1515</v>
      </c>
    </row>
    <row r="1235" spans="11:11" x14ac:dyDescent="0.3">
      <c r="K1235" s="1" t="s">
        <v>1516</v>
      </c>
    </row>
    <row r="1236" spans="11:11" x14ac:dyDescent="0.3">
      <c r="K1236" s="1" t="s">
        <v>1517</v>
      </c>
    </row>
    <row r="1237" spans="11:11" x14ac:dyDescent="0.3">
      <c r="K1237" s="1" t="s">
        <v>1518</v>
      </c>
    </row>
    <row r="1238" spans="11:11" x14ac:dyDescent="0.3">
      <c r="K1238" s="1" t="s">
        <v>1519</v>
      </c>
    </row>
    <row r="1239" spans="11:11" x14ac:dyDescent="0.3">
      <c r="K1239" s="1" t="s">
        <v>1520</v>
      </c>
    </row>
    <row r="1240" spans="11:11" x14ac:dyDescent="0.3">
      <c r="K1240" s="1" t="s">
        <v>1521</v>
      </c>
    </row>
    <row r="1241" spans="11:11" x14ac:dyDescent="0.3">
      <c r="K1241" s="1" t="s">
        <v>1522</v>
      </c>
    </row>
    <row r="1242" spans="11:11" x14ac:dyDescent="0.3">
      <c r="K1242" s="1" t="s">
        <v>1523</v>
      </c>
    </row>
    <row r="1243" spans="11:11" x14ac:dyDescent="0.3">
      <c r="K1243" s="1" t="s">
        <v>1524</v>
      </c>
    </row>
    <row r="1244" spans="11:11" x14ac:dyDescent="0.3">
      <c r="K1244" s="1" t="s">
        <v>1525</v>
      </c>
    </row>
    <row r="1245" spans="11:11" x14ac:dyDescent="0.3">
      <c r="K1245" s="1" t="s">
        <v>1526</v>
      </c>
    </row>
    <row r="1246" spans="11:11" x14ac:dyDescent="0.3">
      <c r="K1246" s="1" t="s">
        <v>1527</v>
      </c>
    </row>
    <row r="1247" spans="11:11" x14ac:dyDescent="0.3">
      <c r="K1247" s="1" t="s">
        <v>1528</v>
      </c>
    </row>
    <row r="1248" spans="11:11" x14ac:dyDescent="0.3">
      <c r="K1248" s="1" t="s">
        <v>1529</v>
      </c>
    </row>
    <row r="1249" spans="11:11" x14ac:dyDescent="0.3">
      <c r="K1249" s="1" t="s">
        <v>1530</v>
      </c>
    </row>
    <row r="1250" spans="11:11" x14ac:dyDescent="0.3">
      <c r="K1250" s="1" t="s">
        <v>1531</v>
      </c>
    </row>
    <row r="1251" spans="11:11" x14ac:dyDescent="0.3">
      <c r="K1251" s="1" t="s">
        <v>1532</v>
      </c>
    </row>
    <row r="1252" spans="11:11" x14ac:dyDescent="0.3">
      <c r="K1252" s="1" t="s">
        <v>1533</v>
      </c>
    </row>
    <row r="1253" spans="11:11" x14ac:dyDescent="0.3">
      <c r="K1253" s="1" t="s">
        <v>1534</v>
      </c>
    </row>
    <row r="1254" spans="11:11" x14ac:dyDescent="0.3">
      <c r="K1254" s="1" t="s">
        <v>1535</v>
      </c>
    </row>
    <row r="1255" spans="11:11" x14ac:dyDescent="0.3">
      <c r="K1255" s="1" t="s">
        <v>1536</v>
      </c>
    </row>
    <row r="1256" spans="11:11" x14ac:dyDescent="0.3">
      <c r="K1256" s="1" t="s">
        <v>1537</v>
      </c>
    </row>
    <row r="1257" spans="11:11" x14ac:dyDescent="0.3">
      <c r="K1257" s="1" t="s">
        <v>1538</v>
      </c>
    </row>
    <row r="1258" spans="11:11" x14ac:dyDescent="0.3">
      <c r="K1258" s="1" t="s">
        <v>1539</v>
      </c>
    </row>
    <row r="1259" spans="11:11" x14ac:dyDescent="0.3">
      <c r="K1259" s="1" t="s">
        <v>1540</v>
      </c>
    </row>
    <row r="1260" spans="11:11" x14ac:dyDescent="0.3">
      <c r="K1260" s="1" t="s">
        <v>1541</v>
      </c>
    </row>
    <row r="1261" spans="11:11" x14ac:dyDescent="0.3">
      <c r="K1261" s="1" t="s">
        <v>1542</v>
      </c>
    </row>
    <row r="1262" spans="11:11" x14ac:dyDescent="0.3">
      <c r="K1262" s="1" t="s">
        <v>1543</v>
      </c>
    </row>
    <row r="1263" spans="11:11" x14ac:dyDescent="0.3">
      <c r="K1263" s="1" t="s">
        <v>1544</v>
      </c>
    </row>
    <row r="1264" spans="11:11" x14ac:dyDescent="0.3">
      <c r="K1264" s="1" t="s">
        <v>1545</v>
      </c>
    </row>
    <row r="1265" spans="11:11" x14ac:dyDescent="0.3">
      <c r="K1265" s="1" t="s">
        <v>1546</v>
      </c>
    </row>
    <row r="1266" spans="11:11" x14ac:dyDescent="0.3">
      <c r="K1266" s="1" t="s">
        <v>1547</v>
      </c>
    </row>
    <row r="1267" spans="11:11" x14ac:dyDescent="0.3">
      <c r="K1267" s="1" t="s">
        <v>1548</v>
      </c>
    </row>
    <row r="1268" spans="11:11" x14ac:dyDescent="0.3">
      <c r="K1268" s="1" t="s">
        <v>1549</v>
      </c>
    </row>
    <row r="1269" spans="11:11" x14ac:dyDescent="0.3">
      <c r="K1269" s="1" t="s">
        <v>1550</v>
      </c>
    </row>
    <row r="1270" spans="11:11" x14ac:dyDescent="0.3">
      <c r="K1270" s="1" t="s">
        <v>1551</v>
      </c>
    </row>
    <row r="1271" spans="11:11" x14ac:dyDescent="0.3">
      <c r="K1271" s="1" t="s">
        <v>1552</v>
      </c>
    </row>
    <row r="1272" spans="11:11" x14ac:dyDescent="0.3">
      <c r="K1272" s="1" t="s">
        <v>1553</v>
      </c>
    </row>
    <row r="1273" spans="11:11" x14ac:dyDescent="0.3">
      <c r="K1273" s="1" t="s">
        <v>1554</v>
      </c>
    </row>
    <row r="1274" spans="11:11" x14ac:dyDescent="0.3">
      <c r="K1274" s="1" t="s">
        <v>1555</v>
      </c>
    </row>
    <row r="1275" spans="11:11" x14ac:dyDescent="0.3">
      <c r="K1275" s="1" t="s">
        <v>1556</v>
      </c>
    </row>
    <row r="1276" spans="11:11" x14ac:dyDescent="0.3">
      <c r="K1276" s="1" t="s">
        <v>1557</v>
      </c>
    </row>
    <row r="1277" spans="11:11" x14ac:dyDescent="0.3">
      <c r="K1277" s="1" t="s">
        <v>1558</v>
      </c>
    </row>
    <row r="1278" spans="11:11" x14ac:dyDescent="0.3">
      <c r="K1278" s="1" t="s">
        <v>1559</v>
      </c>
    </row>
    <row r="1279" spans="11:11" x14ac:dyDescent="0.3">
      <c r="K1279" s="1" t="s">
        <v>1560</v>
      </c>
    </row>
    <row r="1280" spans="11:11" x14ac:dyDescent="0.3">
      <c r="K1280" s="1" t="s">
        <v>1561</v>
      </c>
    </row>
    <row r="1281" spans="11:11" x14ac:dyDescent="0.3">
      <c r="K1281" s="1" t="s">
        <v>1562</v>
      </c>
    </row>
    <row r="1282" spans="11:11" x14ac:dyDescent="0.3">
      <c r="K1282" s="1" t="s">
        <v>1563</v>
      </c>
    </row>
    <row r="1283" spans="11:11" x14ac:dyDescent="0.3">
      <c r="K1283" s="1" t="s">
        <v>1564</v>
      </c>
    </row>
    <row r="1284" spans="11:11" x14ac:dyDescent="0.3">
      <c r="K1284" s="1" t="s">
        <v>1565</v>
      </c>
    </row>
    <row r="1285" spans="11:11" x14ac:dyDescent="0.3">
      <c r="K1285" s="1" t="s">
        <v>1566</v>
      </c>
    </row>
    <row r="1286" spans="11:11" x14ac:dyDescent="0.3">
      <c r="K1286" s="1" t="s">
        <v>1567</v>
      </c>
    </row>
    <row r="1287" spans="11:11" x14ac:dyDescent="0.3">
      <c r="K1287" s="1" t="s">
        <v>1568</v>
      </c>
    </row>
    <row r="1288" spans="11:11" x14ac:dyDescent="0.3">
      <c r="K1288" s="1" t="s">
        <v>1569</v>
      </c>
    </row>
    <row r="1289" spans="11:11" x14ac:dyDescent="0.3">
      <c r="K1289" s="1" t="s">
        <v>1570</v>
      </c>
    </row>
    <row r="1290" spans="11:11" x14ac:dyDescent="0.3">
      <c r="K1290" s="1" t="s">
        <v>1571</v>
      </c>
    </row>
    <row r="1291" spans="11:11" x14ac:dyDescent="0.3">
      <c r="K1291" s="1" t="s">
        <v>1572</v>
      </c>
    </row>
    <row r="1292" spans="11:11" x14ac:dyDescent="0.3">
      <c r="K1292" s="1" t="s">
        <v>1573</v>
      </c>
    </row>
    <row r="1293" spans="11:11" x14ac:dyDescent="0.3">
      <c r="K1293" s="1" t="s">
        <v>1574</v>
      </c>
    </row>
    <row r="1294" spans="11:11" x14ac:dyDescent="0.3">
      <c r="K1294" s="1" t="s">
        <v>1575</v>
      </c>
    </row>
    <row r="1295" spans="11:11" x14ac:dyDescent="0.3">
      <c r="K1295" s="1" t="s">
        <v>1576</v>
      </c>
    </row>
    <row r="1296" spans="11:11" x14ac:dyDescent="0.3">
      <c r="K1296" s="1" t="s">
        <v>1577</v>
      </c>
    </row>
    <row r="1297" spans="11:11" x14ac:dyDescent="0.3">
      <c r="K1297" s="1" t="s">
        <v>1578</v>
      </c>
    </row>
    <row r="1298" spans="11:11" x14ac:dyDescent="0.3">
      <c r="K1298" s="1" t="s">
        <v>1579</v>
      </c>
    </row>
    <row r="1299" spans="11:11" x14ac:dyDescent="0.3">
      <c r="K1299" s="1" t="s">
        <v>1580</v>
      </c>
    </row>
    <row r="1300" spans="11:11" x14ac:dyDescent="0.3">
      <c r="K1300" s="1" t="s">
        <v>1581</v>
      </c>
    </row>
    <row r="1301" spans="11:11" x14ac:dyDescent="0.3">
      <c r="K1301" s="1" t="s">
        <v>1582</v>
      </c>
    </row>
    <row r="1302" spans="11:11" x14ac:dyDescent="0.3">
      <c r="K1302" s="1" t="s">
        <v>1583</v>
      </c>
    </row>
    <row r="1303" spans="11:11" x14ac:dyDescent="0.3">
      <c r="K1303" s="1" t="s">
        <v>1584</v>
      </c>
    </row>
    <row r="1304" spans="11:11" x14ac:dyDescent="0.3">
      <c r="K1304" s="1" t="s">
        <v>1585</v>
      </c>
    </row>
    <row r="1305" spans="11:11" x14ac:dyDescent="0.3">
      <c r="K1305" s="1" t="s">
        <v>1586</v>
      </c>
    </row>
    <row r="1306" spans="11:11" x14ac:dyDescent="0.3">
      <c r="K1306" s="1" t="s">
        <v>1587</v>
      </c>
    </row>
    <row r="1307" spans="11:11" x14ac:dyDescent="0.3">
      <c r="K1307" s="1" t="s">
        <v>1588</v>
      </c>
    </row>
    <row r="1308" spans="11:11" x14ac:dyDescent="0.3">
      <c r="K1308" s="1" t="s">
        <v>1589</v>
      </c>
    </row>
    <row r="1309" spans="11:11" x14ac:dyDescent="0.3">
      <c r="K1309" s="1" t="s">
        <v>1590</v>
      </c>
    </row>
    <row r="1310" spans="11:11" x14ac:dyDescent="0.3">
      <c r="K1310" s="1" t="s">
        <v>1591</v>
      </c>
    </row>
    <row r="1311" spans="11:11" x14ac:dyDescent="0.3">
      <c r="K1311" s="1" t="s">
        <v>1592</v>
      </c>
    </row>
    <row r="1312" spans="11:11" x14ac:dyDescent="0.3">
      <c r="K1312" s="1" t="s">
        <v>1593</v>
      </c>
    </row>
    <row r="1313" spans="11:11" x14ac:dyDescent="0.3">
      <c r="K1313" s="1" t="s">
        <v>1594</v>
      </c>
    </row>
    <row r="1314" spans="11:11" x14ac:dyDescent="0.3">
      <c r="K1314" s="1" t="s">
        <v>1595</v>
      </c>
    </row>
    <row r="1315" spans="11:11" x14ac:dyDescent="0.3">
      <c r="K1315" s="1" t="s">
        <v>1596</v>
      </c>
    </row>
    <row r="1316" spans="11:11" x14ac:dyDescent="0.3">
      <c r="K1316" s="1" t="s">
        <v>1597</v>
      </c>
    </row>
    <row r="1317" spans="11:11" x14ac:dyDescent="0.3">
      <c r="K1317" s="1" t="s">
        <v>1598</v>
      </c>
    </row>
    <row r="1318" spans="11:11" x14ac:dyDescent="0.3">
      <c r="K1318" s="1" t="s">
        <v>1599</v>
      </c>
    </row>
    <row r="1319" spans="11:11" x14ac:dyDescent="0.3">
      <c r="K1319" s="1" t="s">
        <v>1600</v>
      </c>
    </row>
    <row r="1320" spans="11:11" x14ac:dyDescent="0.3">
      <c r="K1320" s="1" t="s">
        <v>1601</v>
      </c>
    </row>
    <row r="1321" spans="11:11" x14ac:dyDescent="0.3">
      <c r="K1321" s="1" t="s">
        <v>1602</v>
      </c>
    </row>
    <row r="1322" spans="11:11" x14ac:dyDescent="0.3">
      <c r="K1322" s="1" t="s">
        <v>1603</v>
      </c>
    </row>
    <row r="1323" spans="11:11" x14ac:dyDescent="0.3">
      <c r="K1323" s="1" t="s">
        <v>1604</v>
      </c>
    </row>
    <row r="1324" spans="11:11" x14ac:dyDescent="0.3">
      <c r="K1324" s="1" t="s">
        <v>1605</v>
      </c>
    </row>
    <row r="1325" spans="11:11" x14ac:dyDescent="0.3">
      <c r="K1325" s="1" t="s">
        <v>1606</v>
      </c>
    </row>
    <row r="1326" spans="11:11" x14ac:dyDescent="0.3">
      <c r="K1326" s="1" t="s">
        <v>1607</v>
      </c>
    </row>
    <row r="1327" spans="11:11" x14ac:dyDescent="0.3">
      <c r="K1327" s="1" t="s">
        <v>1608</v>
      </c>
    </row>
    <row r="1328" spans="11:11" x14ac:dyDescent="0.3">
      <c r="K1328" s="1" t="s">
        <v>1609</v>
      </c>
    </row>
    <row r="1329" spans="11:11" x14ac:dyDescent="0.3">
      <c r="K1329" s="1" t="s">
        <v>1610</v>
      </c>
    </row>
    <row r="1330" spans="11:11" x14ac:dyDescent="0.3">
      <c r="K1330" s="1" t="s">
        <v>1611</v>
      </c>
    </row>
    <row r="1331" spans="11:11" x14ac:dyDescent="0.3">
      <c r="K1331" s="1" t="s">
        <v>1612</v>
      </c>
    </row>
    <row r="1332" spans="11:11" x14ac:dyDescent="0.3">
      <c r="K1332" s="1" t="s">
        <v>1613</v>
      </c>
    </row>
    <row r="1333" spans="11:11" x14ac:dyDescent="0.3">
      <c r="K1333" s="1" t="s">
        <v>1614</v>
      </c>
    </row>
    <row r="1334" spans="11:11" x14ac:dyDescent="0.3">
      <c r="K1334" s="1" t="s">
        <v>1615</v>
      </c>
    </row>
    <row r="1335" spans="11:11" x14ac:dyDescent="0.3">
      <c r="K1335" s="1" t="s">
        <v>1616</v>
      </c>
    </row>
    <row r="1336" spans="11:11" x14ac:dyDescent="0.3">
      <c r="K1336" s="1" t="s">
        <v>1617</v>
      </c>
    </row>
    <row r="1337" spans="11:11" x14ac:dyDescent="0.3">
      <c r="K1337" s="1" t="s">
        <v>1618</v>
      </c>
    </row>
    <row r="1338" spans="11:11" x14ac:dyDescent="0.3">
      <c r="K1338" s="1" t="s">
        <v>1619</v>
      </c>
    </row>
    <row r="1339" spans="11:11" x14ac:dyDescent="0.3">
      <c r="K1339" s="1" t="s">
        <v>1620</v>
      </c>
    </row>
    <row r="1340" spans="11:11" x14ac:dyDescent="0.3">
      <c r="K1340" s="1" t="s">
        <v>1621</v>
      </c>
    </row>
    <row r="1341" spans="11:11" x14ac:dyDescent="0.3">
      <c r="K1341" s="1" t="s">
        <v>1622</v>
      </c>
    </row>
    <row r="1342" spans="11:11" x14ac:dyDescent="0.3">
      <c r="K1342" s="1" t="s">
        <v>1623</v>
      </c>
    </row>
    <row r="1343" spans="11:11" x14ac:dyDescent="0.3">
      <c r="K1343" s="1" t="s">
        <v>1624</v>
      </c>
    </row>
    <row r="1344" spans="11:11" x14ac:dyDescent="0.3">
      <c r="K1344" s="1" t="s">
        <v>1625</v>
      </c>
    </row>
    <row r="1345" spans="11:11" x14ac:dyDescent="0.3">
      <c r="K1345" s="1" t="s">
        <v>1626</v>
      </c>
    </row>
    <row r="1346" spans="11:11" x14ac:dyDescent="0.3">
      <c r="K1346" s="1" t="s">
        <v>1627</v>
      </c>
    </row>
    <row r="1347" spans="11:11" x14ac:dyDescent="0.3">
      <c r="K1347" s="1" t="s">
        <v>1628</v>
      </c>
    </row>
    <row r="1348" spans="11:11" x14ac:dyDescent="0.3">
      <c r="K1348" s="1" t="s">
        <v>1629</v>
      </c>
    </row>
    <row r="1349" spans="11:11" x14ac:dyDescent="0.3">
      <c r="K1349" s="1" t="s">
        <v>1630</v>
      </c>
    </row>
    <row r="1350" spans="11:11" x14ac:dyDescent="0.3">
      <c r="K1350" s="1" t="s">
        <v>1631</v>
      </c>
    </row>
    <row r="1351" spans="11:11" x14ac:dyDescent="0.3">
      <c r="K1351" s="1" t="s">
        <v>1632</v>
      </c>
    </row>
    <row r="1352" spans="11:11" x14ac:dyDescent="0.3">
      <c r="K1352" s="1" t="s">
        <v>1633</v>
      </c>
    </row>
    <row r="1353" spans="11:11" x14ac:dyDescent="0.3">
      <c r="K1353" s="1" t="s">
        <v>1634</v>
      </c>
    </row>
    <row r="1354" spans="11:11" x14ac:dyDescent="0.3">
      <c r="K1354" s="1" t="s">
        <v>1635</v>
      </c>
    </row>
    <row r="1355" spans="11:11" x14ac:dyDescent="0.3">
      <c r="K1355" s="1" t="s">
        <v>1636</v>
      </c>
    </row>
    <row r="1356" spans="11:11" x14ac:dyDescent="0.3">
      <c r="K1356" s="1" t="s">
        <v>1637</v>
      </c>
    </row>
    <row r="1357" spans="11:11" x14ac:dyDescent="0.3">
      <c r="K1357" s="1" t="s">
        <v>1638</v>
      </c>
    </row>
    <row r="1358" spans="11:11" x14ac:dyDescent="0.3">
      <c r="K1358" s="1" t="s">
        <v>1639</v>
      </c>
    </row>
    <row r="1359" spans="11:11" x14ac:dyDescent="0.3">
      <c r="K1359" s="1" t="s">
        <v>1640</v>
      </c>
    </row>
    <row r="1360" spans="11:11" x14ac:dyDescent="0.3">
      <c r="K1360" s="1" t="s">
        <v>1641</v>
      </c>
    </row>
    <row r="1361" spans="11:11" x14ac:dyDescent="0.3">
      <c r="K1361" s="1" t="s">
        <v>1642</v>
      </c>
    </row>
    <row r="1362" spans="11:11" x14ac:dyDescent="0.3">
      <c r="K1362" s="1" t="s">
        <v>1643</v>
      </c>
    </row>
    <row r="1363" spans="11:11" x14ac:dyDescent="0.3">
      <c r="K1363" s="1" t="s">
        <v>1644</v>
      </c>
    </row>
    <row r="1364" spans="11:11" x14ac:dyDescent="0.3">
      <c r="K1364" s="1" t="s">
        <v>1645</v>
      </c>
    </row>
    <row r="1365" spans="11:11" x14ac:dyDescent="0.3">
      <c r="K1365" s="1" t="s">
        <v>1646</v>
      </c>
    </row>
    <row r="1366" spans="11:11" x14ac:dyDescent="0.3">
      <c r="K1366" s="1" t="s">
        <v>1647</v>
      </c>
    </row>
    <row r="1367" spans="11:11" x14ac:dyDescent="0.3">
      <c r="K1367" s="1" t="s">
        <v>1648</v>
      </c>
    </row>
    <row r="1368" spans="11:11" x14ac:dyDescent="0.3">
      <c r="K1368" s="1" t="s">
        <v>1649</v>
      </c>
    </row>
    <row r="1369" spans="11:11" x14ac:dyDescent="0.3">
      <c r="K1369" s="1" t="s">
        <v>1650</v>
      </c>
    </row>
    <row r="1370" spans="11:11" x14ac:dyDescent="0.3">
      <c r="K1370" s="1" t="s">
        <v>1651</v>
      </c>
    </row>
    <row r="1371" spans="11:11" x14ac:dyDescent="0.3">
      <c r="K1371" s="1" t="s">
        <v>1652</v>
      </c>
    </row>
    <row r="1372" spans="11:11" x14ac:dyDescent="0.3">
      <c r="K1372" s="1" t="s">
        <v>1653</v>
      </c>
    </row>
    <row r="1373" spans="11:11" x14ac:dyDescent="0.3">
      <c r="K1373" s="1" t="s">
        <v>1654</v>
      </c>
    </row>
    <row r="1374" spans="11:11" x14ac:dyDescent="0.3">
      <c r="K1374" s="1" t="s">
        <v>1655</v>
      </c>
    </row>
    <row r="1375" spans="11:11" x14ac:dyDescent="0.3">
      <c r="K1375" s="1" t="s">
        <v>1656</v>
      </c>
    </row>
    <row r="1376" spans="11:11" x14ac:dyDescent="0.3">
      <c r="K1376" s="1" t="s">
        <v>1657</v>
      </c>
    </row>
    <row r="1377" spans="11:11" x14ac:dyDescent="0.3">
      <c r="K1377" s="1" t="s">
        <v>1658</v>
      </c>
    </row>
    <row r="1378" spans="11:11" x14ac:dyDescent="0.3">
      <c r="K1378" s="1" t="s">
        <v>1659</v>
      </c>
    </row>
    <row r="1379" spans="11:11" x14ac:dyDescent="0.3">
      <c r="K1379" s="1" t="s">
        <v>1660</v>
      </c>
    </row>
    <row r="1380" spans="11:11" x14ac:dyDescent="0.3">
      <c r="K1380" s="1" t="s">
        <v>1661</v>
      </c>
    </row>
    <row r="1381" spans="11:11" x14ac:dyDescent="0.3">
      <c r="K1381" s="1" t="s">
        <v>1662</v>
      </c>
    </row>
    <row r="1382" spans="11:11" x14ac:dyDescent="0.3">
      <c r="K1382" s="1" t="s">
        <v>1663</v>
      </c>
    </row>
    <row r="1383" spans="11:11" x14ac:dyDescent="0.3">
      <c r="K1383" s="1" t="s">
        <v>1664</v>
      </c>
    </row>
    <row r="1384" spans="11:11" x14ac:dyDescent="0.3">
      <c r="K1384" s="1" t="s">
        <v>1665</v>
      </c>
    </row>
    <row r="1385" spans="11:11" x14ac:dyDescent="0.3">
      <c r="K1385" s="1" t="s">
        <v>1666</v>
      </c>
    </row>
    <row r="1386" spans="11:11" x14ac:dyDescent="0.3">
      <c r="K1386" s="1" t="s">
        <v>1667</v>
      </c>
    </row>
    <row r="1387" spans="11:11" x14ac:dyDescent="0.3">
      <c r="K1387" s="1" t="s">
        <v>1668</v>
      </c>
    </row>
    <row r="1388" spans="11:11" x14ac:dyDescent="0.3">
      <c r="K1388" s="1" t="s">
        <v>1669</v>
      </c>
    </row>
    <row r="1389" spans="11:11" x14ac:dyDescent="0.3">
      <c r="K1389" s="1" t="s">
        <v>1670</v>
      </c>
    </row>
    <row r="1390" spans="11:11" x14ac:dyDescent="0.3">
      <c r="K1390" s="1" t="s">
        <v>1671</v>
      </c>
    </row>
    <row r="1391" spans="11:11" x14ac:dyDescent="0.3">
      <c r="K1391" s="1" t="s">
        <v>1672</v>
      </c>
    </row>
    <row r="1392" spans="11:11" x14ac:dyDescent="0.3">
      <c r="K1392" s="1" t="s">
        <v>1673</v>
      </c>
    </row>
    <row r="1393" spans="11:11" x14ac:dyDescent="0.3">
      <c r="K1393" s="1" t="s">
        <v>1674</v>
      </c>
    </row>
    <row r="1394" spans="11:11" x14ac:dyDescent="0.3">
      <c r="K1394" s="1" t="s">
        <v>1675</v>
      </c>
    </row>
    <row r="1395" spans="11:11" x14ac:dyDescent="0.3">
      <c r="K1395" s="1" t="s">
        <v>1676</v>
      </c>
    </row>
    <row r="1396" spans="11:11" x14ac:dyDescent="0.3">
      <c r="K1396" s="1" t="s">
        <v>1677</v>
      </c>
    </row>
    <row r="1397" spans="11:11" x14ac:dyDescent="0.3">
      <c r="K1397" s="1" t="s">
        <v>1678</v>
      </c>
    </row>
    <row r="1398" spans="11:11" x14ac:dyDescent="0.3">
      <c r="K1398" s="1" t="s">
        <v>1679</v>
      </c>
    </row>
    <row r="1399" spans="11:11" x14ac:dyDescent="0.3">
      <c r="K1399" s="1" t="s">
        <v>1680</v>
      </c>
    </row>
    <row r="1400" spans="11:11" x14ac:dyDescent="0.3">
      <c r="K1400" s="1" t="s">
        <v>1681</v>
      </c>
    </row>
    <row r="1401" spans="11:11" x14ac:dyDescent="0.3">
      <c r="K1401" s="1" t="s">
        <v>1682</v>
      </c>
    </row>
    <row r="1402" spans="11:11" x14ac:dyDescent="0.3">
      <c r="K1402" s="1" t="s">
        <v>1683</v>
      </c>
    </row>
    <row r="1403" spans="11:11" x14ac:dyDescent="0.3">
      <c r="K1403" s="1" t="s">
        <v>1684</v>
      </c>
    </row>
    <row r="1404" spans="11:11" x14ac:dyDescent="0.3">
      <c r="K1404" s="1" t="s">
        <v>1685</v>
      </c>
    </row>
    <row r="1405" spans="11:11" x14ac:dyDescent="0.3">
      <c r="K1405" s="1" t="s">
        <v>1686</v>
      </c>
    </row>
    <row r="1406" spans="11:11" x14ac:dyDescent="0.3">
      <c r="K1406" s="1" t="s">
        <v>1687</v>
      </c>
    </row>
    <row r="1407" spans="11:11" x14ac:dyDescent="0.3">
      <c r="K1407" s="1" t="s">
        <v>1688</v>
      </c>
    </row>
    <row r="1408" spans="11:11" x14ac:dyDescent="0.3">
      <c r="K1408" s="1" t="s">
        <v>1689</v>
      </c>
    </row>
    <row r="1409" spans="11:11" x14ac:dyDescent="0.3">
      <c r="K1409" s="1" t="s">
        <v>1690</v>
      </c>
    </row>
    <row r="1410" spans="11:11" x14ac:dyDescent="0.3">
      <c r="K1410" s="1" t="s">
        <v>1691</v>
      </c>
    </row>
    <row r="1411" spans="11:11" x14ac:dyDescent="0.3">
      <c r="K1411" s="1" t="s">
        <v>1692</v>
      </c>
    </row>
    <row r="1412" spans="11:11" x14ac:dyDescent="0.3">
      <c r="K1412" s="1" t="s">
        <v>1693</v>
      </c>
    </row>
    <row r="1413" spans="11:11" x14ac:dyDescent="0.3">
      <c r="K1413" s="1" t="s">
        <v>1694</v>
      </c>
    </row>
    <row r="1414" spans="11:11" x14ac:dyDescent="0.3">
      <c r="K1414" s="1" t="s">
        <v>1695</v>
      </c>
    </row>
    <row r="1415" spans="11:11" x14ac:dyDescent="0.3">
      <c r="K1415" s="1" t="s">
        <v>1696</v>
      </c>
    </row>
    <row r="1416" spans="11:11" x14ac:dyDescent="0.3">
      <c r="K1416" s="1" t="s">
        <v>1697</v>
      </c>
    </row>
    <row r="1417" spans="11:11" x14ac:dyDescent="0.3">
      <c r="K1417" s="1" t="s">
        <v>1698</v>
      </c>
    </row>
    <row r="1418" spans="11:11" x14ac:dyDescent="0.3">
      <c r="K1418" s="1" t="s">
        <v>1699</v>
      </c>
    </row>
    <row r="1419" spans="11:11" x14ac:dyDescent="0.3">
      <c r="K1419" s="1" t="s">
        <v>1700</v>
      </c>
    </row>
    <row r="1420" spans="11:11" x14ac:dyDescent="0.3">
      <c r="K1420" s="1" t="s">
        <v>1701</v>
      </c>
    </row>
    <row r="1421" spans="11:11" x14ac:dyDescent="0.3">
      <c r="K1421" s="1" t="s">
        <v>1702</v>
      </c>
    </row>
    <row r="1422" spans="11:11" x14ac:dyDescent="0.3">
      <c r="K1422" s="1" t="s">
        <v>1703</v>
      </c>
    </row>
    <row r="1423" spans="11:11" x14ac:dyDescent="0.3">
      <c r="K1423" s="1" t="s">
        <v>1704</v>
      </c>
    </row>
    <row r="1424" spans="11:11" x14ac:dyDescent="0.3">
      <c r="K1424" s="1" t="s">
        <v>1705</v>
      </c>
    </row>
    <row r="1425" spans="11:11" x14ac:dyDescent="0.3">
      <c r="K1425" s="1" t="s">
        <v>1706</v>
      </c>
    </row>
    <row r="1426" spans="11:11" x14ac:dyDescent="0.3">
      <c r="K1426" s="1" t="s">
        <v>1707</v>
      </c>
    </row>
    <row r="1427" spans="11:11" x14ac:dyDescent="0.3">
      <c r="K1427" s="1" t="s">
        <v>1708</v>
      </c>
    </row>
    <row r="1428" spans="11:11" x14ac:dyDescent="0.3">
      <c r="K1428" s="1" t="s">
        <v>1709</v>
      </c>
    </row>
    <row r="1429" spans="11:11" x14ac:dyDescent="0.3">
      <c r="K1429" s="1" t="s">
        <v>1710</v>
      </c>
    </row>
    <row r="1430" spans="11:11" x14ac:dyDescent="0.3">
      <c r="K1430" s="1" t="s">
        <v>1711</v>
      </c>
    </row>
    <row r="1431" spans="11:11" x14ac:dyDescent="0.3">
      <c r="K1431" s="1" t="s">
        <v>1712</v>
      </c>
    </row>
    <row r="1432" spans="11:11" x14ac:dyDescent="0.3">
      <c r="K1432" s="1" t="s">
        <v>1713</v>
      </c>
    </row>
    <row r="1433" spans="11:11" x14ac:dyDescent="0.3">
      <c r="K1433" s="1" t="s">
        <v>1714</v>
      </c>
    </row>
    <row r="1434" spans="11:11" x14ac:dyDescent="0.3">
      <c r="K1434" s="1" t="s">
        <v>1715</v>
      </c>
    </row>
    <row r="1435" spans="11:11" x14ac:dyDescent="0.3">
      <c r="K1435" s="1" t="s">
        <v>1716</v>
      </c>
    </row>
    <row r="1436" spans="11:11" x14ac:dyDescent="0.3">
      <c r="K1436" s="1" t="s">
        <v>1717</v>
      </c>
    </row>
    <row r="1437" spans="11:11" x14ac:dyDescent="0.3">
      <c r="K1437" s="1" t="s">
        <v>1718</v>
      </c>
    </row>
    <row r="1438" spans="11:11" x14ac:dyDescent="0.3">
      <c r="K1438" s="1" t="s">
        <v>1719</v>
      </c>
    </row>
    <row r="1439" spans="11:11" x14ac:dyDescent="0.3">
      <c r="K1439" s="1" t="s">
        <v>1720</v>
      </c>
    </row>
    <row r="1440" spans="11:11" x14ac:dyDescent="0.3">
      <c r="K1440" s="1" t="s">
        <v>1721</v>
      </c>
    </row>
    <row r="1441" spans="11:11" x14ac:dyDescent="0.3">
      <c r="K1441" s="1" t="s">
        <v>1722</v>
      </c>
    </row>
    <row r="1442" spans="11:11" x14ac:dyDescent="0.3">
      <c r="K1442" s="1" t="s">
        <v>1723</v>
      </c>
    </row>
    <row r="1443" spans="11:11" x14ac:dyDescent="0.3">
      <c r="K1443" s="1" t="s">
        <v>1724</v>
      </c>
    </row>
    <row r="1444" spans="11:11" x14ac:dyDescent="0.3">
      <c r="K1444" s="1" t="s">
        <v>1725</v>
      </c>
    </row>
    <row r="1445" spans="11:11" x14ac:dyDescent="0.3">
      <c r="K1445" s="1" t="s">
        <v>1726</v>
      </c>
    </row>
    <row r="1446" spans="11:11" x14ac:dyDescent="0.3">
      <c r="K1446" s="1" t="s">
        <v>1727</v>
      </c>
    </row>
    <row r="1447" spans="11:11" x14ac:dyDescent="0.3">
      <c r="K1447" s="1" t="s">
        <v>1728</v>
      </c>
    </row>
    <row r="1448" spans="11:11" x14ac:dyDescent="0.3">
      <c r="K1448" s="1" t="s">
        <v>1729</v>
      </c>
    </row>
    <row r="1449" spans="11:11" x14ac:dyDescent="0.3">
      <c r="K1449" s="1" t="s">
        <v>1730</v>
      </c>
    </row>
    <row r="1450" spans="11:11" x14ac:dyDescent="0.3">
      <c r="K1450" s="1" t="s">
        <v>1731</v>
      </c>
    </row>
    <row r="1451" spans="11:11" x14ac:dyDescent="0.3">
      <c r="K1451" s="1" t="s">
        <v>1732</v>
      </c>
    </row>
    <row r="1452" spans="11:11" x14ac:dyDescent="0.3">
      <c r="K1452" s="1" t="s">
        <v>1733</v>
      </c>
    </row>
    <row r="1453" spans="11:11" x14ac:dyDescent="0.3">
      <c r="K1453" s="1" t="s">
        <v>1734</v>
      </c>
    </row>
    <row r="1454" spans="11:11" x14ac:dyDescent="0.3">
      <c r="K1454" s="1" t="s">
        <v>1735</v>
      </c>
    </row>
    <row r="1455" spans="11:11" x14ac:dyDescent="0.3">
      <c r="K1455" s="1" t="s">
        <v>1736</v>
      </c>
    </row>
    <row r="1456" spans="11:11" x14ac:dyDescent="0.3">
      <c r="K1456" s="1" t="s">
        <v>1737</v>
      </c>
    </row>
    <row r="1457" spans="11:11" x14ac:dyDescent="0.3">
      <c r="K1457" s="1" t="s">
        <v>1738</v>
      </c>
    </row>
    <row r="1458" spans="11:11" x14ac:dyDescent="0.3">
      <c r="K1458" s="1" t="s">
        <v>1739</v>
      </c>
    </row>
    <row r="1459" spans="11:11" x14ac:dyDescent="0.3">
      <c r="K1459" s="1" t="s">
        <v>1740</v>
      </c>
    </row>
    <row r="1460" spans="11:11" x14ac:dyDescent="0.3">
      <c r="K1460" s="1" t="s">
        <v>1741</v>
      </c>
    </row>
    <row r="1461" spans="11:11" x14ac:dyDescent="0.3">
      <c r="K1461" s="1" t="s">
        <v>1742</v>
      </c>
    </row>
    <row r="1462" spans="11:11" x14ac:dyDescent="0.3">
      <c r="K1462" s="1" t="s">
        <v>1743</v>
      </c>
    </row>
    <row r="1463" spans="11:11" x14ac:dyDescent="0.3">
      <c r="K1463" s="1" t="s">
        <v>1744</v>
      </c>
    </row>
    <row r="1464" spans="11:11" x14ac:dyDescent="0.3">
      <c r="K1464" s="1" t="s">
        <v>1745</v>
      </c>
    </row>
    <row r="1465" spans="11:11" x14ac:dyDescent="0.3">
      <c r="K1465" s="1" t="s">
        <v>1746</v>
      </c>
    </row>
    <row r="1466" spans="11:11" x14ac:dyDescent="0.3">
      <c r="K1466" s="1" t="s">
        <v>1747</v>
      </c>
    </row>
    <row r="1467" spans="11:11" x14ac:dyDescent="0.3">
      <c r="K1467" s="1" t="s">
        <v>1748</v>
      </c>
    </row>
    <row r="1468" spans="11:11" x14ac:dyDescent="0.3">
      <c r="K1468" s="1" t="s">
        <v>1749</v>
      </c>
    </row>
    <row r="1469" spans="11:11" x14ac:dyDescent="0.3">
      <c r="K1469" s="1" t="s">
        <v>1750</v>
      </c>
    </row>
    <row r="1470" spans="11:11" x14ac:dyDescent="0.3">
      <c r="K1470" s="1" t="s">
        <v>1751</v>
      </c>
    </row>
    <row r="1471" spans="11:11" x14ac:dyDescent="0.3">
      <c r="K1471" s="1" t="s">
        <v>1752</v>
      </c>
    </row>
    <row r="1472" spans="11:11" x14ac:dyDescent="0.3">
      <c r="K1472" s="1" t="s">
        <v>1753</v>
      </c>
    </row>
    <row r="1473" spans="11:11" x14ac:dyDescent="0.3">
      <c r="K1473" s="1" t="s">
        <v>1754</v>
      </c>
    </row>
    <row r="1474" spans="11:11" x14ac:dyDescent="0.3">
      <c r="K1474" s="1" t="s">
        <v>1755</v>
      </c>
    </row>
    <row r="1475" spans="11:11" x14ac:dyDescent="0.3">
      <c r="K1475" s="1" t="s">
        <v>1756</v>
      </c>
    </row>
    <row r="1476" spans="11:11" x14ac:dyDescent="0.3">
      <c r="K1476" s="1" t="s">
        <v>1757</v>
      </c>
    </row>
    <row r="1477" spans="11:11" x14ac:dyDescent="0.3">
      <c r="K1477" s="1" t="s">
        <v>1758</v>
      </c>
    </row>
    <row r="1478" spans="11:11" x14ac:dyDescent="0.3">
      <c r="K1478" s="1" t="s">
        <v>1759</v>
      </c>
    </row>
    <row r="1479" spans="11:11" x14ac:dyDescent="0.3">
      <c r="K1479" s="1" t="s">
        <v>1760</v>
      </c>
    </row>
    <row r="1480" spans="11:11" x14ac:dyDescent="0.3">
      <c r="K1480" s="1" t="s">
        <v>1761</v>
      </c>
    </row>
    <row r="1481" spans="11:11" x14ac:dyDescent="0.3">
      <c r="K1481" s="1" t="s">
        <v>1762</v>
      </c>
    </row>
    <row r="1482" spans="11:11" x14ac:dyDescent="0.3">
      <c r="K1482" s="1" t="s">
        <v>1763</v>
      </c>
    </row>
    <row r="1483" spans="11:11" x14ac:dyDescent="0.3">
      <c r="K1483" s="1" t="s">
        <v>1764</v>
      </c>
    </row>
    <row r="1484" spans="11:11" x14ac:dyDescent="0.3">
      <c r="K1484" s="1" t="s">
        <v>1765</v>
      </c>
    </row>
    <row r="1485" spans="11:11" x14ac:dyDescent="0.3">
      <c r="K1485" s="1" t="s">
        <v>1766</v>
      </c>
    </row>
    <row r="1486" spans="11:11" x14ac:dyDescent="0.3">
      <c r="K1486" s="1" t="s">
        <v>1767</v>
      </c>
    </row>
    <row r="1487" spans="11:11" x14ac:dyDescent="0.3">
      <c r="K1487" s="1" t="s">
        <v>1768</v>
      </c>
    </row>
    <row r="1488" spans="11:11" x14ac:dyDescent="0.3">
      <c r="K1488" s="1" t="s">
        <v>1769</v>
      </c>
    </row>
    <row r="1489" spans="11:11" x14ac:dyDescent="0.3">
      <c r="K1489" s="1" t="s">
        <v>1770</v>
      </c>
    </row>
    <row r="1490" spans="11:11" x14ac:dyDescent="0.3">
      <c r="K1490" s="1" t="s">
        <v>1771</v>
      </c>
    </row>
    <row r="1491" spans="11:11" x14ac:dyDescent="0.3">
      <c r="K1491" s="1" t="s">
        <v>1772</v>
      </c>
    </row>
    <row r="1492" spans="11:11" x14ac:dyDescent="0.3">
      <c r="K1492" s="1" t="s">
        <v>1773</v>
      </c>
    </row>
    <row r="1493" spans="11:11" x14ac:dyDescent="0.3">
      <c r="K1493" s="1" t="s">
        <v>1774</v>
      </c>
    </row>
    <row r="1494" spans="11:11" x14ac:dyDescent="0.3">
      <c r="K1494" s="1" t="s">
        <v>1775</v>
      </c>
    </row>
    <row r="1495" spans="11:11" x14ac:dyDescent="0.3">
      <c r="K1495" s="1" t="s">
        <v>1776</v>
      </c>
    </row>
    <row r="1496" spans="11:11" x14ac:dyDescent="0.3">
      <c r="K1496" s="1" t="s">
        <v>1777</v>
      </c>
    </row>
    <row r="1497" spans="11:11" x14ac:dyDescent="0.3">
      <c r="K1497" s="1" t="s">
        <v>1778</v>
      </c>
    </row>
    <row r="1498" spans="11:11" x14ac:dyDescent="0.3">
      <c r="K1498" s="1" t="s">
        <v>1779</v>
      </c>
    </row>
    <row r="1499" spans="11:11" x14ac:dyDescent="0.3">
      <c r="K1499" s="1" t="s">
        <v>1780</v>
      </c>
    </row>
    <row r="1500" spans="11:11" x14ac:dyDescent="0.3">
      <c r="K1500" s="1" t="s">
        <v>1781</v>
      </c>
    </row>
    <row r="1501" spans="11:11" x14ac:dyDescent="0.3">
      <c r="K1501" s="1" t="s">
        <v>1782</v>
      </c>
    </row>
    <row r="1502" spans="11:11" x14ac:dyDescent="0.3">
      <c r="K1502" s="1" t="s">
        <v>1783</v>
      </c>
    </row>
    <row r="1503" spans="11:11" x14ac:dyDescent="0.3">
      <c r="K1503" s="1" t="s">
        <v>1784</v>
      </c>
    </row>
    <row r="1504" spans="11:11" x14ac:dyDescent="0.3">
      <c r="K1504" s="1" t="s">
        <v>1785</v>
      </c>
    </row>
    <row r="1505" spans="11:11" x14ac:dyDescent="0.3">
      <c r="K1505" s="1" t="s">
        <v>1786</v>
      </c>
    </row>
    <row r="1506" spans="11:11" x14ac:dyDescent="0.3">
      <c r="K1506" s="1" t="s">
        <v>1787</v>
      </c>
    </row>
    <row r="1507" spans="11:11" x14ac:dyDescent="0.3">
      <c r="K1507" s="1" t="s">
        <v>1788</v>
      </c>
    </row>
    <row r="1508" spans="11:11" x14ac:dyDescent="0.3">
      <c r="K1508" s="1" t="s">
        <v>1789</v>
      </c>
    </row>
    <row r="1509" spans="11:11" x14ac:dyDescent="0.3">
      <c r="K1509" s="1" t="s">
        <v>1790</v>
      </c>
    </row>
    <row r="1510" spans="11:11" x14ac:dyDescent="0.3">
      <c r="K1510" s="1" t="s">
        <v>1791</v>
      </c>
    </row>
    <row r="1511" spans="11:11" x14ac:dyDescent="0.3">
      <c r="K1511" s="1" t="s">
        <v>1792</v>
      </c>
    </row>
    <row r="1512" spans="11:11" x14ac:dyDescent="0.3">
      <c r="K1512" s="1" t="s">
        <v>1793</v>
      </c>
    </row>
    <row r="1513" spans="11:11" x14ac:dyDescent="0.3">
      <c r="K1513" s="1" t="s">
        <v>1794</v>
      </c>
    </row>
    <row r="1514" spans="11:11" x14ac:dyDescent="0.3">
      <c r="K1514" s="1" t="s">
        <v>1795</v>
      </c>
    </row>
    <row r="1515" spans="11:11" x14ac:dyDescent="0.3">
      <c r="K1515" s="1" t="s">
        <v>1796</v>
      </c>
    </row>
    <row r="1516" spans="11:11" x14ac:dyDescent="0.3">
      <c r="K1516" s="1" t="s">
        <v>1797</v>
      </c>
    </row>
    <row r="1517" spans="11:11" x14ac:dyDescent="0.3">
      <c r="K1517" s="1" t="s">
        <v>1798</v>
      </c>
    </row>
    <row r="1518" spans="11:11" x14ac:dyDescent="0.3">
      <c r="K1518" s="1" t="s">
        <v>1799</v>
      </c>
    </row>
    <row r="1519" spans="11:11" x14ac:dyDescent="0.3">
      <c r="K1519" s="1" t="s">
        <v>1800</v>
      </c>
    </row>
    <row r="1520" spans="11:11" x14ac:dyDescent="0.3">
      <c r="K1520" s="1" t="s">
        <v>1801</v>
      </c>
    </row>
    <row r="1521" spans="11:11" x14ac:dyDescent="0.3">
      <c r="K1521" s="1" t="s">
        <v>1802</v>
      </c>
    </row>
    <row r="1522" spans="11:11" x14ac:dyDescent="0.3">
      <c r="K1522" s="1" t="s">
        <v>1803</v>
      </c>
    </row>
    <row r="1523" spans="11:11" x14ac:dyDescent="0.3">
      <c r="K1523" s="1" t="s">
        <v>1804</v>
      </c>
    </row>
    <row r="1524" spans="11:11" x14ac:dyDescent="0.3">
      <c r="K1524" s="1" t="s">
        <v>1805</v>
      </c>
    </row>
    <row r="1525" spans="11:11" x14ac:dyDescent="0.3">
      <c r="K1525" s="1" t="s">
        <v>1806</v>
      </c>
    </row>
    <row r="1526" spans="11:11" x14ac:dyDescent="0.3">
      <c r="K1526" s="1" t="s">
        <v>1807</v>
      </c>
    </row>
    <row r="1527" spans="11:11" x14ac:dyDescent="0.3">
      <c r="K1527" s="1" t="s">
        <v>1808</v>
      </c>
    </row>
    <row r="1528" spans="11:11" x14ac:dyDescent="0.3">
      <c r="K1528" s="1" t="s">
        <v>1809</v>
      </c>
    </row>
    <row r="1529" spans="11:11" x14ac:dyDescent="0.3">
      <c r="K1529" s="1" t="s">
        <v>1810</v>
      </c>
    </row>
    <row r="1530" spans="11:11" x14ac:dyDescent="0.3">
      <c r="K1530" s="1" t="s">
        <v>1811</v>
      </c>
    </row>
    <row r="1531" spans="11:11" x14ac:dyDescent="0.3">
      <c r="K1531" s="1" t="s">
        <v>1812</v>
      </c>
    </row>
    <row r="1532" spans="11:11" x14ac:dyDescent="0.3">
      <c r="K1532" s="1" t="s">
        <v>1813</v>
      </c>
    </row>
    <row r="1533" spans="11:11" x14ac:dyDescent="0.3">
      <c r="K1533" s="1" t="s">
        <v>1814</v>
      </c>
    </row>
    <row r="1534" spans="11:11" x14ac:dyDescent="0.3">
      <c r="K1534" s="1" t="s">
        <v>1815</v>
      </c>
    </row>
    <row r="1535" spans="11:11" x14ac:dyDescent="0.3">
      <c r="K1535" s="1" t="s">
        <v>1816</v>
      </c>
    </row>
    <row r="1536" spans="11:11" x14ac:dyDescent="0.3">
      <c r="K1536" s="1" t="s">
        <v>1817</v>
      </c>
    </row>
    <row r="1537" spans="11:11" x14ac:dyDescent="0.3">
      <c r="K1537" s="1" t="s">
        <v>1818</v>
      </c>
    </row>
    <row r="1538" spans="11:11" x14ac:dyDescent="0.3">
      <c r="K1538" s="1" t="s">
        <v>1819</v>
      </c>
    </row>
    <row r="1539" spans="11:11" x14ac:dyDescent="0.3">
      <c r="K1539" s="1" t="s">
        <v>1820</v>
      </c>
    </row>
    <row r="1540" spans="11:11" x14ac:dyDescent="0.3">
      <c r="K1540" s="1" t="s">
        <v>1821</v>
      </c>
    </row>
    <row r="1541" spans="11:11" x14ac:dyDescent="0.3">
      <c r="K1541" s="1" t="s">
        <v>1822</v>
      </c>
    </row>
    <row r="1542" spans="11:11" x14ac:dyDescent="0.3">
      <c r="K1542" s="1" t="s">
        <v>1823</v>
      </c>
    </row>
    <row r="1543" spans="11:11" x14ac:dyDescent="0.3">
      <c r="K1543" s="1" t="s">
        <v>1824</v>
      </c>
    </row>
    <row r="1544" spans="11:11" x14ac:dyDescent="0.3">
      <c r="K1544" s="1" t="s">
        <v>1825</v>
      </c>
    </row>
    <row r="1545" spans="11:11" x14ac:dyDescent="0.3">
      <c r="K1545" s="1" t="s">
        <v>1826</v>
      </c>
    </row>
    <row r="1546" spans="11:11" x14ac:dyDescent="0.3">
      <c r="K1546" s="1" t="s">
        <v>1827</v>
      </c>
    </row>
    <row r="1547" spans="11:11" x14ac:dyDescent="0.3">
      <c r="K1547" s="1" t="s">
        <v>1828</v>
      </c>
    </row>
    <row r="1548" spans="11:11" x14ac:dyDescent="0.3">
      <c r="K1548" s="1" t="s">
        <v>1829</v>
      </c>
    </row>
    <row r="1549" spans="11:11" x14ac:dyDescent="0.3">
      <c r="K1549" s="1" t="s">
        <v>1830</v>
      </c>
    </row>
    <row r="1550" spans="11:11" x14ac:dyDescent="0.3">
      <c r="K1550" s="1" t="s">
        <v>1831</v>
      </c>
    </row>
    <row r="1551" spans="11:11" x14ac:dyDescent="0.3">
      <c r="K1551" s="1" t="s">
        <v>1832</v>
      </c>
    </row>
    <row r="1552" spans="11:11" x14ac:dyDescent="0.3">
      <c r="K1552" s="1" t="s">
        <v>1833</v>
      </c>
    </row>
    <row r="1553" spans="11:11" x14ac:dyDescent="0.3">
      <c r="K1553" s="1" t="s">
        <v>1834</v>
      </c>
    </row>
    <row r="1554" spans="11:11" x14ac:dyDescent="0.3">
      <c r="K1554" s="1" t="s">
        <v>1835</v>
      </c>
    </row>
    <row r="1555" spans="11:11" x14ac:dyDescent="0.3">
      <c r="K1555" s="1" t="s">
        <v>1836</v>
      </c>
    </row>
    <row r="1556" spans="11:11" x14ac:dyDescent="0.3">
      <c r="K1556" s="1" t="s">
        <v>1837</v>
      </c>
    </row>
    <row r="1557" spans="11:11" x14ac:dyDescent="0.3">
      <c r="K1557" s="1" t="s">
        <v>1838</v>
      </c>
    </row>
    <row r="1558" spans="11:11" x14ac:dyDescent="0.3">
      <c r="K1558" s="1" t="s">
        <v>1839</v>
      </c>
    </row>
    <row r="1559" spans="11:11" x14ac:dyDescent="0.3">
      <c r="K1559" s="1" t="s">
        <v>1840</v>
      </c>
    </row>
    <row r="1560" spans="11:11" x14ac:dyDescent="0.3">
      <c r="K1560" s="1" t="s">
        <v>1841</v>
      </c>
    </row>
    <row r="1561" spans="11:11" x14ac:dyDescent="0.3">
      <c r="K1561" s="1" t="s">
        <v>1842</v>
      </c>
    </row>
    <row r="1562" spans="11:11" x14ac:dyDescent="0.3">
      <c r="K1562" s="1" t="s">
        <v>1843</v>
      </c>
    </row>
    <row r="1563" spans="11:11" x14ac:dyDescent="0.3">
      <c r="K1563" s="1" t="s">
        <v>1844</v>
      </c>
    </row>
    <row r="1564" spans="11:11" x14ac:dyDescent="0.3">
      <c r="K1564" s="1" t="s">
        <v>1845</v>
      </c>
    </row>
    <row r="1565" spans="11:11" x14ac:dyDescent="0.3">
      <c r="K1565" s="1" t="s">
        <v>1846</v>
      </c>
    </row>
    <row r="1566" spans="11:11" x14ac:dyDescent="0.3">
      <c r="K1566" s="1" t="s">
        <v>1847</v>
      </c>
    </row>
    <row r="1567" spans="11:11" x14ac:dyDescent="0.3">
      <c r="K1567" s="1" t="s">
        <v>1848</v>
      </c>
    </row>
    <row r="1568" spans="11:11" x14ac:dyDescent="0.3">
      <c r="K1568" s="1" t="s">
        <v>1849</v>
      </c>
    </row>
    <row r="1569" spans="11:11" x14ac:dyDescent="0.3">
      <c r="K1569" s="1" t="s">
        <v>1850</v>
      </c>
    </row>
    <row r="1570" spans="11:11" x14ac:dyDescent="0.3">
      <c r="K1570" s="1" t="s">
        <v>1851</v>
      </c>
    </row>
    <row r="1571" spans="11:11" x14ac:dyDescent="0.3">
      <c r="K1571" s="1" t="s">
        <v>1852</v>
      </c>
    </row>
    <row r="1572" spans="11:11" x14ac:dyDescent="0.3">
      <c r="K1572" s="1" t="s">
        <v>1853</v>
      </c>
    </row>
    <row r="1573" spans="11:11" x14ac:dyDescent="0.3">
      <c r="K1573" s="1" t="s">
        <v>1854</v>
      </c>
    </row>
    <row r="1574" spans="11:11" x14ac:dyDescent="0.3">
      <c r="K1574" s="1" t="s">
        <v>1855</v>
      </c>
    </row>
    <row r="1575" spans="11:11" x14ac:dyDescent="0.3">
      <c r="K1575" s="1" t="s">
        <v>1856</v>
      </c>
    </row>
    <row r="1576" spans="11:11" x14ac:dyDescent="0.3">
      <c r="K1576" s="1" t="s">
        <v>1857</v>
      </c>
    </row>
    <row r="1577" spans="11:11" x14ac:dyDescent="0.3">
      <c r="K1577" s="1" t="s">
        <v>1858</v>
      </c>
    </row>
    <row r="1578" spans="11:11" x14ac:dyDescent="0.3">
      <c r="K1578" s="1" t="s">
        <v>1859</v>
      </c>
    </row>
    <row r="1579" spans="11:11" x14ac:dyDescent="0.3">
      <c r="K1579" s="1" t="s">
        <v>1860</v>
      </c>
    </row>
    <row r="1580" spans="11:11" x14ac:dyDescent="0.3">
      <c r="K1580" s="1" t="s">
        <v>1861</v>
      </c>
    </row>
    <row r="1581" spans="11:11" x14ac:dyDescent="0.3">
      <c r="K1581" s="1" t="s">
        <v>1862</v>
      </c>
    </row>
    <row r="1582" spans="11:11" x14ac:dyDescent="0.3">
      <c r="K1582" s="1" t="s">
        <v>1863</v>
      </c>
    </row>
    <row r="1583" spans="11:11" x14ac:dyDescent="0.3">
      <c r="K1583" s="1" t="s">
        <v>1864</v>
      </c>
    </row>
    <row r="1584" spans="11:11" x14ac:dyDescent="0.3">
      <c r="K1584" s="1" t="s">
        <v>1865</v>
      </c>
    </row>
    <row r="1585" spans="11:11" x14ac:dyDescent="0.3">
      <c r="K1585" s="1" t="s">
        <v>1866</v>
      </c>
    </row>
    <row r="1586" spans="11:11" x14ac:dyDescent="0.3">
      <c r="K1586" s="1" t="s">
        <v>1867</v>
      </c>
    </row>
    <row r="1587" spans="11:11" x14ac:dyDescent="0.3">
      <c r="K1587" s="1" t="s">
        <v>1868</v>
      </c>
    </row>
    <row r="1588" spans="11:11" x14ac:dyDescent="0.3">
      <c r="K1588" s="1" t="s">
        <v>1869</v>
      </c>
    </row>
    <row r="1589" spans="11:11" x14ac:dyDescent="0.3">
      <c r="K1589" s="1" t="s">
        <v>1870</v>
      </c>
    </row>
    <row r="1590" spans="11:11" x14ac:dyDescent="0.3">
      <c r="K1590" s="1" t="s">
        <v>1871</v>
      </c>
    </row>
    <row r="1591" spans="11:11" x14ac:dyDescent="0.3">
      <c r="K1591" s="1" t="s">
        <v>1872</v>
      </c>
    </row>
    <row r="1592" spans="11:11" x14ac:dyDescent="0.3">
      <c r="K1592" s="1" t="s">
        <v>1873</v>
      </c>
    </row>
    <row r="1593" spans="11:11" x14ac:dyDescent="0.3">
      <c r="K1593" s="1" t="s">
        <v>1874</v>
      </c>
    </row>
    <row r="1594" spans="11:11" x14ac:dyDescent="0.3">
      <c r="K1594" s="1" t="s">
        <v>1875</v>
      </c>
    </row>
    <row r="1595" spans="11:11" x14ac:dyDescent="0.3">
      <c r="K1595" s="1" t="s">
        <v>1876</v>
      </c>
    </row>
    <row r="1596" spans="11:11" x14ac:dyDescent="0.3">
      <c r="K1596" s="1" t="s">
        <v>1877</v>
      </c>
    </row>
    <row r="1597" spans="11:11" x14ac:dyDescent="0.3">
      <c r="K1597" s="1" t="s">
        <v>1878</v>
      </c>
    </row>
    <row r="1598" spans="11:11" x14ac:dyDescent="0.3">
      <c r="K1598" s="1" t="s">
        <v>1879</v>
      </c>
    </row>
    <row r="1599" spans="11:11" x14ac:dyDescent="0.3">
      <c r="K1599" s="1" t="s">
        <v>1880</v>
      </c>
    </row>
    <row r="1600" spans="11:11" x14ac:dyDescent="0.3">
      <c r="K1600" s="1" t="s">
        <v>1881</v>
      </c>
    </row>
    <row r="1601" spans="11:11" x14ac:dyDescent="0.3">
      <c r="K1601" s="1" t="s">
        <v>1882</v>
      </c>
    </row>
    <row r="1602" spans="11:11" x14ac:dyDescent="0.3">
      <c r="K1602" s="1" t="s">
        <v>1883</v>
      </c>
    </row>
    <row r="1603" spans="11:11" x14ac:dyDescent="0.3">
      <c r="K1603" s="1" t="s">
        <v>1884</v>
      </c>
    </row>
    <row r="1604" spans="11:11" x14ac:dyDescent="0.3">
      <c r="K1604" s="1" t="s">
        <v>1885</v>
      </c>
    </row>
    <row r="1605" spans="11:11" x14ac:dyDescent="0.3">
      <c r="K1605" s="1" t="s">
        <v>1886</v>
      </c>
    </row>
    <row r="1606" spans="11:11" x14ac:dyDescent="0.3">
      <c r="K1606" s="1" t="s">
        <v>1887</v>
      </c>
    </row>
    <row r="1607" spans="11:11" x14ac:dyDescent="0.3">
      <c r="K1607" s="1" t="s">
        <v>1888</v>
      </c>
    </row>
    <row r="1608" spans="11:11" x14ac:dyDescent="0.3">
      <c r="K1608" s="1" t="s">
        <v>1889</v>
      </c>
    </row>
    <row r="1609" spans="11:11" x14ac:dyDescent="0.3">
      <c r="K1609" s="1" t="s">
        <v>1890</v>
      </c>
    </row>
    <row r="1610" spans="11:11" x14ac:dyDescent="0.3">
      <c r="K1610" s="1" t="s">
        <v>1891</v>
      </c>
    </row>
    <row r="1611" spans="11:11" x14ac:dyDescent="0.3">
      <c r="K1611" s="1" t="s">
        <v>1892</v>
      </c>
    </row>
    <row r="1612" spans="11:11" x14ac:dyDescent="0.3">
      <c r="K1612" s="1" t="s">
        <v>1893</v>
      </c>
    </row>
    <row r="1613" spans="11:11" x14ac:dyDescent="0.3">
      <c r="K1613" s="1" t="s">
        <v>1894</v>
      </c>
    </row>
    <row r="1614" spans="11:11" x14ac:dyDescent="0.3">
      <c r="K1614" s="1" t="s">
        <v>1895</v>
      </c>
    </row>
    <row r="1615" spans="11:11" x14ac:dyDescent="0.3">
      <c r="K1615" s="1" t="s">
        <v>1896</v>
      </c>
    </row>
    <row r="1616" spans="11:11" x14ac:dyDescent="0.3">
      <c r="K1616" s="1" t="s">
        <v>1897</v>
      </c>
    </row>
    <row r="1617" spans="11:11" x14ac:dyDescent="0.3">
      <c r="K1617" s="1" t="s">
        <v>1898</v>
      </c>
    </row>
    <row r="1618" spans="11:11" x14ac:dyDescent="0.3">
      <c r="K1618" s="1" t="s">
        <v>1899</v>
      </c>
    </row>
    <row r="1619" spans="11:11" x14ac:dyDescent="0.3">
      <c r="K1619" s="1" t="s">
        <v>1900</v>
      </c>
    </row>
    <row r="1620" spans="11:11" x14ac:dyDescent="0.3">
      <c r="K1620" s="1" t="s">
        <v>1901</v>
      </c>
    </row>
  </sheetData>
  <sheetProtection algorithmName="SHA-512" hashValue="1LaF6bUl0v+zU1mcvaBlziJgmvhfO0Hz8odaOsADBxDBdqlS9r5X7f5mrNtPjTfkd4LNfNWadB9j9BPlrdaOoQ==" saltValue="4gb1tAmregeka+Rvf3xhXg==" spinCount="100000" sheet="1" selectLockedCells="1"/>
  <mergeCells count="53">
    <mergeCell ref="C69:G69"/>
    <mergeCell ref="C70:G70"/>
    <mergeCell ref="C71:G71"/>
    <mergeCell ref="C72:G72"/>
    <mergeCell ref="B28:D28"/>
    <mergeCell ref="C43:G43"/>
    <mergeCell ref="C40:G40"/>
    <mergeCell ref="C37:G37"/>
    <mergeCell ref="D44:G44"/>
    <mergeCell ref="D50:G50"/>
    <mergeCell ref="C49:G49"/>
    <mergeCell ref="C46:G46"/>
    <mergeCell ref="E28:G28"/>
    <mergeCell ref="D98:G98"/>
    <mergeCell ref="C91:G91"/>
    <mergeCell ref="C88:G88"/>
    <mergeCell ref="C85:G85"/>
    <mergeCell ref="C94:G94"/>
    <mergeCell ref="C97:G97"/>
    <mergeCell ref="D92:G92"/>
    <mergeCell ref="C93:D93"/>
    <mergeCell ref="D89:G89"/>
    <mergeCell ref="D86:G86"/>
    <mergeCell ref="D95:G95"/>
    <mergeCell ref="D76:G76"/>
    <mergeCell ref="D77:G77"/>
    <mergeCell ref="D79:G79"/>
    <mergeCell ref="D80:G80"/>
    <mergeCell ref="D82:G82"/>
    <mergeCell ref="D83:G83"/>
    <mergeCell ref="D41:G41"/>
    <mergeCell ref="D47:G47"/>
    <mergeCell ref="D38:G38"/>
    <mergeCell ref="E14:G14"/>
    <mergeCell ref="E15:G15"/>
    <mergeCell ref="E16:G16"/>
    <mergeCell ref="E17:G17"/>
    <mergeCell ref="E18:G18"/>
    <mergeCell ref="E19:G19"/>
    <mergeCell ref="E20:G20"/>
    <mergeCell ref="E31:G31"/>
    <mergeCell ref="E32:G32"/>
    <mergeCell ref="E33:G33"/>
    <mergeCell ref="E34:G34"/>
    <mergeCell ref="E35:G35"/>
    <mergeCell ref="E23:G23"/>
    <mergeCell ref="E24:G24"/>
    <mergeCell ref="E25:G25"/>
    <mergeCell ref="E26:G26"/>
    <mergeCell ref="B3:H3"/>
    <mergeCell ref="C10:G10"/>
    <mergeCell ref="C22:G22"/>
    <mergeCell ref="C13:G13"/>
  </mergeCells>
  <conditionalFormatting sqref="C54">
    <cfRule type="expression" dxfId="27" priority="17">
      <formula>C54=OR(ISBLANK(C54),FALSE)</formula>
    </cfRule>
  </conditionalFormatting>
  <conditionalFormatting sqref="C57">
    <cfRule type="expression" dxfId="26" priority="14">
      <formula>C57=OR(ISBLANK(C57),FALSE)</formula>
    </cfRule>
  </conditionalFormatting>
  <conditionalFormatting sqref="C59">
    <cfRule type="expression" dxfId="25" priority="13">
      <formula>C59=OR(ISBLANK(C59),FALSE)</formula>
    </cfRule>
  </conditionalFormatting>
  <conditionalFormatting sqref="C62">
    <cfRule type="expression" dxfId="24" priority="11">
      <formula>C62=OR(ISBLANK(C62),FALSE)</formula>
    </cfRule>
  </conditionalFormatting>
  <conditionalFormatting sqref="C64">
    <cfRule type="expression" dxfId="23" priority="9">
      <formula>C64=OR(ISBLANK(C64),FALSE)</formula>
    </cfRule>
  </conditionalFormatting>
  <conditionalFormatting sqref="C66">
    <cfRule type="expression" dxfId="22" priority="8">
      <formula>C66=OR(ISBLANK(C66),FALSE)</formula>
    </cfRule>
  </conditionalFormatting>
  <conditionalFormatting sqref="C76">
    <cfRule type="expression" dxfId="21" priority="5">
      <formula>C76=OR(ISBLANK(C76),FALSE)</formula>
    </cfRule>
  </conditionalFormatting>
  <conditionalFormatting sqref="C78:C79">
    <cfRule type="expression" dxfId="20" priority="3">
      <formula>C78=OR(ISBLANK(C78),FALSE)</formula>
    </cfRule>
  </conditionalFormatting>
  <conditionalFormatting sqref="C81:C82">
    <cfRule type="expression" dxfId="19" priority="4">
      <formula>C81=OR(ISBLANK(C81),FALSE)</formula>
    </cfRule>
  </conditionalFormatting>
  <conditionalFormatting sqref="C84">
    <cfRule type="expression" dxfId="18" priority="15">
      <formula>C84=OR(ISBLANK(C84),FALSE)</formula>
    </cfRule>
  </conditionalFormatting>
  <conditionalFormatting sqref="C8:G8">
    <cfRule type="expression" dxfId="17" priority="1">
      <formula>$J$6</formula>
    </cfRule>
    <cfRule type="expression" dxfId="16" priority="39">
      <formula>$J$5</formula>
    </cfRule>
  </conditionalFormatting>
  <conditionalFormatting sqref="D50">
    <cfRule type="expression" dxfId="15" priority="25">
      <formula>OR(LEFT(D50,1)="2",AND(LEFT(D50,1)="1",#REF!=TRUE))</formula>
    </cfRule>
  </conditionalFormatting>
  <conditionalFormatting sqref="D98">
    <cfRule type="expression" dxfId="14" priority="16">
      <formula>OR(LEFT(D98,1)="2",AND(LEFT(D98,1)="1",#REF!=TRUE))</formula>
    </cfRule>
  </conditionalFormatting>
  <conditionalFormatting sqref="E30">
    <cfRule type="expression" dxfId="13" priority="33">
      <formula>OR(LEFT(E28,1)="E",LEFT(E28,1)="T")</formula>
    </cfRule>
  </conditionalFormatting>
  <conditionalFormatting sqref="E31:G35">
    <cfRule type="expression" dxfId="12" priority="2">
      <formula>$E$28="Owner"</formula>
    </cfRule>
  </conditionalFormatting>
  <conditionalFormatting sqref="J1:K5 J7:K7 J9:K33 J34:J35 J36:K49 K50 J51:K1048576">
    <cfRule type="containsText" dxfId="11" priority="28" operator="containsText" text="FALSE">
      <formula>NOT(ISERROR(SEARCH("FALSE",J1)))</formula>
    </cfRule>
  </conditionalFormatting>
  <dataValidations count="11">
    <dataValidation type="list" allowBlank="1" showInputMessage="1" showErrorMessage="1" errorTitle="Dropdown Menu" error="Use the arrow on the right to select from the dropdown menu." sqref="C84 C78 C81" xr:uid="{0D57F746-C881-4AC6-A772-00356E1FD9BF}">
      <formula1>#REF!</formula1>
    </dataValidation>
    <dataValidation type="list" allowBlank="1" showInputMessage="1" showErrorMessage="1" errorTitle="Dropdown Menu" error="Use the arrow on the right to select from the dropdown menu." sqref="D44" xr:uid="{77679EF4-2463-452F-B863-1786419646ED}">
      <formula1>$K$43:$K$44</formula1>
    </dataValidation>
    <dataValidation type="list" allowBlank="1" showInputMessage="1" showErrorMessage="1" errorTitle="Dropdown Menu" error="Use the arrow on the right to select from the dropdown menu." sqref="D50" xr:uid="{A413E1A7-ECF9-4AE3-8AC6-54C91000FAC5}">
      <formula1>$K$49</formula1>
    </dataValidation>
    <dataValidation type="list" allowBlank="1" showInputMessage="1" showErrorMessage="1" sqref="E28" xr:uid="{47E44815-286E-4A61-9A47-1630D3C634A9}">
      <formula1>$K$28:$K$29</formula1>
    </dataValidation>
    <dataValidation type="list" allowBlank="1" showInputMessage="1" showErrorMessage="1" errorTitle="Dropdown Menu" error="Use the arrow on the right to select from the dropdown menu." sqref="C54 C79 C76 C57 C59 C62 C64 C66 C82" xr:uid="{80BBF91E-4722-45F5-AAAF-5FEA759087CC}">
      <formula1>$K$54:$K$55</formula1>
    </dataValidation>
    <dataValidation type="list" allowBlank="1" showInputMessage="1" showErrorMessage="1" errorTitle="Dropdown Menu" error="Use the arrow on the right to select from the dropdown menu." sqref="D86" xr:uid="{63AEDA75-EDE3-4BC7-A00C-805F8F7656BD}">
      <formula1>$K$85:$K$86</formula1>
    </dataValidation>
    <dataValidation type="list" allowBlank="1" showInputMessage="1" showErrorMessage="1" errorTitle="Dropdown Menu" error="Use the arrow on the right to select from the dropdown menu." sqref="D89" xr:uid="{45AFB1AC-8C84-4894-8A74-932D74D08F8E}">
      <formula1>$K$88</formula1>
    </dataValidation>
    <dataValidation type="list" allowBlank="1" showInputMessage="1" showErrorMessage="1" errorTitle="Dropdown Menu" error="Use the arrow on the right to select from the dropdown menu." sqref="D95 D92" xr:uid="{E97ECD0A-7A5E-4E8D-976D-5EE9A75F37DC}">
      <formula1>$K$94:$K$95</formula1>
    </dataValidation>
    <dataValidation allowBlank="1" showInputMessage="1" showErrorMessage="1" errorTitle="Dropdown Menu" error="Use the arrow on the right to select from the dropdown menu." sqref="D41:G41 D38:G38 D47" xr:uid="{94E7CD3A-D1AE-43A7-9954-6020E096DBB2}"/>
    <dataValidation type="list" operator="greaterThanOrEqual" allowBlank="1" showInputMessage="1" showErrorMessage="1" errorTitle="Before FCI Program" error="Only sites that become operational after January 1, 2019 are permitted to be in the FCI program." sqref="E30" xr:uid="{C23AD55F-6162-45D5-80DB-6A6901392322}">
      <formula1>#REF!</formula1>
    </dataValidation>
    <dataValidation type="list" allowBlank="1" showInputMessage="1" showErrorMessage="1" sqref="D98" xr:uid="{D73AADB6-2A35-4C6C-8E04-92DA9E1898AE}">
      <formula1>$K$97</formula1>
    </dataValidation>
  </dataValidations>
  <hyperlinks>
    <hyperlink ref="C100" r:id="rId1" tooltip="Link to LCFS Regulation; Relevant Section is 95486.2(b)" xr:uid="{634651F0-EA0F-42C6-A56D-14A2F3347C9A}"/>
    <hyperlink ref="B4:H4" r:id="rId2" display="Download the most recent version of this application at the LCFS ZEV Webapge" xr:uid="{CFBA015D-E3E8-4CC5-82A3-9F0B79049045}"/>
    <hyperlink ref="B5:H5" r:id="rId3" display="Submit this document as Correspondence through the LCFS Reporting Tool (LRT)." xr:uid="{C5AE0800-6FCD-41B8-B838-9D099D1589C3}"/>
  </hyperlinks>
  <pageMargins left="0.7" right="0.7" top="0.75" bottom="0.75" header="0.3" footer="0.3"/>
  <pageSetup orientation="portrait" r:id="rId4"/>
  <drawing r:id="rId5"/>
  <legacyDrawing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02741-4407-4362-8B6A-3EC33B5E6F42}">
  <sheetPr>
    <tabColor rgb="FF009999"/>
  </sheetPr>
  <dimension ref="A1:BL211"/>
  <sheetViews>
    <sheetView showGridLines="0" zoomScaleNormal="100" workbookViewId="0">
      <selection activeCell="BL1" sqref="AH1:BL1048576"/>
    </sheetView>
  </sheetViews>
  <sheetFormatPr defaultRowHeight="15.6" x14ac:dyDescent="0.3"/>
  <cols>
    <col min="1" max="1" width="2.77734375" style="1" customWidth="1"/>
    <col min="2" max="4" width="9.77734375" style="28" hidden="1" customWidth="1"/>
    <col min="5" max="6" width="12.77734375" style="1" customWidth="1"/>
    <col min="7" max="11" width="16.77734375" style="1" customWidth="1"/>
    <col min="12" max="12" width="13.77734375" style="13" customWidth="1"/>
    <col min="13" max="13" width="11.77734375" style="1" customWidth="1"/>
    <col min="14" max="14" width="11.77734375" style="29" customWidth="1"/>
    <col min="15" max="15" width="12.77734375" style="1" customWidth="1"/>
    <col min="16" max="16" width="11.77734375" style="1" customWidth="1"/>
    <col min="17" max="17" width="10.109375" style="1" customWidth="1"/>
    <col min="18" max="18" width="20.21875" style="1" customWidth="1"/>
    <col min="19" max="19" width="17.77734375" style="1" customWidth="1"/>
    <col min="20" max="20" width="17.77734375" style="2" customWidth="1"/>
    <col min="21" max="23" width="12.77734375" style="1" customWidth="1"/>
    <col min="24" max="28" width="13.77734375" style="1" customWidth="1"/>
    <col min="29" max="29" width="12.109375" style="1" customWidth="1"/>
    <col min="30" max="30" width="12.77734375" style="1" customWidth="1"/>
    <col min="31" max="33" width="12.109375" style="1" customWidth="1"/>
    <col min="34" max="35" width="12.109375" style="1" hidden="1" customWidth="1"/>
    <col min="36" max="37" width="11.77734375" style="1" hidden="1" customWidth="1"/>
    <col min="38" max="42" width="10.77734375" style="1" hidden="1" customWidth="1"/>
    <col min="43" max="43" width="37.21875" style="1" hidden="1" customWidth="1"/>
    <col min="44" max="44" width="13" style="1" hidden="1" customWidth="1"/>
    <col min="45" max="45" width="8.88671875" style="1" hidden="1" customWidth="1"/>
    <col min="46" max="46" width="8.88671875" hidden="1" customWidth="1"/>
    <col min="47" max="47" width="17.88671875" hidden="1" customWidth="1"/>
    <col min="48" max="48" width="17.88671875" style="1" hidden="1" customWidth="1"/>
    <col min="49" max="49" width="8.88671875" style="1" hidden="1" customWidth="1"/>
    <col min="50" max="50" width="6.5546875" style="2" hidden="1" customWidth="1"/>
    <col min="51" max="51" width="45.77734375" style="46" hidden="1" customWidth="1"/>
    <col min="52" max="52" width="20.77734375" style="47" hidden="1" customWidth="1"/>
    <col min="53" max="53" width="18.77734375" style="48" hidden="1" customWidth="1"/>
    <col min="54" max="54" width="20" style="46" hidden="1" customWidth="1"/>
    <col min="55" max="55" width="12" style="46" hidden="1" customWidth="1"/>
    <col min="56" max="56" width="18.109375" style="46" hidden="1" customWidth="1"/>
    <col min="57" max="62" width="8.88671875" style="46" hidden="1" customWidth="1"/>
    <col min="63" max="64" width="10.109375" style="46" hidden="1" customWidth="1"/>
    <col min="65" max="16384" width="8.88671875" style="1"/>
  </cols>
  <sheetData>
    <row r="1" spans="1:64" ht="21" x14ac:dyDescent="0.4">
      <c r="E1" s="134" t="s">
        <v>349</v>
      </c>
      <c r="F1" s="134"/>
      <c r="G1" s="134"/>
      <c r="H1" s="134"/>
      <c r="I1" s="134"/>
      <c r="J1" s="134"/>
      <c r="K1" s="134"/>
      <c r="L1" s="134"/>
      <c r="M1" s="134"/>
      <c r="N1" s="134"/>
      <c r="O1" s="134"/>
      <c r="P1" s="134"/>
      <c r="Q1" s="134"/>
      <c r="R1" s="134"/>
      <c r="S1" s="134"/>
      <c r="T1" s="134"/>
      <c r="U1" s="134"/>
      <c r="AZ1" s="46"/>
      <c r="BA1" s="46"/>
    </row>
    <row r="2" spans="1:64" ht="21" customHeight="1" x14ac:dyDescent="0.4">
      <c r="B2" s="28" t="s">
        <v>29</v>
      </c>
      <c r="C2" s="1" t="s">
        <v>29</v>
      </c>
      <c r="D2" s="1" t="s">
        <v>29</v>
      </c>
      <c r="E2" s="134" t="s">
        <v>297</v>
      </c>
      <c r="F2" s="134"/>
      <c r="G2" s="134"/>
      <c r="H2" s="134"/>
      <c r="I2" s="134"/>
      <c r="J2" s="134"/>
      <c r="K2" s="134"/>
      <c r="L2" s="134"/>
      <c r="M2" s="134"/>
      <c r="N2" s="134"/>
      <c r="O2" s="134"/>
      <c r="P2" s="134"/>
      <c r="Q2" s="134"/>
      <c r="R2" s="134"/>
      <c r="S2" s="134"/>
      <c r="T2" s="134"/>
      <c r="U2" s="194" t="s">
        <v>302</v>
      </c>
      <c r="AH2" s="16" t="s">
        <v>29</v>
      </c>
      <c r="AI2" s="16" t="s">
        <v>29</v>
      </c>
      <c r="AJ2" s="16" t="s">
        <v>29</v>
      </c>
      <c r="AK2" s="16" t="s">
        <v>29</v>
      </c>
      <c r="AL2" s="16" t="s">
        <v>29</v>
      </c>
      <c r="AM2" s="16" t="s">
        <v>29</v>
      </c>
      <c r="AN2" s="16" t="s">
        <v>29</v>
      </c>
      <c r="AO2" s="16" t="s">
        <v>29</v>
      </c>
      <c r="AP2" s="16" t="s">
        <v>29</v>
      </c>
      <c r="AQ2" s="195" t="s">
        <v>29</v>
      </c>
      <c r="AR2" s="195"/>
      <c r="AS2" s="16" t="s">
        <v>29</v>
      </c>
      <c r="AT2" s="16" t="s">
        <v>29</v>
      </c>
      <c r="AU2" s="16" t="s">
        <v>29</v>
      </c>
      <c r="AV2" s="16" t="s">
        <v>29</v>
      </c>
      <c r="AW2" s="16" t="s">
        <v>29</v>
      </c>
      <c r="AX2" s="16" t="s">
        <v>29</v>
      </c>
      <c r="AY2" s="16" t="s">
        <v>29</v>
      </c>
      <c r="AZ2" s="16" t="s">
        <v>29</v>
      </c>
      <c r="BA2" s="16" t="s">
        <v>29</v>
      </c>
      <c r="BB2" s="16" t="s">
        <v>29</v>
      </c>
      <c r="BC2" s="16" t="s">
        <v>29</v>
      </c>
      <c r="BD2" s="16" t="s">
        <v>29</v>
      </c>
      <c r="BE2" s="16" t="s">
        <v>29</v>
      </c>
      <c r="BF2" s="16" t="s">
        <v>29</v>
      </c>
      <c r="BG2" s="16" t="s">
        <v>29</v>
      </c>
      <c r="BH2" s="16" t="s">
        <v>29</v>
      </c>
      <c r="BI2" s="16" t="s">
        <v>29</v>
      </c>
      <c r="BJ2" s="16" t="s">
        <v>29</v>
      </c>
      <c r="BK2" s="16" t="s">
        <v>29</v>
      </c>
      <c r="BL2" s="16" t="s">
        <v>29</v>
      </c>
    </row>
    <row r="3" spans="1:64" ht="21" x14ac:dyDescent="0.4">
      <c r="C3" s="1"/>
      <c r="D3" s="1"/>
      <c r="E3" s="134" t="s">
        <v>298</v>
      </c>
      <c r="F3" s="134"/>
      <c r="G3" s="134"/>
      <c r="H3" s="134"/>
      <c r="I3" s="134"/>
      <c r="J3" s="134"/>
      <c r="K3" s="134"/>
      <c r="L3" s="134"/>
      <c r="M3" s="134"/>
      <c r="N3" s="134"/>
      <c r="O3" s="134"/>
      <c r="P3" s="134"/>
      <c r="Q3" s="134"/>
      <c r="R3" s="134"/>
      <c r="S3" s="134"/>
      <c r="T3" s="134"/>
      <c r="U3" s="194"/>
      <c r="V3" s="60" t="s">
        <v>299</v>
      </c>
      <c r="W3" s="60"/>
      <c r="X3" s="60"/>
      <c r="AT3" s="1"/>
      <c r="AU3" s="1"/>
      <c r="AX3" s="1"/>
      <c r="AY3" s="1"/>
      <c r="AZ3" s="1"/>
      <c r="BA3" s="1"/>
      <c r="BB3" s="1"/>
      <c r="BC3" s="1"/>
      <c r="BD3" s="1"/>
      <c r="BE3" s="1"/>
      <c r="BF3" s="1"/>
      <c r="BG3" s="1"/>
      <c r="BH3" s="1"/>
      <c r="BI3" s="1"/>
      <c r="BJ3" s="1"/>
      <c r="BK3" s="1"/>
      <c r="BL3" s="1"/>
    </row>
    <row r="4" spans="1:64" ht="21" x14ac:dyDescent="0.4">
      <c r="C4" s="1"/>
      <c r="D4" s="1"/>
      <c r="E4" s="134" t="s">
        <v>249</v>
      </c>
      <c r="F4" s="134"/>
      <c r="G4" s="134"/>
      <c r="H4" s="134"/>
      <c r="I4" s="134"/>
      <c r="J4" s="134"/>
      <c r="K4" s="134"/>
      <c r="L4" s="134"/>
      <c r="M4" s="134"/>
      <c r="N4" s="134"/>
      <c r="O4" s="134"/>
      <c r="P4" s="134"/>
      <c r="Q4" s="134"/>
      <c r="R4" s="134"/>
      <c r="S4" s="134"/>
      <c r="T4" s="134"/>
      <c r="U4" s="194"/>
      <c r="V4" s="59" t="s">
        <v>300</v>
      </c>
      <c r="W4" s="59"/>
      <c r="X4" s="59"/>
      <c r="AT4" s="1"/>
      <c r="AU4" s="1"/>
      <c r="AX4" s="1"/>
      <c r="AY4" s="1"/>
      <c r="AZ4" s="1"/>
      <c r="BA4" s="1"/>
      <c r="BB4" s="1"/>
      <c r="BC4" s="1"/>
      <c r="BD4" s="1"/>
      <c r="BE4" s="1"/>
      <c r="BF4" s="1"/>
      <c r="BG4" s="1"/>
      <c r="BH4" s="1"/>
      <c r="BI4" s="1"/>
      <c r="BJ4" s="1"/>
      <c r="BK4" s="1"/>
      <c r="BL4" s="1"/>
    </row>
    <row r="5" spans="1:64" ht="21" x14ac:dyDescent="0.4">
      <c r="C5" s="1"/>
      <c r="D5" s="1"/>
      <c r="E5" s="134" t="s">
        <v>327</v>
      </c>
      <c r="F5" s="134"/>
      <c r="G5" s="134"/>
      <c r="H5" s="134"/>
      <c r="I5" s="134"/>
      <c r="J5" s="134"/>
      <c r="K5" s="134"/>
      <c r="L5" s="134"/>
      <c r="M5" s="134"/>
      <c r="N5" s="134"/>
      <c r="O5" s="134"/>
      <c r="P5" s="134"/>
      <c r="Q5" s="134"/>
      <c r="R5" s="134"/>
      <c r="S5" s="134"/>
      <c r="T5" s="134"/>
      <c r="U5" s="194"/>
      <c r="V5" s="61" t="s">
        <v>301</v>
      </c>
      <c r="W5" s="61"/>
      <c r="X5" s="61"/>
      <c r="AT5" s="1"/>
      <c r="AU5" s="1"/>
      <c r="AX5" s="1"/>
      <c r="AY5" s="1"/>
      <c r="AZ5" s="1"/>
      <c r="BA5" s="1"/>
      <c r="BB5" s="1"/>
      <c r="BC5" s="1"/>
      <c r="BD5" s="1"/>
      <c r="BE5" s="1"/>
      <c r="BF5" s="1"/>
      <c r="BG5" s="1"/>
      <c r="BH5" s="1"/>
      <c r="BI5" s="1"/>
      <c r="BJ5" s="1"/>
      <c r="BK5" s="1"/>
      <c r="BL5" s="1"/>
    </row>
    <row r="6" spans="1:64" ht="21" x14ac:dyDescent="0.4">
      <c r="C6" s="1"/>
      <c r="D6" s="1"/>
      <c r="E6" s="134" t="s">
        <v>303</v>
      </c>
      <c r="F6" s="134"/>
      <c r="G6" s="134"/>
      <c r="H6" s="134"/>
      <c r="I6" s="134"/>
      <c r="J6" s="134"/>
      <c r="K6" s="134"/>
      <c r="L6" s="134"/>
      <c r="M6" s="134"/>
      <c r="N6" s="134"/>
      <c r="O6" s="134"/>
      <c r="P6" s="134"/>
      <c r="Q6" s="134"/>
      <c r="R6" s="134"/>
      <c r="S6" s="134"/>
      <c r="T6" s="134"/>
      <c r="U6" s="194"/>
      <c r="AT6" s="1"/>
      <c r="AU6" s="1"/>
      <c r="AX6" s="1"/>
      <c r="AY6" s="1"/>
      <c r="AZ6" s="1"/>
      <c r="BA6" s="1"/>
      <c r="BB6" s="1"/>
      <c r="BC6" s="1"/>
      <c r="BD6" s="1"/>
      <c r="BE6" s="1"/>
      <c r="BF6" s="1"/>
      <c r="BG6" s="1"/>
      <c r="BH6" s="1"/>
      <c r="BI6" s="1"/>
      <c r="BJ6" s="1"/>
      <c r="BK6" s="1"/>
      <c r="BL6" s="1"/>
    </row>
    <row r="7" spans="1:64" ht="21" customHeight="1" x14ac:dyDescent="0.3">
      <c r="B7" s="1"/>
      <c r="C7" s="1"/>
      <c r="D7" s="1"/>
      <c r="J7" s="37" t="str">
        <f>IF(NOT(AH9),AH8,"")</f>
        <v/>
      </c>
      <c r="K7" s="37" t="str">
        <f>IF(NOT(AI9),AI8,"")</f>
        <v/>
      </c>
      <c r="L7" s="1"/>
      <c r="N7" s="1"/>
      <c r="O7" s="37" t="str">
        <f>IF(AL9,AL8,"")</f>
        <v/>
      </c>
      <c r="P7" s="37" t="str">
        <f>IF(AM9,AM8,"")</f>
        <v/>
      </c>
      <c r="Q7" s="37" t="str">
        <f>IF(AN9,AN8,"")</f>
        <v/>
      </c>
      <c r="R7" s="37"/>
      <c r="T7" s="1"/>
      <c r="U7" s="37" t="str">
        <f>IF(AO9,AO8,"")</f>
        <v/>
      </c>
      <c r="V7" s="37" t="str">
        <f>IF(AP9,AP8,"")</f>
        <v/>
      </c>
      <c r="AT7" s="1"/>
      <c r="AY7" s="48"/>
      <c r="AZ7" s="46"/>
    </row>
    <row r="8" spans="1:64" hidden="1" x14ac:dyDescent="0.3">
      <c r="A8" s="1" t="b">
        <f>NOT(OR(G8:AB8))</f>
        <v>1</v>
      </c>
      <c r="B8" s="3"/>
      <c r="H8" s="1" t="b">
        <f t="shared" ref="H8:N8" si="0">ISBLANK(H11)</f>
        <v>0</v>
      </c>
      <c r="I8" s="1" t="b">
        <f t="shared" si="0"/>
        <v>0</v>
      </c>
      <c r="J8" s="1" t="b">
        <f t="shared" si="0"/>
        <v>0</v>
      </c>
      <c r="K8" s="1" t="b">
        <f t="shared" si="0"/>
        <v>0</v>
      </c>
      <c r="L8" s="1" t="b">
        <f t="shared" si="0"/>
        <v>0</v>
      </c>
      <c r="M8" s="1" t="b">
        <f t="shared" si="0"/>
        <v>0</v>
      </c>
      <c r="N8" s="1" t="b">
        <f t="shared" si="0"/>
        <v>0</v>
      </c>
      <c r="S8" s="1" t="b">
        <f>ISBLANK(T11)</f>
        <v>0</v>
      </c>
      <c r="T8" s="1"/>
      <c r="U8" s="1" t="b">
        <f>ISBLANK(U11)</f>
        <v>0</v>
      </c>
      <c r="V8" s="1" t="b">
        <f>ISBLANK(V11)</f>
        <v>0</v>
      </c>
      <c r="W8" s="1" t="b">
        <f>ISBLANK(W11)</f>
        <v>0</v>
      </c>
      <c r="X8" s="1" t="b">
        <f>SUM(X11:AA11)=0</f>
        <v>0</v>
      </c>
      <c r="AH8" s="1" t="s">
        <v>221</v>
      </c>
      <c r="AI8" s="1" t="s">
        <v>221</v>
      </c>
      <c r="AL8" s="1" t="s">
        <v>222</v>
      </c>
      <c r="AM8" s="1" t="s">
        <v>225</v>
      </c>
      <c r="AN8" s="1" t="s">
        <v>224</v>
      </c>
      <c r="AO8" s="1" t="s">
        <v>226</v>
      </c>
      <c r="AP8" s="1" t="s">
        <v>227</v>
      </c>
      <c r="AX8" s="46"/>
      <c r="AY8" s="150" t="e" cm="1" vm="1">
        <f t="array" aca="1" ref="AY8" ca="1">_xlfn.UNIQUE(G:G)</f>
        <v>#VALUE!</v>
      </c>
      <c r="AZ8" s="46" cm="1">
        <f t="array" ref="AZ8:AZ15">_xlfn.UNIQUE(G:G)</f>
        <v>0</v>
      </c>
      <c r="BA8" s="46"/>
      <c r="BL8" s="1"/>
    </row>
    <row r="9" spans="1:64" ht="21" x14ac:dyDescent="0.4">
      <c r="B9" s="39"/>
      <c r="C9" s="39"/>
      <c r="D9" s="39"/>
      <c r="E9" s="40"/>
      <c r="F9" s="40"/>
      <c r="G9" s="193" t="str">
        <f>"Site Characteristics"&amp;IF(G11="Site1"," (Delete example site row entries before editing)","")</f>
        <v>Site Characteristics</v>
      </c>
      <c r="H9" s="193"/>
      <c r="I9" s="193"/>
      <c r="J9" s="193"/>
      <c r="K9" s="193"/>
      <c r="L9" s="193"/>
      <c r="M9" s="193"/>
      <c r="N9" s="193"/>
      <c r="O9" s="40"/>
      <c r="P9" s="40"/>
      <c r="Q9" s="40"/>
      <c r="R9" s="40"/>
      <c r="S9" s="65" t="s">
        <v>24</v>
      </c>
      <c r="T9" s="38" t="str">
        <f>"Charger Characteristics"&amp;IF(W11="Alph2.5"," (Delete example site row entries before editing)","")</f>
        <v>Charger Characteristics (Delete example site row entries before editing)</v>
      </c>
      <c r="U9" s="38"/>
      <c r="V9" s="38"/>
      <c r="W9" s="38"/>
      <c r="X9" s="38"/>
      <c r="Y9" s="38"/>
      <c r="Z9" s="38"/>
      <c r="AA9" s="38"/>
      <c r="AB9" s="38"/>
      <c r="AC9" s="40"/>
      <c r="AD9" s="40"/>
      <c r="AE9" s="40"/>
      <c r="AF9" s="40"/>
      <c r="AG9" s="40"/>
      <c r="AH9" s="1" t="b">
        <f>AND(Hide[Latitude is 5 decimals or more?])</f>
        <v>1</v>
      </c>
      <c r="AI9" s="1" t="b">
        <f>AND(Hide[Longitude is 5 decimals or more?])</f>
        <v>1</v>
      </c>
      <c r="AL9" s="1" t="b">
        <f>OR(Hide[FCI kW exceed Site kW?])</f>
        <v>0</v>
      </c>
      <c r="AM9" s="1" t="b">
        <f>OR(Hide[LMD-FCI exceed 
2.5 MW?])</f>
        <v>0</v>
      </c>
      <c r="AN9" s="1" t="b">
        <f>OR(Hide[HD-FCI exceed 
40 MW?])</f>
        <v>0</v>
      </c>
      <c r="AO9" s="1" t="b">
        <f>OR(Hide[FSE Nameplate below 50 kW?])</f>
        <v>0</v>
      </c>
      <c r="AP9" s="1" t="b">
        <f>OR(Hide[FSE outside FCI Power boundary?])</f>
        <v>0</v>
      </c>
      <c r="AY9" s="48" cm="1">
        <f t="array" ref="AY9:AY22">_xlfn.UNIQUE(AR:AR)</f>
        <v>0</v>
      </c>
      <c r="AZ9" s="48" t="str">
        <v>Site Characteristics</v>
      </c>
    </row>
    <row r="10" spans="1:64" ht="100.8" customHeight="1" x14ac:dyDescent="0.3">
      <c r="B10" s="10" t="s">
        <v>81</v>
      </c>
      <c r="C10" s="10" t="s">
        <v>82</v>
      </c>
      <c r="D10" s="10" t="s">
        <v>80</v>
      </c>
      <c r="E10" s="10" t="s">
        <v>25</v>
      </c>
      <c r="F10" s="10" t="s">
        <v>53</v>
      </c>
      <c r="G10" s="22" t="s">
        <v>0</v>
      </c>
      <c r="H10" s="22" t="s">
        <v>64</v>
      </c>
      <c r="I10" s="22" t="s">
        <v>51</v>
      </c>
      <c r="J10" s="22" t="s">
        <v>1</v>
      </c>
      <c r="K10" s="22" t="s">
        <v>2</v>
      </c>
      <c r="L10" s="31" t="s">
        <v>26</v>
      </c>
      <c r="M10" s="10" t="s">
        <v>4</v>
      </c>
      <c r="N10" s="30" t="s">
        <v>75</v>
      </c>
      <c r="O10" s="10" t="s">
        <v>378</v>
      </c>
      <c r="P10" s="10" t="s">
        <v>255</v>
      </c>
      <c r="Q10" s="10" t="s">
        <v>256</v>
      </c>
      <c r="R10" s="10" t="s">
        <v>257</v>
      </c>
      <c r="S10" s="42" t="s">
        <v>334</v>
      </c>
      <c r="T10" s="10" t="s">
        <v>248</v>
      </c>
      <c r="U10" s="10" t="s">
        <v>87</v>
      </c>
      <c r="V10" s="10" t="s">
        <v>104</v>
      </c>
      <c r="W10" s="10" t="s">
        <v>52</v>
      </c>
      <c r="X10" s="10" t="s">
        <v>16</v>
      </c>
      <c r="Y10" s="10" t="s">
        <v>79</v>
      </c>
      <c r="Z10" s="10" t="s">
        <v>78</v>
      </c>
      <c r="AA10" s="10" t="s">
        <v>138</v>
      </c>
      <c r="AB10" s="10" t="s">
        <v>141</v>
      </c>
      <c r="AC10" s="41" t="s">
        <v>110</v>
      </c>
      <c r="AD10" s="41" t="s">
        <v>76</v>
      </c>
      <c r="AE10" s="41" t="s">
        <v>77</v>
      </c>
      <c r="AF10" s="41" t="s">
        <v>83</v>
      </c>
      <c r="AG10" s="41" t="s">
        <v>84</v>
      </c>
      <c r="AH10" s="10" t="s">
        <v>129</v>
      </c>
      <c r="AI10" s="10" t="s">
        <v>128</v>
      </c>
      <c r="AJ10" s="10" t="s">
        <v>101</v>
      </c>
      <c r="AK10" s="10" t="s">
        <v>102</v>
      </c>
      <c r="AL10" s="10" t="s">
        <v>96</v>
      </c>
      <c r="AM10" s="10" t="s">
        <v>361</v>
      </c>
      <c r="AN10" s="10" t="s">
        <v>103</v>
      </c>
      <c r="AO10" s="10" t="s">
        <v>220</v>
      </c>
      <c r="AP10" s="10" t="s">
        <v>219</v>
      </c>
      <c r="AQ10" s="10" t="s">
        <v>108</v>
      </c>
      <c r="AR10" s="10" t="s">
        <v>117</v>
      </c>
      <c r="AS10" s="10" t="s">
        <v>118</v>
      </c>
      <c r="AT10" t="s">
        <v>116</v>
      </c>
      <c r="AY10" s="46" t="str">
        <v>Unique Types</v>
      </c>
      <c r="AZ10" s="47" t="str">
        <v>Site Name</v>
      </c>
      <c r="BA10" s="49" t="s">
        <v>119</v>
      </c>
      <c r="BB10" s="50" t="s">
        <v>120</v>
      </c>
      <c r="BC10" s="50" t="s">
        <v>252</v>
      </c>
      <c r="BD10" s="50" t="s">
        <v>121</v>
      </c>
      <c r="BE10" s="50" t="s">
        <v>122</v>
      </c>
      <c r="BF10" s="50" t="s">
        <v>123</v>
      </c>
      <c r="BG10" s="50" t="s">
        <v>126</v>
      </c>
      <c r="BH10" s="50" t="s">
        <v>124</v>
      </c>
      <c r="BI10" s="50" t="s">
        <v>125</v>
      </c>
      <c r="BJ10" s="50" t="s">
        <v>139</v>
      </c>
      <c r="BK10" s="50" t="s">
        <v>142</v>
      </c>
      <c r="BL10" s="50" t="s">
        <v>130</v>
      </c>
    </row>
    <row r="11" spans="1:64" x14ac:dyDescent="0.3">
      <c r="B11" s="28">
        <v>1</v>
      </c>
      <c r="C11" s="28">
        <v>1</v>
      </c>
      <c r="D11" s="28">
        <v>1</v>
      </c>
      <c r="E11" s="1">
        <f>IF(ISBLANK(SiteChar[[#This Row],[Site Name]]),"",Applicant)</f>
        <v>0</v>
      </c>
      <c r="F11" s="1">
        <f>IF(ISBLANK(SiteChar[[#This Row],[Site Name]]),"",FEIN)</f>
        <v>0</v>
      </c>
      <c r="G11" s="139" t="s">
        <v>364</v>
      </c>
      <c r="H11" s="139" t="s">
        <v>88</v>
      </c>
      <c r="I11" s="139" t="s">
        <v>92</v>
      </c>
      <c r="J11" s="140">
        <v>34.111109999999996</v>
      </c>
      <c r="K11" s="140">
        <v>-120.11111</v>
      </c>
      <c r="L11" s="141">
        <v>45658</v>
      </c>
      <c r="M11" s="139">
        <v>24</v>
      </c>
      <c r="N11" s="142">
        <v>500</v>
      </c>
      <c r="O11" s="1">
        <f>SUMIF(Table1[Site 
Ordinal Number],Table1[[#This Row],[Site 
Ordinal Number]],FSEchar[FSE Nameplate Power Rating
'[kW']])</f>
        <v>600</v>
      </c>
      <c r="P11" s="1">
        <f>SUMIF(Table1[Site 
Ordinal Number],Table1[[#This Row],[Site 
Ordinal Number]],FSEchar[FSE
FCI
Power Rating '[kW']])</f>
        <v>500</v>
      </c>
      <c r="Q11" s="1">
        <f>SUMIF(Hide[Site LMD],"="&amp;Table1[[#This Row],[Site 
Ordinal Number]]&amp;$AV$17,FSEchar[FSE
FCI
Power Rating '[kW']])</f>
        <v>500</v>
      </c>
      <c r="R11" s="1">
        <f>SUMIF(Hide[Site HD],"="&amp;Table1[[#This Row],[Site 
Ordinal Number]]&amp;$AV$18,FSEchar[FSE
FCI
Power Rating '[kW']])</f>
        <v>0</v>
      </c>
      <c r="S11" s="147"/>
      <c r="T11" s="139" t="s">
        <v>106</v>
      </c>
      <c r="U11" s="139">
        <v>250</v>
      </c>
      <c r="V11" s="139">
        <v>200</v>
      </c>
      <c r="W11" s="139" t="s">
        <v>111</v>
      </c>
      <c r="X11" s="139">
        <v>0</v>
      </c>
      <c r="Y11" s="148">
        <v>1</v>
      </c>
      <c r="Z11" s="139">
        <v>1</v>
      </c>
      <c r="AA11" s="139"/>
      <c r="AB11" s="139"/>
      <c r="AC11" s="1">
        <f>IFERROR(FSEchar[[#This Row],[FSE
FCI
Power Rating '[kW']]]*24*_xlfn.XLOOKUP(FSEchar[[#This Row],[FCI 
Category
Types]],$AV$11:$AV$15,$AW$11:$AW$15),"")</f>
        <v>480</v>
      </c>
      <c r="AD11" s="1">
        <f>SUMIF(SiteChar[Site Name],SiteChar[[#This Row],[Site Name]],FSEchar[FSE Nameplate Power Rating
'[kW']])</f>
        <v>600</v>
      </c>
      <c r="AE11" s="1">
        <f>COUNTIF(SiteChar[Site Name],SiteChar[[#This Row],[Site Name]])</f>
        <v>2</v>
      </c>
      <c r="AF11" s="1">
        <f>COUNTIF(Hide[Site LMD],Table1[[#This Row],[Site 
Ordinal Number]]&amp;$AV$17)</f>
        <v>2</v>
      </c>
      <c r="AG11" s="1">
        <f>COUNTIF(Hide[Site HD],Table1[[#This Row],[Site 
Ordinal Number]]&amp;$AV$18)</f>
        <v>0</v>
      </c>
      <c r="AH11" s="1" t="b">
        <f>OR(ISBLANK(SiteChar[[#This Row],[Latitude]]),LEN(SiteChar[[#This Row],[Latitude]])&gt;=8)</f>
        <v>1</v>
      </c>
      <c r="AI11" s="1" t="b">
        <f>OR(ISBLANK(SiteChar[[#This Row],[Longitude]]),LEN(SiteChar[[#This Row],[Longitude]])&gt;=10)</f>
        <v>1</v>
      </c>
      <c r="AJ11" s="1" t="str">
        <f>IF(Hide[[#This Row],[FCI Program Type]]=$AV$17,Table1[[#This Row],[Site 
Ordinal Number]]&amp;Hide[[#This Row],[FCI Program Type]],"")</f>
        <v>1LMD-FCI</v>
      </c>
      <c r="AK11" s="1" t="str">
        <f>IF(Hide[[#This Row],[FCI Program Type]]=$AV$18,Table1[[#This Row],[Site 
Ordinal Number]]&amp;Hide[[#This Row],[FCI Program Type]],"")</f>
        <v/>
      </c>
      <c r="AL11" s="1" t="b">
        <f>SiteCalc1[[#This Row],[Total Site
FCI 
Power Rating 
'[kW']]]&gt;SiteChar[[#This Row],[Maximum Total Site Power 
'[kW']]]</f>
        <v>0</v>
      </c>
      <c r="AM11" s="1" t="b">
        <f>AND(Hide[[#This Row],[FCI Program Type]]="LMD-FCI",SiteCalc1[[#This Row],[Total 
Site 
LMD-FCI Power Rating 
'[kW']]]&gt;2500)</f>
        <v>0</v>
      </c>
      <c r="AN11" s="1" t="b">
        <f>AND(Hide[[#This Row],[FCI Program Type]]="HD-FCI",SiteCalc1[[#This Row],[Total Site
HD-FCI Power Rating 
'[kW']]]&gt;40000)</f>
        <v>0</v>
      </c>
      <c r="AO11" s="1" t="b">
        <f>AND(FSEchar[[#This Row],[FSE Nameplate Power Rating
'[kW']]]&lt;50,OR(Hide[[#This Row],[FCI Program Type]]=$AV$17,Hide[[#This Row],[FCI Program Type]]=$AV$18))</f>
        <v>0</v>
      </c>
      <c r="AP11"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1" s="1" t="str">
        <f>IF(LEFT(FSEchar[[#This Row],[FCI 
Category
Types]],1)="L", "LMD-FCI",IF(LEFT(FSEchar[[#This Row],[FCI 
Category
Types]],1)="H","HD-FCI",""))</f>
        <v>LMD-FCI</v>
      </c>
      <c r="AR11" s="1" t="str">
        <f>SiteChar[[#This Row],[Site Name]]&amp;" "&amp;FSEchar[[#This Row],[FCI 
Category
Types]]&amp;" "&amp;FSEchar[[#This Row],[FSE Charger Model]]&amp;" "&amp;FSEchar[[#This Row],[FSE Nameplate Power Rating
'[kW']]]</f>
        <v>ExampleSite1 LMD-FCI Private Alph2.5 250</v>
      </c>
      <c r="AS11" s="1">
        <f>COUNTIF(Hide[Unique Types],Hide[[#This Row],[Unique Types]])</f>
        <v>1</v>
      </c>
      <c r="AV11" s="1" t="s">
        <v>105</v>
      </c>
      <c r="AW11" s="32">
        <v>0.2</v>
      </c>
      <c r="AX11" s="2">
        <v>1</v>
      </c>
      <c r="AY11" s="46" t="str">
        <v>ExampleSite1 LMD-FCI Private Alph2.5 250</v>
      </c>
      <c r="AZ11" s="47" t="str">
        <v>ExampleSite1</v>
      </c>
      <c r="BA11" s="48" cm="1">
        <f t="array" ref="BA11">IF(ISBLANK(AZ12),"",SUM(IF(AZ11=LEFT(AY11:AY$210,LEN(AZ11)),1,0)))</f>
        <v>2</v>
      </c>
      <c r="BB11" s="46" t="str">
        <f>AZ11</f>
        <v>ExampleSite1</v>
      </c>
      <c r="BC11" s="46" cm="1">
        <f t="array" ref="BC11">IF(OR($BB11=0,$BB11=""),"",SUM(IF(AY11=Hide[Unique Types],1,0)))</f>
        <v>1</v>
      </c>
      <c r="BD11" s="46" t="str" cm="1">
        <f t="array" ref="BD11">IF(OR($BB11=0,$BB11=""),"",_xlfn.XLOOKUP(AY11,Hide[Unique Types],FSEchar[FCI 
Category
Types],"Err",0,1))</f>
        <v>LMD-FCI Private</v>
      </c>
      <c r="BE11" s="46" t="str" cm="1">
        <f t="array" ref="BE11">IF(OR($BB11=0,$BB11=""),"",_xlfn.XLOOKUP(AY11,Hide[Unique Types],FSEchar[FSE Charger Model],"Err",0,1))</f>
        <v>Alph2.5</v>
      </c>
      <c r="BF11" s="46" cm="1">
        <f t="array" ref="BF11">IF(OR($BB11=0,$BB11=""),"",_xlfn.XLOOKUP(AY11,Hide[Unique Types],FSEchar[FSE Nameplate Power Rating
'[kW']],"Err",0,1))</f>
        <v>250</v>
      </c>
      <c r="BG11" s="46" cm="1">
        <f t="array" ref="BG11">IF(OR($BB11=0,$BB11=""),"",_xlfn.XLOOKUP(AY11,Hide[Unique Types],FSEchar[Number of CHAdeMO Ports],"Err",0,1))</f>
        <v>0</v>
      </c>
      <c r="BH11" s="46" cm="1">
        <f t="array" ref="BH11">IF(OR($BB11=0,$BB11=""),"",_xlfn.XLOOKUP(AY11,Hide[Unique Types],FSEchar[Number of 
CCS 
Ports],"Err",0,1))</f>
        <v>1</v>
      </c>
      <c r="BI11" s="46" cm="1">
        <f t="array" ref="BI11">IF(OR($BB11=0,$BB11=""),"",_xlfn.XLOOKUP(AY11,Hide[Unique Types],FSEchar[Number of NACS 
(SAE J3400)
Ports],"Err",0,1))</f>
        <v>1</v>
      </c>
      <c r="BJ11" s="46" cm="1">
        <f t="array" ref="BJ11">IF(OR($BB11=0,$BB11=""),"",_xlfn.XLOOKUP(AY11,Hide[Unique Types],FSEchar[Number of High-Power Ports],"Err",0,1))</f>
        <v>0</v>
      </c>
      <c r="BK11" s="46" cm="1">
        <f t="array" ref="BK11">IF(OR($BB11=0,$BB11=""),"",_xlfn.XLOOKUP(AY11,Hide[Unique Types],FSEchar[High-Power Port Type],"Err",0,1))</f>
        <v>0</v>
      </c>
      <c r="BL11" s="46" cm="1">
        <f t="array" ref="BL11">IF(OR($BB11=0,$BB11=""),"",_xlfn.XLOOKUP(AY11,Hide[Unique Types],SiteCalc2[FCI Charging Capacity '[kWh/day']],"Err",0,1))</f>
        <v>480</v>
      </c>
    </row>
    <row r="12" spans="1:64" x14ac:dyDescent="0.3">
      <c r="B12" s="28">
        <v>2</v>
      </c>
      <c r="C12" s="28">
        <f>IF(ISBLANK(SiteChar[[#This Row],[Site Name]]),"",IF(G12=G11,C11,C11+1))</f>
        <v>1</v>
      </c>
      <c r="D12" s="28">
        <f>IF(ISBLANK(SiteChar[[#This Row],[Site Name]]),"",IF(G12=G11,D11+1,1))</f>
        <v>2</v>
      </c>
      <c r="E12" s="1">
        <f>IF(ISBLANK(SiteChar[[#This Row],[Site Name]]),"",Applicant)</f>
        <v>0</v>
      </c>
      <c r="F12" s="1">
        <f>IF(ISBLANK(SiteChar[[#This Row],[Site Name]]),"",FEIN)</f>
        <v>0</v>
      </c>
      <c r="G12" s="139" t="s">
        <v>364</v>
      </c>
      <c r="H12" s="139" t="s">
        <v>88</v>
      </c>
      <c r="I12" s="139" t="s">
        <v>92</v>
      </c>
      <c r="J12" s="140">
        <v>34.111109999999996</v>
      </c>
      <c r="K12" s="140">
        <v>-120.11111</v>
      </c>
      <c r="L12" s="141">
        <v>45658</v>
      </c>
      <c r="M12" s="139">
        <v>24</v>
      </c>
      <c r="N12" s="142">
        <v>500</v>
      </c>
      <c r="O12" s="1">
        <f>SUMIF(Table1[Site 
Ordinal Number],Table1[[#This Row],[Site 
Ordinal Number]],FSEchar[FSE Nameplate Power Rating
'[kW']])</f>
        <v>600</v>
      </c>
      <c r="P12" s="1">
        <f>SUMIF(Table1[Site 
Ordinal Number],Table1[[#This Row],[Site 
Ordinal Number]],FSEchar[FSE
FCI
Power Rating '[kW']])</f>
        <v>500</v>
      </c>
      <c r="Q12" s="1">
        <f>SUMIF(Hide[Site LMD],"="&amp;Table1[[#This Row],[Site 
Ordinal Number]]&amp;$AV$17,FSEchar[FSE
FCI
Power Rating '[kW']])</f>
        <v>500</v>
      </c>
      <c r="R12" s="1">
        <f>SUMIF(Hide[Site HD],"="&amp;Table1[[#This Row],[Site 
Ordinal Number]]&amp;$AV$18,FSEchar[FSE
FCI
Power Rating '[kW']])</f>
        <v>0</v>
      </c>
      <c r="S12" s="139"/>
      <c r="T12" s="139" t="s">
        <v>106</v>
      </c>
      <c r="U12" s="139">
        <v>350</v>
      </c>
      <c r="V12" s="139">
        <v>300</v>
      </c>
      <c r="W12" s="139" t="s">
        <v>112</v>
      </c>
      <c r="X12" s="139">
        <v>0</v>
      </c>
      <c r="Y12" s="148">
        <v>2</v>
      </c>
      <c r="Z12" s="139">
        <v>0</v>
      </c>
      <c r="AA12" s="139"/>
      <c r="AB12" s="139"/>
      <c r="AC12" s="1">
        <f>IFERROR(FSEchar[[#This Row],[FSE
FCI
Power Rating '[kW']]]*24*_xlfn.XLOOKUP(FSEchar[[#This Row],[FCI 
Category
Types]],$AV$11:$AV$15,$AW$11:$AW$15),"")</f>
        <v>720</v>
      </c>
      <c r="AD12" s="1">
        <f>SUMIF(SiteChar[Site Name],SiteChar[[#This Row],[Site Name]],FSEchar[FSE Nameplate Power Rating
'[kW']])</f>
        <v>600</v>
      </c>
      <c r="AE12" s="1">
        <f>COUNTIF(SiteChar[Site Name],SiteChar[[#This Row],[Site Name]])</f>
        <v>2</v>
      </c>
      <c r="AF12" s="1">
        <f>COUNTIF(Hide[Site LMD],Table1[[#This Row],[Site 
Ordinal Number]]&amp;$AV$17)</f>
        <v>2</v>
      </c>
      <c r="AG12" s="1">
        <f>COUNTIF(Hide[Site HD],Table1[[#This Row],[Site 
Ordinal Number]]&amp;$AV$18)</f>
        <v>0</v>
      </c>
      <c r="AH12" s="1" t="b">
        <f>OR(ISBLANK(SiteChar[[#This Row],[Latitude]]),LEN(SiteChar[[#This Row],[Latitude]])&gt;=8)</f>
        <v>1</v>
      </c>
      <c r="AI12" s="1" t="b">
        <f>OR(ISBLANK(SiteChar[[#This Row],[Longitude]]),LEN(SiteChar[[#This Row],[Longitude]])&gt;=10)</f>
        <v>1</v>
      </c>
      <c r="AJ12" s="1" t="str">
        <f>IF(Hide[[#This Row],[FCI Program Type]]=$AV$17,Table1[[#This Row],[Site 
Ordinal Number]]&amp;Hide[[#This Row],[FCI Program Type]],"")</f>
        <v>1LMD-FCI</v>
      </c>
      <c r="AK12" s="1" t="str">
        <f>IF(Hide[[#This Row],[FCI Program Type]]=$AV$18,Table1[[#This Row],[Site 
Ordinal Number]]&amp;Hide[[#This Row],[FCI Program Type]],"")</f>
        <v/>
      </c>
      <c r="AL12" s="1" t="b">
        <f>SiteCalc1[[#This Row],[Total Site
FCI 
Power Rating 
'[kW']]]&gt;SiteChar[[#This Row],[Maximum Total Site Power 
'[kW']]]</f>
        <v>0</v>
      </c>
      <c r="AM12" s="1" t="b">
        <f>AND(Hide[[#This Row],[FCI Program Type]]="LMD-FCI",SiteCalc1[[#This Row],[Total 
Site 
LMD-FCI Power Rating 
'[kW']]]&gt;2500)</f>
        <v>0</v>
      </c>
      <c r="AN12" s="1" t="b">
        <f>AND(Hide[[#This Row],[FCI Program Type]]="HD-FCI",SiteCalc1[[#This Row],[Total Site
HD-FCI Power Rating 
'[kW']]]&gt;40000)</f>
        <v>0</v>
      </c>
      <c r="AO12" s="1" t="b">
        <f>AND(FSEchar[[#This Row],[FSE Nameplate Power Rating
'[kW']]]&lt;50,OR(Hide[[#This Row],[FCI Program Type]]=$AV$17,Hide[[#This Row],[FCI Program Type]]=$AV$18))</f>
        <v>0</v>
      </c>
      <c r="AP12"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2" s="1" t="str">
        <f>IF(LEFT(FSEchar[[#This Row],[FCI 
Category
Types]],1)="L", "LMD-FCI",IF(LEFT(FSEchar[[#This Row],[FCI 
Category
Types]],1)="H","HD-FCI",""))</f>
        <v>LMD-FCI</v>
      </c>
      <c r="AR12" s="1" t="str">
        <f>SiteChar[[#This Row],[Site Name]]&amp;" "&amp;FSEchar[[#This Row],[FCI 
Category
Types]]&amp;" "&amp;FSEchar[[#This Row],[FSE Charger Model]]&amp;" "&amp;FSEchar[[#This Row],[FSE Nameplate Power Rating
'[kW']]]</f>
        <v>ExampleSite1 LMD-FCI Private Alph3.5 350</v>
      </c>
      <c r="AS12" s="1">
        <f>COUNTIF(Hide[Unique Types],Hide[[#This Row],[Unique Types]])</f>
        <v>1</v>
      </c>
      <c r="AV12" s="1" t="s">
        <v>106</v>
      </c>
      <c r="AW12" s="32">
        <v>0.1</v>
      </c>
      <c r="AX12" s="2">
        <v>2</v>
      </c>
      <c r="AY12" s="46" t="str">
        <v>ExampleSite1 LMD-FCI Private Alph3.5 350</v>
      </c>
      <c r="AZ12" s="47" t="str">
        <v>ExampleSite2</v>
      </c>
      <c r="BA12" s="48" cm="1">
        <f t="array" ref="BA12">IF(ISBLANK(AZ12),"",SUM(IF(AZ12=LEFT(AY12:AY$210,LEN(AZ12)),1,0)))</f>
        <v>4</v>
      </c>
      <c r="BB12" s="47" t="str" cm="1">
        <f t="array" ref="BB12">IFERROR(IF(COUNTIF($BB$11:BB11,BB11)&lt;_xlfn.XLOOKUP(BB11,$AZ$11:$AZ$210,$BA$11:$BA$210,0,1),BB11,INDEX($AZ$11:$AZ$210,MATCH(BB11,$AZ$11:$AZ$210,0)+1)),"")</f>
        <v>ExampleSite1</v>
      </c>
      <c r="BC12" s="46" cm="1">
        <f t="array" ref="BC12">IF(OR($BB12=0,$BB12=""),"",SUM(IF(AY12=Hide[Unique Types],1,0)))</f>
        <v>1</v>
      </c>
      <c r="BD12" s="46" t="str" cm="1">
        <f t="array" ref="BD12">IF(OR($BB12=0,$BB12=""),"",_xlfn.XLOOKUP(AY12,Hide[Unique Types],FSEchar[FCI 
Category
Types],"Err",0,1))</f>
        <v>LMD-FCI Private</v>
      </c>
      <c r="BE12" s="46" t="str" cm="1">
        <f t="array" ref="BE12">IF(OR($BB12=0,$BB12=""),"",_xlfn.XLOOKUP(AY12,Hide[Unique Types],FSEchar[FSE Charger Model],"Err",0,1))</f>
        <v>Alph3.5</v>
      </c>
      <c r="BF12" s="46" cm="1">
        <f t="array" ref="BF12">IF(OR($BB12=0,$BB12=""),"",_xlfn.XLOOKUP(AY12,Hide[Unique Types],FSEchar[FSE Nameplate Power Rating
'[kW']],"Err",0,1))</f>
        <v>350</v>
      </c>
      <c r="BG12" s="46" cm="1">
        <f t="array" ref="BG12">IF(OR($BB12=0,$BB12=""),"",_xlfn.XLOOKUP(AY12,Hide[Unique Types],FSEchar[Number of CHAdeMO Ports],"Err",0,1))</f>
        <v>0</v>
      </c>
      <c r="BH12" s="46" cm="1">
        <f t="array" ref="BH12">IF(OR($BB12=0,$BB12=""),"",_xlfn.XLOOKUP(AY12,Hide[Unique Types],FSEchar[Number of 
CCS 
Ports],"Err",0,1))</f>
        <v>2</v>
      </c>
      <c r="BI12" s="46" cm="1">
        <f t="array" ref="BI12">IF(OR($BB12=0,$BB12=""),"",_xlfn.XLOOKUP(AY12,Hide[Unique Types],FSEchar[Number of NACS 
(SAE J3400)
Ports],"Err",0,1))</f>
        <v>0</v>
      </c>
      <c r="BJ12" s="46" cm="1">
        <f t="array" ref="BJ12">IF(OR($BB12=0,$BB12=""),"",_xlfn.XLOOKUP(AY12,Hide[Unique Types],FSEchar[Number of High-Power Ports],"Err",0,1))</f>
        <v>0</v>
      </c>
      <c r="BK12" s="46" cm="1">
        <f t="array" ref="BK12">IF(OR($BB12=0,$BB12=""),"",_xlfn.XLOOKUP(AY12,Hide[Unique Types],FSEchar[High-Power Port Type],"Err",0,1))</f>
        <v>0</v>
      </c>
      <c r="BL12" s="46" cm="1">
        <f t="array" ref="BL12">IF(OR($BB12=0,$BB12=""),"",_xlfn.XLOOKUP(AY12,Hide[Unique Types],SiteCalc2[FCI Charging Capacity '[kWh/day']],"Err",0,1))</f>
        <v>720</v>
      </c>
    </row>
    <row r="13" spans="1:64" x14ac:dyDescent="0.3">
      <c r="B13" s="28">
        <v>3</v>
      </c>
      <c r="C13" s="28">
        <f>IF(ISBLANK(SiteChar[[#This Row],[Site Name]]),"",IF(G13=G12,C12,C12+1))</f>
        <v>2</v>
      </c>
      <c r="D13" s="28">
        <f>IF(ISBLANK(SiteChar[[#This Row],[Site Name]]),"",IF(G13=G12,D12+1,1))</f>
        <v>1</v>
      </c>
      <c r="E13" s="1">
        <f>IF(ISBLANK(SiteChar[[#This Row],[Site Name]]),"",Applicant)</f>
        <v>0</v>
      </c>
      <c r="F13" s="1">
        <f>IF(ISBLANK(SiteChar[[#This Row],[Site Name]]),"",FEIN)</f>
        <v>0</v>
      </c>
      <c r="G13" s="139" t="s">
        <v>365</v>
      </c>
      <c r="H13" s="139" t="s">
        <v>89</v>
      </c>
      <c r="I13" s="139" t="s">
        <v>93</v>
      </c>
      <c r="J13" s="140">
        <v>34.22222</v>
      </c>
      <c r="K13" s="140">
        <v>-120.22221999999999</v>
      </c>
      <c r="L13" s="141">
        <v>45690</v>
      </c>
      <c r="M13" s="139">
        <v>24</v>
      </c>
      <c r="N13" s="142">
        <v>1500</v>
      </c>
      <c r="O13" s="1">
        <f>SUMIF(Table1[Site 
Ordinal Number],Table1[[#This Row],[Site 
Ordinal Number]],FSEchar[FSE Nameplate Power Rating
'[kW']])</f>
        <v>1020</v>
      </c>
      <c r="P13" s="1">
        <f>SUMIF(Table1[Site 
Ordinal Number],Table1[[#This Row],[Site 
Ordinal Number]],FSEchar[FSE
FCI
Power Rating '[kW']])</f>
        <v>1000</v>
      </c>
      <c r="Q13" s="1">
        <f>SUMIF(Hide[Site LMD],"="&amp;Table1[[#This Row],[Site 
Ordinal Number]]&amp;$AV$17,FSEchar[FSE
FCI
Power Rating '[kW']])</f>
        <v>300</v>
      </c>
      <c r="R13" s="1">
        <f>SUMIF(Hide[Site HD],"="&amp;Table1[[#This Row],[Site 
Ordinal Number]]&amp;$AV$18,FSEchar[FSE
FCI
Power Rating '[kW']])</f>
        <v>700</v>
      </c>
      <c r="S13" s="139"/>
      <c r="T13" s="139" t="s">
        <v>106</v>
      </c>
      <c r="U13" s="139">
        <v>150</v>
      </c>
      <c r="V13" s="139">
        <v>150</v>
      </c>
      <c r="W13" s="139" t="s">
        <v>113</v>
      </c>
      <c r="X13" s="139">
        <v>1</v>
      </c>
      <c r="Y13" s="148">
        <v>1</v>
      </c>
      <c r="Z13" s="139">
        <v>1</v>
      </c>
      <c r="AA13" s="139"/>
      <c r="AB13" s="139"/>
      <c r="AC13" s="1">
        <f>IFERROR(FSEchar[[#This Row],[FSE
FCI
Power Rating '[kW']]]*24*_xlfn.XLOOKUP(FSEchar[[#This Row],[FCI 
Category
Types]],$AV$11:$AV$15,$AW$11:$AW$15),"")</f>
        <v>360</v>
      </c>
      <c r="AD13" s="1">
        <f>SUMIF(SiteChar[Site Name],SiteChar[[#This Row],[Site Name]],FSEchar[FSE Nameplate Power Rating
'[kW']])</f>
        <v>1020</v>
      </c>
      <c r="AE13" s="1">
        <f>COUNTIF(SiteChar[Site Name],SiteChar[[#This Row],[Site Name]])</f>
        <v>6</v>
      </c>
      <c r="AF13" s="1">
        <f>COUNTIF(Hide[Site LMD],Table1[[#This Row],[Site 
Ordinal Number]]&amp;$AV$17)</f>
        <v>2</v>
      </c>
      <c r="AG13" s="1">
        <f>COUNTIF(Hide[Site HD],Table1[[#This Row],[Site 
Ordinal Number]]&amp;$AV$18)</f>
        <v>2</v>
      </c>
      <c r="AH13" s="1" t="b">
        <f>OR(ISBLANK(SiteChar[[#This Row],[Latitude]]),LEN(SiteChar[[#This Row],[Latitude]])&gt;=8)</f>
        <v>1</v>
      </c>
      <c r="AI13" s="1" t="b">
        <f>OR(ISBLANK(SiteChar[[#This Row],[Longitude]]),LEN(SiteChar[[#This Row],[Longitude]])&gt;=10)</f>
        <v>1</v>
      </c>
      <c r="AJ13" s="1" t="str">
        <f>IF(Hide[[#This Row],[FCI Program Type]]=$AV$17,Table1[[#This Row],[Site 
Ordinal Number]]&amp;Hide[[#This Row],[FCI Program Type]],"")</f>
        <v>2LMD-FCI</v>
      </c>
      <c r="AK13" s="1" t="str">
        <f>IF(Hide[[#This Row],[FCI Program Type]]=$AV$18,Table1[[#This Row],[Site 
Ordinal Number]]&amp;Hide[[#This Row],[FCI Program Type]],"")</f>
        <v/>
      </c>
      <c r="AL13" s="1" t="b">
        <f>SiteCalc1[[#This Row],[Total Site
FCI 
Power Rating 
'[kW']]]&gt;SiteChar[[#This Row],[Maximum Total Site Power 
'[kW']]]</f>
        <v>0</v>
      </c>
      <c r="AM13" s="1" t="b">
        <f>AND(Hide[[#This Row],[FCI Program Type]]="LMD-FCI",SiteCalc1[[#This Row],[Total 
Site 
LMD-FCI Power Rating 
'[kW']]]&gt;2500)</f>
        <v>0</v>
      </c>
      <c r="AN13" s="1" t="b">
        <f>AND(Hide[[#This Row],[FCI Program Type]]="HD-FCI",SiteCalc1[[#This Row],[Total Site
HD-FCI Power Rating 
'[kW']]]&gt;40000)</f>
        <v>0</v>
      </c>
      <c r="AO13" s="1" t="b">
        <f>AND(FSEchar[[#This Row],[FSE Nameplate Power Rating
'[kW']]]&lt;50,OR(Hide[[#This Row],[FCI Program Type]]=$AV$17,Hide[[#This Row],[FCI Program Type]]=$AV$18))</f>
        <v>0</v>
      </c>
      <c r="AP13"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3" s="1" t="str">
        <f>IF(LEFT(FSEchar[[#This Row],[FCI 
Category
Types]],1)="L", "LMD-FCI",IF(LEFT(FSEchar[[#This Row],[FCI 
Category
Types]],1)="H","HD-FCI",""))</f>
        <v>LMD-FCI</v>
      </c>
      <c r="AR13" s="1" t="str">
        <f>SiteChar[[#This Row],[Site Name]]&amp;" "&amp;FSEchar[[#This Row],[FCI 
Category
Types]]&amp;" "&amp;FSEchar[[#This Row],[FSE Charger Model]]&amp;" "&amp;FSEchar[[#This Row],[FSE Nameplate Power Rating
'[kW']]]</f>
        <v>ExampleSite2 LMD-FCI Private Z-150 150</v>
      </c>
      <c r="AS13" s="1">
        <f>COUNTIF(Hide[Unique Types],Hide[[#This Row],[Unique Types]])</f>
        <v>1</v>
      </c>
      <c r="AV13" s="1" t="s">
        <v>107</v>
      </c>
      <c r="AW13" s="32">
        <v>0.2</v>
      </c>
      <c r="AX13" s="2">
        <v>3</v>
      </c>
      <c r="AY13" s="46" t="str">
        <v>ExampleSite2 LMD-FCI Private Z-150 150</v>
      </c>
      <c r="AZ13" s="47" t="str">
        <v>ExampleSite3</v>
      </c>
      <c r="BA13" s="48" cm="1">
        <f t="array" ref="BA13">IF(ISBLANK(AZ13),"",SUM(IF(AZ13=LEFT(AY13:AY$210,LEN(AZ13)),1,0)))</f>
        <v>1</v>
      </c>
      <c r="BB13" s="47" t="str" cm="1">
        <f t="array" ref="BB13">IFERROR(IF(COUNTIF($BB$11:BB12,BB12)&lt;_xlfn.XLOOKUP(BB12,$AZ$11:$AZ$210,$BA$11:$BA$210,0,1),BB12,INDEX($AZ$11:$AZ$210,MATCH(BB12,$AZ$11:$AZ$210,0)+1)),"")</f>
        <v>ExampleSite2</v>
      </c>
      <c r="BC13" s="46" cm="1">
        <f t="array" ref="BC13">IF(OR($BB13=0,$BB13=""),"",SUM(IF(AY13=Hide[Unique Types],1,0)))</f>
        <v>1</v>
      </c>
      <c r="BD13" s="46" t="str" cm="1">
        <f t="array" ref="BD13">IF(OR($BB13=0,$BB13=""),"",_xlfn.XLOOKUP(AY13,Hide[Unique Types],FSEchar[FCI 
Category
Types],"Err",0,1))</f>
        <v>LMD-FCI Private</v>
      </c>
      <c r="BE13" s="46" t="str" cm="1">
        <f t="array" ref="BE13">IF(OR($BB13=0,$BB13=""),"",_xlfn.XLOOKUP(AY13,Hide[Unique Types],FSEchar[FSE Charger Model],"Err",0,1))</f>
        <v>Z-150</v>
      </c>
      <c r="BF13" s="46" cm="1">
        <f t="array" ref="BF13">IF(OR($BB13=0,$BB13=""),"",_xlfn.XLOOKUP(AY13,Hide[Unique Types],FSEchar[FSE Nameplate Power Rating
'[kW']],"Err",0,1))</f>
        <v>150</v>
      </c>
      <c r="BG13" s="46" cm="1">
        <f t="array" ref="BG13">IF(OR($BB13=0,$BB13=""),"",_xlfn.XLOOKUP(AY13,Hide[Unique Types],FSEchar[Number of CHAdeMO Ports],"Err",0,1))</f>
        <v>1</v>
      </c>
      <c r="BH13" s="46" cm="1">
        <f t="array" ref="BH13">IF(OR($BB13=0,$BB13=""),"",_xlfn.XLOOKUP(AY13,Hide[Unique Types],FSEchar[Number of 
CCS 
Ports],"Err",0,1))</f>
        <v>1</v>
      </c>
      <c r="BI13" s="46" cm="1">
        <f t="array" ref="BI13">IF(OR($BB13=0,$BB13=""),"",_xlfn.XLOOKUP(AY13,Hide[Unique Types],FSEchar[Number of NACS 
(SAE J3400)
Ports],"Err",0,1))</f>
        <v>1</v>
      </c>
      <c r="BJ13" s="46" cm="1">
        <f t="array" ref="BJ13">IF(OR($BB13=0,$BB13=""),"",_xlfn.XLOOKUP(AY13,Hide[Unique Types],FSEchar[Number of High-Power Ports],"Err",0,1))</f>
        <v>0</v>
      </c>
      <c r="BK13" s="46" cm="1">
        <f t="array" ref="BK13">IF(OR($BB13=0,$BB13=""),"",_xlfn.XLOOKUP(AY13,Hide[Unique Types],FSEchar[High-Power Port Type],"Err",0,1))</f>
        <v>0</v>
      </c>
      <c r="BL13" s="46" cm="1">
        <f t="array" ref="BL13">IF(OR($BB13=0,$BB13=""),"",_xlfn.XLOOKUP(AY13,Hide[Unique Types],SiteCalc2[FCI Charging Capacity '[kWh/day']],"Err",0,1))</f>
        <v>360</v>
      </c>
    </row>
    <row r="14" spans="1:64" x14ac:dyDescent="0.3">
      <c r="B14" s="28">
        <v>4</v>
      </c>
      <c r="C14" s="28">
        <f>IF(ISBLANK(SiteChar[[#This Row],[Site Name]]),"",IF(G14=G13,C13,C13+1))</f>
        <v>2</v>
      </c>
      <c r="D14" s="28">
        <f>IF(ISBLANK(SiteChar[[#This Row],[Site Name]]),"",IF(G14=G13,D13+1,1))</f>
        <v>2</v>
      </c>
      <c r="E14" s="1">
        <f>IF(ISBLANK(SiteChar[[#This Row],[Site Name]]),"",Applicant)</f>
        <v>0</v>
      </c>
      <c r="F14" s="1">
        <f>IF(ISBLANK(SiteChar[[#This Row],[Site Name]]),"",FEIN)</f>
        <v>0</v>
      </c>
      <c r="G14" s="139" t="s">
        <v>365</v>
      </c>
      <c r="H14" s="139" t="s">
        <v>89</v>
      </c>
      <c r="I14" s="139" t="s">
        <v>93</v>
      </c>
      <c r="J14" s="140">
        <v>34.22222</v>
      </c>
      <c r="K14" s="140">
        <v>-120.22221999999999</v>
      </c>
      <c r="L14" s="141">
        <v>45690</v>
      </c>
      <c r="M14" s="139">
        <v>24</v>
      </c>
      <c r="N14" s="142">
        <v>1500</v>
      </c>
      <c r="O14" s="1">
        <f>SUMIF(Table1[Site 
Ordinal Number],Table1[[#This Row],[Site 
Ordinal Number]],FSEchar[FSE Nameplate Power Rating
'[kW']])</f>
        <v>1020</v>
      </c>
      <c r="P14" s="1">
        <f>SUMIF(Table1[Site 
Ordinal Number],Table1[[#This Row],[Site 
Ordinal Number]],FSEchar[FSE
FCI
Power Rating '[kW']])</f>
        <v>1000</v>
      </c>
      <c r="Q14" s="1">
        <f>SUMIF(Hide[Site LMD],"="&amp;Table1[[#This Row],[Site 
Ordinal Number]]&amp;$AV$17,FSEchar[FSE
FCI
Power Rating '[kW']])</f>
        <v>300</v>
      </c>
      <c r="R14" s="1">
        <f>SUMIF(Hide[Site HD],"="&amp;Table1[[#This Row],[Site 
Ordinal Number]]&amp;$AV$18,FSEchar[FSE
FCI
Power Rating '[kW']])</f>
        <v>700</v>
      </c>
      <c r="S14" s="139"/>
      <c r="T14" s="139" t="s">
        <v>105</v>
      </c>
      <c r="U14" s="139">
        <v>150</v>
      </c>
      <c r="V14" s="139">
        <v>150</v>
      </c>
      <c r="W14" s="139" t="s">
        <v>113</v>
      </c>
      <c r="X14" s="139">
        <v>1</v>
      </c>
      <c r="Y14" s="148">
        <v>1</v>
      </c>
      <c r="Z14" s="139">
        <v>1</v>
      </c>
      <c r="AA14" s="139"/>
      <c r="AB14" s="139"/>
      <c r="AC14" s="1">
        <f>IFERROR(FSEchar[[#This Row],[FSE
FCI
Power Rating '[kW']]]*24*_xlfn.XLOOKUP(FSEchar[[#This Row],[FCI 
Category
Types]],$AV$11:$AV$15,$AW$11:$AW$15),"")</f>
        <v>720</v>
      </c>
      <c r="AD14" s="1">
        <f>SUMIF(SiteChar[Site Name],SiteChar[[#This Row],[Site Name]],FSEchar[FSE Nameplate Power Rating
'[kW']])</f>
        <v>1020</v>
      </c>
      <c r="AE14" s="1">
        <f>COUNTIF(SiteChar[Site Name],SiteChar[[#This Row],[Site Name]])</f>
        <v>6</v>
      </c>
      <c r="AF14" s="1">
        <f>COUNTIF(Hide[Site LMD],Table1[[#This Row],[Site 
Ordinal Number]]&amp;$AV$17)</f>
        <v>2</v>
      </c>
      <c r="AG14" s="1">
        <f>COUNTIF(Hide[Site HD],Table1[[#This Row],[Site 
Ordinal Number]]&amp;$AV$18)</f>
        <v>2</v>
      </c>
      <c r="AH14" s="1" t="b">
        <f>OR(ISBLANK(SiteChar[[#This Row],[Latitude]]),LEN(SiteChar[[#This Row],[Latitude]])&gt;=8)</f>
        <v>1</v>
      </c>
      <c r="AI14" s="1" t="b">
        <f>OR(ISBLANK(SiteChar[[#This Row],[Longitude]]),LEN(SiteChar[[#This Row],[Longitude]])&gt;=10)</f>
        <v>1</v>
      </c>
      <c r="AJ14" s="1" t="str">
        <f>IF(Hide[[#This Row],[FCI Program Type]]=$AV$17,Table1[[#This Row],[Site 
Ordinal Number]]&amp;Hide[[#This Row],[FCI Program Type]],"")</f>
        <v>2LMD-FCI</v>
      </c>
      <c r="AK14" s="1" t="str">
        <f>IF(Hide[[#This Row],[FCI Program Type]]=$AV$18,Table1[[#This Row],[Site 
Ordinal Number]]&amp;Hide[[#This Row],[FCI Program Type]],"")</f>
        <v/>
      </c>
      <c r="AL14" s="1" t="b">
        <f>SiteCalc1[[#This Row],[Total Site
FCI 
Power Rating 
'[kW']]]&gt;SiteChar[[#This Row],[Maximum Total Site Power 
'[kW']]]</f>
        <v>0</v>
      </c>
      <c r="AM14" s="1" t="b">
        <f>AND(Hide[[#This Row],[FCI Program Type]]="LMD-FCI",SiteCalc1[[#This Row],[Total 
Site 
LMD-FCI Power Rating 
'[kW']]]&gt;2500)</f>
        <v>0</v>
      </c>
      <c r="AN14" s="1" t="b">
        <f>AND(Hide[[#This Row],[FCI Program Type]]="HD-FCI",SiteCalc1[[#This Row],[Total Site
HD-FCI Power Rating 
'[kW']]]&gt;40000)</f>
        <v>0</v>
      </c>
      <c r="AO14" s="1" t="b">
        <f>AND(FSEchar[[#This Row],[FSE Nameplate Power Rating
'[kW']]]&lt;50,OR(Hide[[#This Row],[FCI Program Type]]=$AV$17,Hide[[#This Row],[FCI Program Type]]=$AV$18))</f>
        <v>0</v>
      </c>
      <c r="AP14"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4" s="1" t="str">
        <f>IF(LEFT(FSEchar[[#This Row],[FCI 
Category
Types]],1)="L", "LMD-FCI",IF(LEFT(FSEchar[[#This Row],[FCI 
Category
Types]],1)="H","HD-FCI",""))</f>
        <v>LMD-FCI</v>
      </c>
      <c r="AR14" s="1" t="str">
        <f>SiteChar[[#This Row],[Site Name]]&amp;" "&amp;FSEchar[[#This Row],[FCI 
Category
Types]]&amp;" "&amp;FSEchar[[#This Row],[FSE Charger Model]]&amp;" "&amp;FSEchar[[#This Row],[FSE Nameplate Power Rating
'[kW']]]</f>
        <v>ExampleSite2 LMD-FCI Public Z-150 150</v>
      </c>
      <c r="AS14" s="1">
        <f>COUNTIF(Hide[Unique Types],Hide[[#This Row],[Unique Types]])</f>
        <v>1</v>
      </c>
      <c r="AV14" s="1" t="s">
        <v>109</v>
      </c>
      <c r="AW14" s="32">
        <v>0.1</v>
      </c>
      <c r="AX14" s="2">
        <v>4</v>
      </c>
      <c r="AY14" s="46" t="str">
        <v>ExampleSite2 LMD-FCI Public Z-150 150</v>
      </c>
      <c r="AZ14" s="47" t="str">
        <v>ExampleSite4</v>
      </c>
      <c r="BA14" s="48" cm="1">
        <f t="array" ref="BA14">IF(ISBLANK(AZ14),"",SUM(IF(AZ14=LEFT(AY14:AY$210,LEN(AZ14)),1,0)))</f>
        <v>2</v>
      </c>
      <c r="BB14" s="47" t="str" cm="1">
        <f t="array" ref="BB14">IFERROR(IF(COUNTIF($BB$11:BB13,BB13)&lt;_xlfn.XLOOKUP(BB13,$AZ$11:$AZ$210,$BA$11:$BA$210,0,1),BB13,INDEX($AZ$11:$AZ$210,MATCH(BB13,$AZ$11:$AZ$210,0)+1)),"")</f>
        <v>ExampleSite2</v>
      </c>
      <c r="BC14" s="46" cm="1">
        <f t="array" ref="BC14">IF(OR($BB14=0,$BB14=""),"",SUM(IF(AY14=Hide[Unique Types],1,0)))</f>
        <v>1</v>
      </c>
      <c r="BD14" s="46" t="str" cm="1">
        <f t="array" ref="BD14">IF(OR($BB14=0,$BB14=""),"",_xlfn.XLOOKUP(AY14,Hide[Unique Types],FSEchar[FCI 
Category
Types],"Err",0,1))</f>
        <v>LMD-FCI Public</v>
      </c>
      <c r="BE14" s="46" t="str" cm="1">
        <f t="array" ref="BE14">IF(OR($BB14=0,$BB14=""),"",_xlfn.XLOOKUP(AY14,Hide[Unique Types],FSEchar[FSE Charger Model],"Err",0,1))</f>
        <v>Z-150</v>
      </c>
      <c r="BF14" s="46" cm="1">
        <f t="array" ref="BF14">IF(OR($BB14=0,$BB14=""),"",_xlfn.XLOOKUP(AY14,Hide[Unique Types],FSEchar[FSE Nameplate Power Rating
'[kW']],"Err",0,1))</f>
        <v>150</v>
      </c>
      <c r="BG14" s="46" cm="1">
        <f t="array" ref="BG14">IF(OR($BB14=0,$BB14=""),"",_xlfn.XLOOKUP(AY14,Hide[Unique Types],FSEchar[Number of CHAdeMO Ports],"Err",0,1))</f>
        <v>1</v>
      </c>
      <c r="BH14" s="46" cm="1">
        <f t="array" ref="BH14">IF(OR($BB14=0,$BB14=""),"",_xlfn.XLOOKUP(AY14,Hide[Unique Types],FSEchar[Number of 
CCS 
Ports],"Err",0,1))</f>
        <v>1</v>
      </c>
      <c r="BI14" s="46" cm="1">
        <f t="array" ref="BI14">IF(OR($BB14=0,$BB14=""),"",_xlfn.XLOOKUP(AY14,Hide[Unique Types],FSEchar[Number of NACS 
(SAE J3400)
Ports],"Err",0,1))</f>
        <v>1</v>
      </c>
      <c r="BJ14" s="46" cm="1">
        <f t="array" ref="BJ14">IF(OR($BB14=0,$BB14=""),"",_xlfn.XLOOKUP(AY14,Hide[Unique Types],FSEchar[Number of High-Power Ports],"Err",0,1))</f>
        <v>0</v>
      </c>
      <c r="BK14" s="46" cm="1">
        <f t="array" ref="BK14">IF(OR($BB14=0,$BB14=""),"",_xlfn.XLOOKUP(AY14,Hide[Unique Types],FSEchar[High-Power Port Type],"Err",0,1))</f>
        <v>0</v>
      </c>
      <c r="BL14" s="46" cm="1">
        <f t="array" ref="BL14">IF(OR($BB14=0,$BB14=""),"",_xlfn.XLOOKUP(AY14,Hide[Unique Types],SiteCalc2[FCI Charging Capacity '[kWh/day']],"Err",0,1))</f>
        <v>720</v>
      </c>
    </row>
    <row r="15" spans="1:64" x14ac:dyDescent="0.3">
      <c r="B15" s="28">
        <v>5</v>
      </c>
      <c r="C15" s="28">
        <f>IF(ISBLANK(SiteChar[[#This Row],[Site Name]]),"",IF(G15=G14,C14,C14+1))</f>
        <v>2</v>
      </c>
      <c r="D15" s="28">
        <f>IF(ISBLANK(SiteChar[[#This Row],[Site Name]]),"",IF(G15=G14,D14+1,1))</f>
        <v>3</v>
      </c>
      <c r="E15" s="1">
        <f>IF(ISBLANK(SiteChar[[#This Row],[Site Name]]),"",Applicant)</f>
        <v>0</v>
      </c>
      <c r="F15" s="1">
        <f>IF(ISBLANK(SiteChar[[#This Row],[Site Name]]),"",FEIN)</f>
        <v>0</v>
      </c>
      <c r="G15" s="139" t="s">
        <v>365</v>
      </c>
      <c r="H15" s="139" t="s">
        <v>89</v>
      </c>
      <c r="I15" s="139" t="s">
        <v>93</v>
      </c>
      <c r="J15" s="140">
        <v>34.22222</v>
      </c>
      <c r="K15" s="140">
        <v>-120.22221999999999</v>
      </c>
      <c r="L15" s="141">
        <v>45690</v>
      </c>
      <c r="M15" s="139">
        <v>24</v>
      </c>
      <c r="N15" s="142">
        <v>1500</v>
      </c>
      <c r="O15" s="1">
        <f>SUMIF(Table1[Site 
Ordinal Number],Table1[[#This Row],[Site 
Ordinal Number]],FSEchar[FSE Nameplate Power Rating
'[kW']])</f>
        <v>1020</v>
      </c>
      <c r="P15" s="1">
        <f>SUMIF(Table1[Site 
Ordinal Number],Table1[[#This Row],[Site 
Ordinal Number]],FSEchar[FSE
FCI
Power Rating '[kW']])</f>
        <v>1000</v>
      </c>
      <c r="Q15" s="1">
        <f>SUMIF(Hide[Site LMD],"="&amp;Table1[[#This Row],[Site 
Ordinal Number]]&amp;$AV$17,FSEchar[FSE
FCI
Power Rating '[kW']])</f>
        <v>300</v>
      </c>
      <c r="R15" s="1">
        <f>SUMIF(Hide[Site HD],"="&amp;Table1[[#This Row],[Site 
Ordinal Number]]&amp;$AV$18,FSEchar[FSE
FCI
Power Rating '[kW']])</f>
        <v>700</v>
      </c>
      <c r="S15" s="139"/>
      <c r="T15" s="139" t="s">
        <v>107</v>
      </c>
      <c r="U15" s="139">
        <v>350</v>
      </c>
      <c r="V15" s="139">
        <v>350</v>
      </c>
      <c r="W15" s="139" t="s">
        <v>114</v>
      </c>
      <c r="X15" s="139"/>
      <c r="Y15" s="148">
        <v>1</v>
      </c>
      <c r="Z15" s="139">
        <v>1</v>
      </c>
      <c r="AA15" s="139"/>
      <c r="AB15" s="139"/>
      <c r="AC15" s="1">
        <f>IFERROR(FSEchar[[#This Row],[FSE
FCI
Power Rating '[kW']]]*24*_xlfn.XLOOKUP(FSEchar[[#This Row],[FCI 
Category
Types]],$AV$11:$AV$15,$AW$11:$AW$15),"")</f>
        <v>1680</v>
      </c>
      <c r="AD15" s="1">
        <f>SUMIF(SiteChar[Site Name],SiteChar[[#This Row],[Site Name]],FSEchar[FSE Nameplate Power Rating
'[kW']])</f>
        <v>1020</v>
      </c>
      <c r="AE15" s="1">
        <f>COUNTIF(SiteChar[Site Name],SiteChar[[#This Row],[Site Name]])</f>
        <v>6</v>
      </c>
      <c r="AF15" s="1">
        <f>COUNTIF(Hide[Site LMD],Table1[[#This Row],[Site 
Ordinal Number]]&amp;$AV$17)</f>
        <v>2</v>
      </c>
      <c r="AG15" s="1">
        <f>COUNTIF(Hide[Site HD],Table1[[#This Row],[Site 
Ordinal Number]]&amp;$AV$18)</f>
        <v>2</v>
      </c>
      <c r="AH15" s="1" t="b">
        <f>OR(ISBLANK(SiteChar[[#This Row],[Latitude]]),LEN(SiteChar[[#This Row],[Latitude]])&gt;=8)</f>
        <v>1</v>
      </c>
      <c r="AI15" s="1" t="b">
        <f>OR(ISBLANK(SiteChar[[#This Row],[Longitude]]),LEN(SiteChar[[#This Row],[Longitude]])&gt;=10)</f>
        <v>1</v>
      </c>
      <c r="AJ15" s="1" t="str">
        <f>IF(Hide[[#This Row],[FCI Program Type]]=$AV$17,Table1[[#This Row],[Site 
Ordinal Number]]&amp;Hide[[#This Row],[FCI Program Type]],"")</f>
        <v/>
      </c>
      <c r="AK15" s="1" t="str">
        <f>IF(Hide[[#This Row],[FCI Program Type]]=$AV$18,Table1[[#This Row],[Site 
Ordinal Number]]&amp;Hide[[#This Row],[FCI Program Type]],"")</f>
        <v>2HD-FCI</v>
      </c>
      <c r="AL15" s="1" t="b">
        <f>SiteCalc1[[#This Row],[Total Site
FCI 
Power Rating 
'[kW']]]&gt;SiteChar[[#This Row],[Maximum Total Site Power 
'[kW']]]</f>
        <v>0</v>
      </c>
      <c r="AM15" s="1" t="b">
        <f>AND(Hide[[#This Row],[FCI Program Type]]="LMD-FCI",SiteCalc1[[#This Row],[Total 
Site 
LMD-FCI Power Rating 
'[kW']]]&gt;2500)</f>
        <v>0</v>
      </c>
      <c r="AN15" s="1" t="b">
        <f>AND(Hide[[#This Row],[FCI Program Type]]="HD-FCI",SiteCalc1[[#This Row],[Total Site
HD-FCI Power Rating 
'[kW']]]&gt;40000)</f>
        <v>0</v>
      </c>
      <c r="AO15" s="1" t="b">
        <f>AND(FSEchar[[#This Row],[FSE Nameplate Power Rating
'[kW']]]&lt;50,OR(Hide[[#This Row],[FCI Program Type]]=$AV$17,Hide[[#This Row],[FCI Program Type]]=$AV$18))</f>
        <v>0</v>
      </c>
      <c r="AP15"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5" s="1" t="str">
        <f>IF(LEFT(FSEchar[[#This Row],[FCI 
Category
Types]],1)="L", "LMD-FCI",IF(LEFT(FSEchar[[#This Row],[FCI 
Category
Types]],1)="H","HD-FCI",""))</f>
        <v>HD-FCI</v>
      </c>
      <c r="AR15" s="1" t="str">
        <f>SiteChar[[#This Row],[Site Name]]&amp;" "&amp;FSEchar[[#This Row],[FCI 
Category
Types]]&amp;" "&amp;FSEchar[[#This Row],[FSE Charger Model]]&amp;" "&amp;FSEchar[[#This Row],[FSE Nameplate Power Rating
'[kW']]]</f>
        <v>ExampleSite2 HD-FCI Shared Z-350 350</v>
      </c>
      <c r="AS15" s="1">
        <f>COUNTIF(Hide[Unique Types],Hide[[#This Row],[Unique Types]])</f>
        <v>2</v>
      </c>
      <c r="AV15" s="1" t="s">
        <v>223</v>
      </c>
      <c r="AW15" s="32">
        <v>0</v>
      </c>
      <c r="AX15" s="2">
        <v>5</v>
      </c>
      <c r="AY15" s="46" t="str">
        <v>ExampleSite2 HD-FCI Shared Z-350 350</v>
      </c>
      <c r="AZ15" s="47" t="str">
        <v>ExampleSite5</v>
      </c>
      <c r="BA15" s="48" cm="1">
        <f t="array" ref="BA15">IF(ISBLANK(AZ15),"",SUM(IF(AZ15=LEFT(AY15:AY$210,LEN(AZ15)),1,0)))</f>
        <v>2</v>
      </c>
      <c r="BB15" s="47" t="str" cm="1">
        <f t="array" ref="BB15">IFERROR(IF(COUNTIF($BB$11:BB14,BB14)&lt;_xlfn.XLOOKUP(BB14,$AZ$11:$AZ$210,$BA$11:$BA$210,0,1),BB14,INDEX($AZ$11:$AZ$210,MATCH(BB14,$AZ$11:$AZ$210,0)+1)),"")</f>
        <v>ExampleSite2</v>
      </c>
      <c r="BC15" s="46" cm="1">
        <f t="array" ref="BC15">IF(OR($BB15=0,$BB15=""),"",SUM(IF(AY15=Hide[Unique Types],1,0)))</f>
        <v>2</v>
      </c>
      <c r="BD15" s="46" t="str" cm="1">
        <f t="array" ref="BD15">IF(OR($BB15=0,$BB15=""),"",_xlfn.XLOOKUP(AY15,Hide[Unique Types],FSEchar[FCI 
Category
Types],"Err",0,1))</f>
        <v>HD-FCI Shared</v>
      </c>
      <c r="BE15" s="46" t="str" cm="1">
        <f t="array" ref="BE15">IF(OR($BB15=0,$BB15=""),"",_xlfn.XLOOKUP(AY15,Hide[Unique Types],FSEchar[FSE Charger Model],"Err",0,1))</f>
        <v>Z-350</v>
      </c>
      <c r="BF15" s="46" cm="1">
        <f t="array" ref="BF15">IF(OR($BB15=0,$BB15=""),"",_xlfn.XLOOKUP(AY15,Hide[Unique Types],FSEchar[FSE Nameplate Power Rating
'[kW']],"Err",0,1))</f>
        <v>350</v>
      </c>
      <c r="BG15" s="46" cm="1">
        <f t="array" ref="BG15">IF(OR($BB15=0,$BB15=""),"",_xlfn.XLOOKUP(AY15,Hide[Unique Types],FSEchar[Number of CHAdeMO Ports],"Err",0,1))</f>
        <v>0</v>
      </c>
      <c r="BH15" s="46" cm="1">
        <f t="array" ref="BH15">IF(OR($BB15=0,$BB15=""),"",_xlfn.XLOOKUP(AY15,Hide[Unique Types],FSEchar[Number of 
CCS 
Ports],"Err",0,1))</f>
        <v>1</v>
      </c>
      <c r="BI15" s="46" cm="1">
        <f t="array" ref="BI15">IF(OR($BB15=0,$BB15=""),"",_xlfn.XLOOKUP(AY15,Hide[Unique Types],FSEchar[Number of NACS 
(SAE J3400)
Ports],"Err",0,1))</f>
        <v>1</v>
      </c>
      <c r="BJ15" s="46" cm="1">
        <f t="array" ref="BJ15">IF(OR($BB15=0,$BB15=""),"",_xlfn.XLOOKUP(AY15,Hide[Unique Types],FSEchar[Number of High-Power Ports],"Err",0,1))</f>
        <v>0</v>
      </c>
      <c r="BK15" s="46" cm="1">
        <f t="array" ref="BK15">IF(OR($BB15=0,$BB15=""),"",_xlfn.XLOOKUP(AY15,Hide[Unique Types],FSEchar[High-Power Port Type],"Err",0,1))</f>
        <v>0</v>
      </c>
      <c r="BL15" s="46" cm="1">
        <f t="array" ref="BL15">IF(OR($BB15=0,$BB15=""),"",_xlfn.XLOOKUP(AY15,Hide[Unique Types],SiteCalc2[FCI Charging Capacity '[kWh/day']],"Err",0,1))</f>
        <v>1680</v>
      </c>
    </row>
    <row r="16" spans="1:64" x14ac:dyDescent="0.3">
      <c r="B16" s="28">
        <v>6</v>
      </c>
      <c r="C16" s="28">
        <f>IF(ISBLANK(SiteChar[[#This Row],[Site Name]]),"",IF(G16=G15,C15,C15+1))</f>
        <v>2</v>
      </c>
      <c r="D16" s="28">
        <f>IF(ISBLANK(SiteChar[[#This Row],[Site Name]]),"",IF(G16=G15,D15+1,1))</f>
        <v>4</v>
      </c>
      <c r="E16" s="1">
        <f>IF(ISBLANK(SiteChar[[#This Row],[Site Name]]),"",Applicant)</f>
        <v>0</v>
      </c>
      <c r="F16" s="1">
        <f>IF(ISBLANK(SiteChar[[#This Row],[Site Name]]),"",FEIN)</f>
        <v>0</v>
      </c>
      <c r="G16" s="139" t="s">
        <v>365</v>
      </c>
      <c r="H16" s="139" t="s">
        <v>89</v>
      </c>
      <c r="I16" s="139" t="s">
        <v>93</v>
      </c>
      <c r="J16" s="140">
        <v>34.22222</v>
      </c>
      <c r="K16" s="140">
        <v>-120.22221999999999</v>
      </c>
      <c r="L16" s="141">
        <v>45690</v>
      </c>
      <c r="M16" s="139">
        <v>24</v>
      </c>
      <c r="N16" s="142">
        <v>1500</v>
      </c>
      <c r="O16" s="1">
        <f>SUMIF(Table1[Site 
Ordinal Number],Table1[[#This Row],[Site 
Ordinal Number]],FSEchar[FSE Nameplate Power Rating
'[kW']])</f>
        <v>1020</v>
      </c>
      <c r="P16" s="1">
        <f>SUMIF(Table1[Site 
Ordinal Number],Table1[[#This Row],[Site 
Ordinal Number]],FSEchar[FSE
FCI
Power Rating '[kW']])</f>
        <v>1000</v>
      </c>
      <c r="Q16" s="1">
        <f>SUMIF(Hide[Site LMD],"="&amp;Table1[[#This Row],[Site 
Ordinal Number]]&amp;$AV$17,FSEchar[FSE
FCI
Power Rating '[kW']])</f>
        <v>300</v>
      </c>
      <c r="R16" s="1">
        <f>SUMIF(Hide[Site HD],"="&amp;Table1[[#This Row],[Site 
Ordinal Number]]&amp;$AV$18,FSEchar[FSE
FCI
Power Rating '[kW']])</f>
        <v>700</v>
      </c>
      <c r="S16" s="139"/>
      <c r="T16" s="139" t="s">
        <v>107</v>
      </c>
      <c r="U16" s="139">
        <v>350</v>
      </c>
      <c r="V16" s="139">
        <v>350</v>
      </c>
      <c r="W16" s="139" t="s">
        <v>114</v>
      </c>
      <c r="X16" s="139"/>
      <c r="Y16" s="148">
        <v>1</v>
      </c>
      <c r="Z16" s="139">
        <v>1</v>
      </c>
      <c r="AA16" s="139"/>
      <c r="AB16" s="139"/>
      <c r="AC16" s="1">
        <f>IFERROR(FSEchar[[#This Row],[FSE
FCI
Power Rating '[kW']]]*24*_xlfn.XLOOKUP(FSEchar[[#This Row],[FCI 
Category
Types]],$AV$11:$AV$15,$AW$11:$AW$15),"")</f>
        <v>1680</v>
      </c>
      <c r="AD16" s="1">
        <f>SUMIF(SiteChar[Site Name],SiteChar[[#This Row],[Site Name]],FSEchar[FSE Nameplate Power Rating
'[kW']])</f>
        <v>1020</v>
      </c>
      <c r="AE16" s="1">
        <f>COUNTIF(SiteChar[Site Name],SiteChar[[#This Row],[Site Name]])</f>
        <v>6</v>
      </c>
      <c r="AF16" s="1">
        <f>COUNTIF(Hide[Site LMD],Table1[[#This Row],[Site 
Ordinal Number]]&amp;$AV$17)</f>
        <v>2</v>
      </c>
      <c r="AG16" s="1">
        <f>COUNTIF(Hide[Site HD],Table1[[#This Row],[Site 
Ordinal Number]]&amp;$AV$18)</f>
        <v>2</v>
      </c>
      <c r="AH16" s="1" t="b">
        <f>OR(ISBLANK(SiteChar[[#This Row],[Latitude]]),LEN(SiteChar[[#This Row],[Latitude]])&gt;=8)</f>
        <v>1</v>
      </c>
      <c r="AI16" s="1" t="b">
        <f>OR(ISBLANK(SiteChar[[#This Row],[Longitude]]),LEN(SiteChar[[#This Row],[Longitude]])&gt;=10)</f>
        <v>1</v>
      </c>
      <c r="AJ16" s="1" t="str">
        <f>IF(Hide[[#This Row],[FCI Program Type]]=$AV$17,Table1[[#This Row],[Site 
Ordinal Number]]&amp;Hide[[#This Row],[FCI Program Type]],"")</f>
        <v/>
      </c>
      <c r="AK16" s="1" t="str">
        <f>IF(Hide[[#This Row],[FCI Program Type]]=$AV$18,Table1[[#This Row],[Site 
Ordinal Number]]&amp;Hide[[#This Row],[FCI Program Type]],"")</f>
        <v>2HD-FCI</v>
      </c>
      <c r="AL16" s="1" t="b">
        <f>SiteCalc1[[#This Row],[Total Site
FCI 
Power Rating 
'[kW']]]&gt;SiteChar[[#This Row],[Maximum Total Site Power 
'[kW']]]</f>
        <v>0</v>
      </c>
      <c r="AM16" s="1" t="b">
        <f>AND(Hide[[#This Row],[FCI Program Type]]="LMD-FCI",SiteCalc1[[#This Row],[Total 
Site 
LMD-FCI Power Rating 
'[kW']]]&gt;2500)</f>
        <v>0</v>
      </c>
      <c r="AN16" s="1" t="b">
        <f>AND(Hide[[#This Row],[FCI Program Type]]="HD-FCI",SiteCalc1[[#This Row],[Total Site
HD-FCI Power Rating 
'[kW']]]&gt;40000)</f>
        <v>0</v>
      </c>
      <c r="AO16" s="1" t="b">
        <f>AND(FSEchar[[#This Row],[FSE Nameplate Power Rating
'[kW']]]&lt;50,OR(Hide[[#This Row],[FCI Program Type]]=$AV$17,Hide[[#This Row],[FCI Program Type]]=$AV$18))</f>
        <v>0</v>
      </c>
      <c r="AP16"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6" s="1" t="str">
        <f>IF(LEFT(FSEchar[[#This Row],[FCI 
Category
Types]],1)="L", "LMD-FCI",IF(LEFT(FSEchar[[#This Row],[FCI 
Category
Types]],1)="H","HD-FCI",""))</f>
        <v>HD-FCI</v>
      </c>
      <c r="AR16" s="1" t="str">
        <f>SiteChar[[#This Row],[Site Name]]&amp;" "&amp;FSEchar[[#This Row],[FCI 
Category
Types]]&amp;" "&amp;FSEchar[[#This Row],[FSE Charger Model]]&amp;" "&amp;FSEchar[[#This Row],[FSE Nameplate Power Rating
'[kW']]]</f>
        <v>ExampleSite2 HD-FCI Shared Z-350 350</v>
      </c>
      <c r="AS16" s="1">
        <f>COUNTIF(Hide[Unique Types],Hide[[#This Row],[Unique Types]])</f>
        <v>2</v>
      </c>
      <c r="AX16" s="2">
        <v>6</v>
      </c>
      <c r="AY16" s="46" t="str">
        <v>ExampleSite2 Not in FCI Lvl2-X 10</v>
      </c>
      <c r="BA16" s="48" t="str" cm="1">
        <f t="array" ref="BA16">IF(ISBLANK(AZ16),"",SUM(IF(AZ16=LEFT(AY16:AY$210,LEN(AZ16)),1,0)))</f>
        <v/>
      </c>
      <c r="BB16" s="47" t="str" cm="1">
        <f t="array" ref="BB16">IFERROR(IF(COUNTIF($BB$11:BB15,BB15)&lt;_xlfn.XLOOKUP(BB15,$AZ$11:$AZ$210,$BA$11:$BA$210,0,1),BB15,INDEX($AZ$11:$AZ$210,MATCH(BB15,$AZ$11:$AZ$210,0)+1)),"")</f>
        <v>ExampleSite2</v>
      </c>
      <c r="BC16" s="46" cm="1">
        <f t="array" ref="BC16">IF(OR($BB16=0,$BB16=""),"",SUM(IF(AY16=Hide[Unique Types],1,0)))</f>
        <v>2</v>
      </c>
      <c r="BD16" s="46" t="str" cm="1">
        <f t="array" ref="BD16">IF(OR($BB16=0,$BB16=""),"",_xlfn.XLOOKUP(AY16,Hide[Unique Types],FSEchar[FCI 
Category
Types],"Err",0,1))</f>
        <v>Not in FCI</v>
      </c>
      <c r="BE16" s="46" t="str" cm="1">
        <f t="array" ref="BE16">IF(OR($BB16=0,$BB16=""),"",_xlfn.XLOOKUP(AY16,Hide[Unique Types],FSEchar[FSE Charger Model],"Err",0,1))</f>
        <v>Lvl2-X</v>
      </c>
      <c r="BF16" s="46" cm="1">
        <f t="array" ref="BF16">IF(OR($BB16=0,$BB16=""),"",_xlfn.XLOOKUP(AY16,Hide[Unique Types],FSEchar[FSE Nameplate Power Rating
'[kW']],"Err",0,1))</f>
        <v>10</v>
      </c>
      <c r="BG16" s="46" cm="1">
        <f t="array" ref="BG16">IF(OR($BB16=0,$BB16=""),"",_xlfn.XLOOKUP(AY16,Hide[Unique Types],FSEchar[Number of CHAdeMO Ports],"Err",0,1))</f>
        <v>0</v>
      </c>
      <c r="BH16" s="46" cm="1">
        <f t="array" ref="BH16">IF(OR($BB16=0,$BB16=""),"",_xlfn.XLOOKUP(AY16,Hide[Unique Types],FSEchar[Number of 
CCS 
Ports],"Err",0,1))</f>
        <v>0</v>
      </c>
      <c r="BI16" s="46" cm="1">
        <f t="array" ref="BI16">IF(OR($BB16=0,$BB16=""),"",_xlfn.XLOOKUP(AY16,Hide[Unique Types],FSEchar[Number of NACS 
(SAE J3400)
Ports],"Err",0,1))</f>
        <v>0</v>
      </c>
      <c r="BJ16" s="46" cm="1">
        <f t="array" ref="BJ16">IF(OR($BB16=0,$BB16=""),"",_xlfn.XLOOKUP(AY16,Hide[Unique Types],FSEchar[Number of High-Power Ports],"Err",0,1))</f>
        <v>0</v>
      </c>
      <c r="BK16" s="46" cm="1">
        <f t="array" ref="BK16">IF(OR($BB16=0,$BB16=""),"",_xlfn.XLOOKUP(AY16,Hide[Unique Types],FSEchar[High-Power Port Type],"Err",0,1))</f>
        <v>0</v>
      </c>
      <c r="BL16" s="46" cm="1">
        <f t="array" ref="BL16">IF(OR($BB16=0,$BB16=""),"",_xlfn.XLOOKUP(AY16,Hide[Unique Types],SiteCalc2[FCI Charging Capacity '[kWh/day']],"Err",0,1))</f>
        <v>0</v>
      </c>
    </row>
    <row r="17" spans="2:64" x14ac:dyDescent="0.3">
      <c r="B17" s="28">
        <v>7</v>
      </c>
      <c r="C17" s="28">
        <f>IF(ISBLANK(SiteChar[[#This Row],[Site Name]]),"",IF(G17=G16,C16,C16+1))</f>
        <v>2</v>
      </c>
      <c r="D17" s="28">
        <f>IF(ISBLANK(SiteChar[[#This Row],[Site Name]]),"",IF(G17=G16,D16+1,1))</f>
        <v>5</v>
      </c>
      <c r="E17" s="1">
        <f>IF(ISBLANK(SiteChar[[#This Row],[Site Name]]),"",Applicant)</f>
        <v>0</v>
      </c>
      <c r="F17" s="1">
        <f>IF(ISBLANK(SiteChar[[#This Row],[Site Name]]),"",FEIN)</f>
        <v>0</v>
      </c>
      <c r="G17" s="139" t="s">
        <v>365</v>
      </c>
      <c r="H17" s="139" t="s">
        <v>89</v>
      </c>
      <c r="I17" s="139" t="s">
        <v>93</v>
      </c>
      <c r="J17" s="140">
        <v>34.22222</v>
      </c>
      <c r="K17" s="140">
        <v>-120.22221999999999</v>
      </c>
      <c r="L17" s="141">
        <v>45690</v>
      </c>
      <c r="M17" s="139">
        <v>24</v>
      </c>
      <c r="N17" s="142">
        <v>1500</v>
      </c>
      <c r="O17" s="1">
        <f>SUMIF(Table1[Site 
Ordinal Number],Table1[[#This Row],[Site 
Ordinal Number]],FSEchar[FSE Nameplate Power Rating
'[kW']])</f>
        <v>1020</v>
      </c>
      <c r="P17" s="1">
        <f>SUMIF(Table1[Site 
Ordinal Number],Table1[[#This Row],[Site 
Ordinal Number]],FSEchar[FSE
FCI
Power Rating '[kW']])</f>
        <v>1000</v>
      </c>
      <c r="Q17" s="1">
        <f>SUMIF(Hide[Site LMD],"="&amp;Table1[[#This Row],[Site 
Ordinal Number]]&amp;$AV$17,FSEchar[FSE
FCI
Power Rating '[kW']])</f>
        <v>300</v>
      </c>
      <c r="R17" s="1">
        <f>SUMIF(Hide[Site HD],"="&amp;Table1[[#This Row],[Site 
Ordinal Number]]&amp;$AV$18,FSEchar[FSE
FCI
Power Rating '[kW']])</f>
        <v>700</v>
      </c>
      <c r="S17" s="139"/>
      <c r="T17" s="139" t="s">
        <v>223</v>
      </c>
      <c r="U17" s="139">
        <v>10</v>
      </c>
      <c r="V17" s="139">
        <v>0</v>
      </c>
      <c r="W17" s="139" t="s">
        <v>258</v>
      </c>
      <c r="X17" s="139"/>
      <c r="Y17" s="148"/>
      <c r="Z17" s="139"/>
      <c r="AA17" s="139"/>
      <c r="AB17" s="139"/>
      <c r="AC17" s="1">
        <f>IFERROR(FSEchar[[#This Row],[FSE
FCI
Power Rating '[kW']]]*24*_xlfn.XLOOKUP(FSEchar[[#This Row],[FCI 
Category
Types]],$AV$11:$AV$15,$AW$11:$AW$15),"")</f>
        <v>0</v>
      </c>
      <c r="AD17" s="1">
        <f>SUMIF(SiteChar[Site Name],SiteChar[[#This Row],[Site Name]],FSEchar[FSE Nameplate Power Rating
'[kW']])</f>
        <v>1020</v>
      </c>
      <c r="AE17" s="1">
        <f>COUNTIF(SiteChar[Site Name],SiteChar[[#This Row],[Site Name]])</f>
        <v>6</v>
      </c>
      <c r="AF17" s="1">
        <f>COUNTIF(Hide[Site LMD],Table1[[#This Row],[Site 
Ordinal Number]]&amp;$AV$17)</f>
        <v>2</v>
      </c>
      <c r="AG17" s="1">
        <f>COUNTIF(Hide[Site HD],Table1[[#This Row],[Site 
Ordinal Number]]&amp;$AV$18)</f>
        <v>2</v>
      </c>
      <c r="AH17" s="1" t="b">
        <f>OR(ISBLANK(SiteChar[[#This Row],[Latitude]]),LEN(SiteChar[[#This Row],[Latitude]])&gt;=8)</f>
        <v>1</v>
      </c>
      <c r="AI17" s="1" t="b">
        <f>OR(ISBLANK(SiteChar[[#This Row],[Longitude]]),LEN(SiteChar[[#This Row],[Longitude]])&gt;=10)</f>
        <v>1</v>
      </c>
      <c r="AJ17" s="1" t="str">
        <f>IF(Hide[[#This Row],[FCI Program Type]]=$AV$17,Table1[[#This Row],[Site 
Ordinal Number]]&amp;Hide[[#This Row],[FCI Program Type]],"")</f>
        <v/>
      </c>
      <c r="AK17" s="1" t="str">
        <f>IF(Hide[[#This Row],[FCI Program Type]]=$AV$18,Table1[[#This Row],[Site 
Ordinal Number]]&amp;Hide[[#This Row],[FCI Program Type]],"")</f>
        <v/>
      </c>
      <c r="AL17" s="1" t="b">
        <f>SiteCalc1[[#This Row],[Total Site
FCI 
Power Rating 
'[kW']]]&gt;SiteChar[[#This Row],[Maximum Total Site Power 
'[kW']]]</f>
        <v>0</v>
      </c>
      <c r="AM17" s="1" t="b">
        <f>AND(Hide[[#This Row],[FCI Program Type]]="LMD-FCI",SiteCalc1[[#This Row],[Total 
Site 
LMD-FCI Power Rating 
'[kW']]]&gt;2500)</f>
        <v>0</v>
      </c>
      <c r="AN17" s="1" t="b">
        <f>AND(Hide[[#This Row],[FCI Program Type]]="HD-FCI",SiteCalc1[[#This Row],[Total Site
HD-FCI Power Rating 
'[kW']]]&gt;40000)</f>
        <v>0</v>
      </c>
      <c r="AO17" s="1" t="b">
        <f>AND(FSEchar[[#This Row],[FSE Nameplate Power Rating
'[kW']]]&lt;50,OR(Hide[[#This Row],[FCI Program Type]]=$AV$17,Hide[[#This Row],[FCI Program Type]]=$AV$18))</f>
        <v>0</v>
      </c>
      <c r="AP17"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7" s="1" t="str">
        <f>IF(LEFT(FSEchar[[#This Row],[FCI 
Category
Types]],1)="L", "LMD-FCI",IF(LEFT(FSEchar[[#This Row],[FCI 
Category
Types]],1)="H","HD-FCI",""))</f>
        <v/>
      </c>
      <c r="AR17" s="1" t="str">
        <f>SiteChar[[#This Row],[Site Name]]&amp;" "&amp;FSEchar[[#This Row],[FCI 
Category
Types]]&amp;" "&amp;FSEchar[[#This Row],[FSE Charger Model]]&amp;" "&amp;FSEchar[[#This Row],[FSE Nameplate Power Rating
'[kW']]]</f>
        <v>ExampleSite2 Not in FCI Lvl2-X 10</v>
      </c>
      <c r="AS17" s="1">
        <f>COUNTIF(Hide[Unique Types],Hide[[#This Row],[Unique Types]])</f>
        <v>2</v>
      </c>
      <c r="AV17" s="1" t="s">
        <v>85</v>
      </c>
      <c r="AY17" s="46" t="str">
        <v>ExampleSite3 HD-FCI Private Alph3.5 350</v>
      </c>
      <c r="BA17" s="48" t="str" cm="1">
        <f t="array" ref="BA17">IF(ISBLANK(AZ17),"",SUM(IF(AZ17=LEFT(AY17:AY$210,LEN(AZ17)),1,0)))</f>
        <v/>
      </c>
      <c r="BB17" s="47" t="str" cm="1">
        <f t="array" ref="BB17">IFERROR(IF(COUNTIF($BB$11:BB16,BB16)&lt;_xlfn.XLOOKUP(BB16,$AZ$11:$AZ$210,$BA$11:$BA$210,0,1),BB16,INDEX($AZ$11:$AZ$210,MATCH(BB16,$AZ$11:$AZ$210,0)+1)),"")</f>
        <v>ExampleSite3</v>
      </c>
      <c r="BC17" s="46" cm="1">
        <f t="array" ref="BC17">IF(OR($BB17=0,$BB17=""),"",SUM(IF(AY17=Hide[Unique Types],1,0)))</f>
        <v>3</v>
      </c>
      <c r="BD17" s="46" t="str" cm="1">
        <f t="array" ref="BD17">IF(OR($BB17=0,$BB17=""),"",_xlfn.XLOOKUP(AY17,Hide[Unique Types],FSEchar[FCI 
Category
Types],"Err",0,1))</f>
        <v>HD-FCI Private</v>
      </c>
      <c r="BE17" s="46" t="str" cm="1">
        <f t="array" ref="BE17">IF(OR($BB17=0,$BB17=""),"",_xlfn.XLOOKUP(AY17,Hide[Unique Types],FSEchar[FSE Charger Model],"Err",0,1))</f>
        <v>Alph3.5</v>
      </c>
      <c r="BF17" s="46" cm="1">
        <f t="array" ref="BF17">IF(OR($BB17=0,$BB17=""),"",_xlfn.XLOOKUP(AY17,Hide[Unique Types],FSEchar[FSE Nameplate Power Rating
'[kW']],"Err",0,1))</f>
        <v>350</v>
      </c>
      <c r="BG17" s="46" cm="1">
        <f t="array" ref="BG17">IF(OR($BB17=0,$BB17=""),"",_xlfn.XLOOKUP(AY17,Hide[Unique Types],FSEchar[Number of CHAdeMO Ports],"Err",0,1))</f>
        <v>0</v>
      </c>
      <c r="BH17" s="46" cm="1">
        <f t="array" ref="BH17">IF(OR($BB17=0,$BB17=""),"",_xlfn.XLOOKUP(AY17,Hide[Unique Types],FSEchar[Number of 
CCS 
Ports],"Err",0,1))</f>
        <v>2</v>
      </c>
      <c r="BI17" s="46" cm="1">
        <f t="array" ref="BI17">IF(OR($BB17=0,$BB17=""),"",_xlfn.XLOOKUP(AY17,Hide[Unique Types],FSEchar[Number of NACS 
(SAE J3400)
Ports],"Err",0,1))</f>
        <v>0</v>
      </c>
      <c r="BJ17" s="46" cm="1">
        <f t="array" ref="BJ17">IF(OR($BB17=0,$BB17=""),"",_xlfn.XLOOKUP(AY17,Hide[Unique Types],FSEchar[Number of High-Power Ports],"Err",0,1))</f>
        <v>0</v>
      </c>
      <c r="BK17" s="46" cm="1">
        <f t="array" ref="BK17">IF(OR($BB17=0,$BB17=""),"",_xlfn.XLOOKUP(AY17,Hide[Unique Types],FSEchar[High-Power Port Type],"Err",0,1))</f>
        <v>0</v>
      </c>
      <c r="BL17" s="46" cm="1">
        <f t="array" ref="BL17">IF(OR($BB17=0,$BB17=""),"",_xlfn.XLOOKUP(AY17,Hide[Unique Types],SiteCalc2[FCI Charging Capacity '[kWh/day']],"Err",0,1))</f>
        <v>840</v>
      </c>
    </row>
    <row r="18" spans="2:64" x14ac:dyDescent="0.3">
      <c r="B18" s="28">
        <v>8</v>
      </c>
      <c r="C18" s="28">
        <f>IF(ISBLANK(SiteChar[[#This Row],[Site Name]]),"",IF(G18=G17,C17,C17+1))</f>
        <v>2</v>
      </c>
      <c r="D18" s="28">
        <f>IF(ISBLANK(SiteChar[[#This Row],[Site Name]]),"",IF(G18=G17,D17+1,1))</f>
        <v>6</v>
      </c>
      <c r="E18" s="1">
        <f>IF(ISBLANK(SiteChar[[#This Row],[Site Name]]),"",Applicant)</f>
        <v>0</v>
      </c>
      <c r="F18" s="1">
        <f>IF(ISBLANK(SiteChar[[#This Row],[Site Name]]),"",FEIN)</f>
        <v>0</v>
      </c>
      <c r="G18" s="139" t="s">
        <v>365</v>
      </c>
      <c r="H18" s="139" t="s">
        <v>89</v>
      </c>
      <c r="I18" s="139" t="s">
        <v>93</v>
      </c>
      <c r="J18" s="140">
        <v>34.22222</v>
      </c>
      <c r="K18" s="140">
        <v>-120.22221999999999</v>
      </c>
      <c r="L18" s="141">
        <v>45690</v>
      </c>
      <c r="M18" s="139">
        <v>24</v>
      </c>
      <c r="N18" s="142">
        <v>1500</v>
      </c>
      <c r="O18" s="1">
        <f>SUMIF(Table1[Site 
Ordinal Number],Table1[[#This Row],[Site 
Ordinal Number]],FSEchar[FSE Nameplate Power Rating
'[kW']])</f>
        <v>1020</v>
      </c>
      <c r="P18" s="1">
        <f>SUMIF(Table1[Site 
Ordinal Number],Table1[[#This Row],[Site 
Ordinal Number]],FSEchar[FSE
FCI
Power Rating '[kW']])</f>
        <v>1000</v>
      </c>
      <c r="Q18" s="1">
        <f>SUMIF(Hide[Site LMD],"="&amp;Table1[[#This Row],[Site 
Ordinal Number]]&amp;$AV$17,FSEchar[FSE
FCI
Power Rating '[kW']])</f>
        <v>300</v>
      </c>
      <c r="R18" s="1">
        <f>SUMIF(Hide[Site HD],"="&amp;Table1[[#This Row],[Site 
Ordinal Number]]&amp;$AV$18,FSEchar[FSE
FCI
Power Rating '[kW']])</f>
        <v>700</v>
      </c>
      <c r="S18" s="139"/>
      <c r="T18" s="139" t="s">
        <v>223</v>
      </c>
      <c r="U18" s="139">
        <v>10</v>
      </c>
      <c r="V18" s="139">
        <v>0</v>
      </c>
      <c r="W18" s="139" t="s">
        <v>258</v>
      </c>
      <c r="X18" s="139"/>
      <c r="Y18" s="148"/>
      <c r="Z18" s="139"/>
      <c r="AA18" s="139"/>
      <c r="AB18" s="139"/>
      <c r="AC18" s="1">
        <f>IFERROR(FSEchar[[#This Row],[FSE
FCI
Power Rating '[kW']]]*24*_xlfn.XLOOKUP(FSEchar[[#This Row],[FCI 
Category
Types]],$AV$11:$AV$15,$AW$11:$AW$15),"")</f>
        <v>0</v>
      </c>
      <c r="AD18" s="1">
        <f>SUMIF(SiteChar[Site Name],SiteChar[[#This Row],[Site Name]],FSEchar[FSE Nameplate Power Rating
'[kW']])</f>
        <v>1020</v>
      </c>
      <c r="AE18" s="1">
        <f>COUNTIF(SiteChar[Site Name],SiteChar[[#This Row],[Site Name]])</f>
        <v>6</v>
      </c>
      <c r="AF18" s="1">
        <f>COUNTIF(Hide[Site LMD],Table1[[#This Row],[Site 
Ordinal Number]]&amp;$AV$17)</f>
        <v>2</v>
      </c>
      <c r="AG18" s="1">
        <f>COUNTIF(Hide[Site HD],Table1[[#This Row],[Site 
Ordinal Number]]&amp;$AV$18)</f>
        <v>2</v>
      </c>
      <c r="AH18" s="1" t="b">
        <f>OR(ISBLANK(SiteChar[[#This Row],[Latitude]]),LEN(SiteChar[[#This Row],[Latitude]])&gt;=8)</f>
        <v>1</v>
      </c>
      <c r="AI18" s="1" t="b">
        <f>OR(ISBLANK(SiteChar[[#This Row],[Longitude]]),LEN(SiteChar[[#This Row],[Longitude]])&gt;=10)</f>
        <v>1</v>
      </c>
      <c r="AJ18" s="1" t="str">
        <f>IF(Hide[[#This Row],[FCI Program Type]]=$AV$17,Table1[[#This Row],[Site 
Ordinal Number]]&amp;Hide[[#This Row],[FCI Program Type]],"")</f>
        <v/>
      </c>
      <c r="AK18" s="1" t="str">
        <f>IF(Hide[[#This Row],[FCI Program Type]]=$AV$18,Table1[[#This Row],[Site 
Ordinal Number]]&amp;Hide[[#This Row],[FCI Program Type]],"")</f>
        <v/>
      </c>
      <c r="AL18" s="1" t="b">
        <f>SiteCalc1[[#This Row],[Total Site
FCI 
Power Rating 
'[kW']]]&gt;SiteChar[[#This Row],[Maximum Total Site Power 
'[kW']]]</f>
        <v>0</v>
      </c>
      <c r="AM18" s="1" t="b">
        <f>AND(Hide[[#This Row],[FCI Program Type]]="LMD-FCI",SiteCalc1[[#This Row],[Total 
Site 
LMD-FCI Power Rating 
'[kW']]]&gt;2500)</f>
        <v>0</v>
      </c>
      <c r="AN18" s="1" t="b">
        <f>AND(Hide[[#This Row],[FCI Program Type]]="HD-FCI",SiteCalc1[[#This Row],[Total Site
HD-FCI Power Rating 
'[kW']]]&gt;40000)</f>
        <v>0</v>
      </c>
      <c r="AO18" s="1" t="b">
        <f>AND(FSEchar[[#This Row],[FSE Nameplate Power Rating
'[kW']]]&lt;50,OR(Hide[[#This Row],[FCI Program Type]]=$AV$17,Hide[[#This Row],[FCI Program Type]]=$AV$18))</f>
        <v>0</v>
      </c>
      <c r="AP18"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8" s="1" t="str">
        <f>IF(LEFT(FSEchar[[#This Row],[FCI 
Category
Types]],1)="L", "LMD-FCI",IF(LEFT(FSEchar[[#This Row],[FCI 
Category
Types]],1)="H","HD-FCI",""))</f>
        <v/>
      </c>
      <c r="AR18" s="1" t="str">
        <f>SiteChar[[#This Row],[Site Name]]&amp;" "&amp;FSEchar[[#This Row],[FCI 
Category
Types]]&amp;" "&amp;FSEchar[[#This Row],[FSE Charger Model]]&amp;" "&amp;FSEchar[[#This Row],[FSE Nameplate Power Rating
'[kW']]]</f>
        <v>ExampleSite2 Not in FCI Lvl2-X 10</v>
      </c>
      <c r="AS18" s="1">
        <f>COUNTIF(Hide[Unique Types],Hide[[#This Row],[Unique Types]])</f>
        <v>2</v>
      </c>
      <c r="AV18" s="1" t="s">
        <v>86</v>
      </c>
      <c r="AY18" s="46" t="str">
        <v>ExampleSite4 LMD-FCI Private Alph3.0 300</v>
      </c>
      <c r="BA18" s="48" t="str" cm="1">
        <f t="array" ref="BA18">IF(ISBLANK(AZ18),"",SUM(IF(AZ18=LEFT(AY18:AY$210,LEN(AZ18)),1,0)))</f>
        <v/>
      </c>
      <c r="BB18" s="47" t="str" cm="1">
        <f t="array" ref="BB18">IFERROR(IF(COUNTIF($BB$11:BB17,BB17)&lt;_xlfn.XLOOKUP(BB17,$AZ$11:$AZ$210,$BA$11:$BA$210,0,1),BB17,INDEX($AZ$11:$AZ$210,MATCH(BB17,$AZ$11:$AZ$210,0)+1)),"")</f>
        <v>ExampleSite4</v>
      </c>
      <c r="BC18" s="46" cm="1">
        <f t="array" ref="BC18">IF(OR($BB18=0,$BB18=""),"",SUM(IF(AY18=Hide[Unique Types],1,0)))</f>
        <v>5</v>
      </c>
      <c r="BD18" s="46" t="str" cm="1">
        <f t="array" ref="BD18">IF(OR($BB18=0,$BB18=""),"",_xlfn.XLOOKUP(AY18,Hide[Unique Types],FSEchar[FCI 
Category
Types],"Err",0,1))</f>
        <v>LMD-FCI Private</v>
      </c>
      <c r="BE18" s="46" t="str" cm="1">
        <f t="array" ref="BE18">IF(OR($BB18=0,$BB18=""),"",_xlfn.XLOOKUP(AY18,Hide[Unique Types],FSEchar[FSE Charger Model],"Err",0,1))</f>
        <v>Alph3.0</v>
      </c>
      <c r="BF18" s="46" cm="1">
        <f t="array" ref="BF18">IF(OR($BB18=0,$BB18=""),"",_xlfn.XLOOKUP(AY18,Hide[Unique Types],FSEchar[FSE Nameplate Power Rating
'[kW']],"Err",0,1))</f>
        <v>300</v>
      </c>
      <c r="BG18" s="46" cm="1">
        <f t="array" ref="BG18">IF(OR($BB18=0,$BB18=""),"",_xlfn.XLOOKUP(AY18,Hide[Unique Types],FSEchar[Number of CHAdeMO Ports],"Err",0,1))</f>
        <v>0</v>
      </c>
      <c r="BH18" s="46" cm="1">
        <f t="array" ref="BH18">IF(OR($BB18=0,$BB18=""),"",_xlfn.XLOOKUP(AY18,Hide[Unique Types],FSEchar[Number of 
CCS 
Ports],"Err",0,1))</f>
        <v>0</v>
      </c>
      <c r="BI18" s="46" cm="1">
        <f t="array" ref="BI18">IF(OR($BB18=0,$BB18=""),"",_xlfn.XLOOKUP(AY18,Hide[Unique Types],FSEchar[Number of NACS 
(SAE J3400)
Ports],"Err",0,1))</f>
        <v>2</v>
      </c>
      <c r="BJ18" s="46" cm="1">
        <f t="array" ref="BJ18">IF(OR($BB18=0,$BB18=""),"",_xlfn.XLOOKUP(AY18,Hide[Unique Types],FSEchar[Number of High-Power Ports],"Err",0,1))</f>
        <v>0</v>
      </c>
      <c r="BK18" s="46" cm="1">
        <f t="array" ref="BK18">IF(OR($BB18=0,$BB18=""),"",_xlfn.XLOOKUP(AY18,Hide[Unique Types],FSEchar[High-Power Port Type],"Err",0,1))</f>
        <v>0</v>
      </c>
      <c r="BL18" s="46" cm="1">
        <f t="array" ref="BL18">IF(OR($BB18=0,$BB18=""),"",_xlfn.XLOOKUP(AY18,Hide[Unique Types],SiteCalc2[FCI Charging Capacity '[kWh/day']],"Err",0,1))</f>
        <v>600</v>
      </c>
    </row>
    <row r="19" spans="2:64" x14ac:dyDescent="0.3">
      <c r="B19" s="28">
        <v>9</v>
      </c>
      <c r="C19" s="28">
        <f>IF(ISBLANK(SiteChar[[#This Row],[Site Name]]),"",IF(G19=G18,C18,C18+1))</f>
        <v>3</v>
      </c>
      <c r="D19" s="28">
        <f>IF(ISBLANK(SiteChar[[#This Row],[Site Name]]),"",IF(G19=G18,D18+1,1))</f>
        <v>1</v>
      </c>
      <c r="E19" s="1">
        <f>IF(ISBLANK(SiteChar[[#This Row],[Site Name]]),"",Applicant)</f>
        <v>0</v>
      </c>
      <c r="F19" s="1">
        <f>IF(ISBLANK(SiteChar[[#This Row],[Site Name]]),"",FEIN)</f>
        <v>0</v>
      </c>
      <c r="G19" s="139" t="s">
        <v>366</v>
      </c>
      <c r="H19" s="139" t="s">
        <v>90</v>
      </c>
      <c r="I19" s="139" t="s">
        <v>94</v>
      </c>
      <c r="J19" s="140">
        <v>34.333329999999997</v>
      </c>
      <c r="K19" s="140">
        <v>-120.33333</v>
      </c>
      <c r="L19" s="141">
        <v>45719</v>
      </c>
      <c r="M19" s="139">
        <v>24</v>
      </c>
      <c r="N19" s="142">
        <v>1000</v>
      </c>
      <c r="O19" s="1">
        <f>SUMIF(Table1[Site 
Ordinal Number],Table1[[#This Row],[Site 
Ordinal Number]],FSEchar[FSE Nameplate Power Rating
'[kW']])</f>
        <v>1050</v>
      </c>
      <c r="P19" s="1">
        <f>SUMIF(Table1[Site 
Ordinal Number],Table1[[#This Row],[Site 
Ordinal Number]],FSEchar[FSE
FCI
Power Rating '[kW']])</f>
        <v>1000</v>
      </c>
      <c r="Q19" s="1">
        <f>SUMIF(Hide[Site LMD],"="&amp;Table1[[#This Row],[Site 
Ordinal Number]]&amp;$AV$17,FSEchar[FSE
FCI
Power Rating '[kW']])</f>
        <v>0</v>
      </c>
      <c r="R19" s="1">
        <f>SUMIF(Hide[Site HD],"="&amp;Table1[[#This Row],[Site 
Ordinal Number]]&amp;$AV$18,FSEchar[FSE
FCI
Power Rating '[kW']])</f>
        <v>1000</v>
      </c>
      <c r="S19" s="139"/>
      <c r="T19" s="139" t="s">
        <v>109</v>
      </c>
      <c r="U19" s="139">
        <v>350</v>
      </c>
      <c r="V19" s="139">
        <v>350</v>
      </c>
      <c r="W19" s="139" t="s">
        <v>112</v>
      </c>
      <c r="X19" s="139"/>
      <c r="Y19" s="148">
        <v>2</v>
      </c>
      <c r="Z19" s="139"/>
      <c r="AA19" s="139"/>
      <c r="AB19" s="139"/>
      <c r="AC19" s="1">
        <f>IFERROR(FSEchar[[#This Row],[FSE
FCI
Power Rating '[kW']]]*24*_xlfn.XLOOKUP(FSEchar[[#This Row],[FCI 
Category
Types]],$AV$11:$AV$15,$AW$11:$AW$15),"")</f>
        <v>840</v>
      </c>
      <c r="AD19" s="1">
        <f>SUMIF(SiteChar[Site Name],SiteChar[[#This Row],[Site Name]],FSEchar[FSE Nameplate Power Rating
'[kW']])</f>
        <v>1050</v>
      </c>
      <c r="AE19" s="1">
        <f>COUNTIF(SiteChar[Site Name],SiteChar[[#This Row],[Site Name]])</f>
        <v>3</v>
      </c>
      <c r="AF19" s="1">
        <f>COUNTIF(Hide[Site LMD],Table1[[#This Row],[Site 
Ordinal Number]]&amp;$AV$17)</f>
        <v>0</v>
      </c>
      <c r="AG19" s="1">
        <f>COUNTIF(Hide[Site HD],Table1[[#This Row],[Site 
Ordinal Number]]&amp;$AV$18)</f>
        <v>3</v>
      </c>
      <c r="AH19" s="1" t="b">
        <f>OR(ISBLANK(SiteChar[[#This Row],[Latitude]]),LEN(SiteChar[[#This Row],[Latitude]])&gt;=8)</f>
        <v>1</v>
      </c>
      <c r="AI19" s="1" t="b">
        <f>OR(ISBLANK(SiteChar[[#This Row],[Longitude]]),LEN(SiteChar[[#This Row],[Longitude]])&gt;=10)</f>
        <v>1</v>
      </c>
      <c r="AJ19" s="1" t="str">
        <f>IF(Hide[[#This Row],[FCI Program Type]]=$AV$17,Table1[[#This Row],[Site 
Ordinal Number]]&amp;Hide[[#This Row],[FCI Program Type]],"")</f>
        <v/>
      </c>
      <c r="AK19" s="1" t="str">
        <f>IF(Hide[[#This Row],[FCI Program Type]]=$AV$18,Table1[[#This Row],[Site 
Ordinal Number]]&amp;Hide[[#This Row],[FCI Program Type]],"")</f>
        <v>3HD-FCI</v>
      </c>
      <c r="AL19" s="1" t="b">
        <f>SiteCalc1[[#This Row],[Total Site
FCI 
Power Rating 
'[kW']]]&gt;SiteChar[[#This Row],[Maximum Total Site Power 
'[kW']]]</f>
        <v>0</v>
      </c>
      <c r="AM19" s="1" t="b">
        <f>AND(Hide[[#This Row],[FCI Program Type]]="LMD-FCI",SiteCalc1[[#This Row],[Total 
Site 
LMD-FCI Power Rating 
'[kW']]]&gt;2500)</f>
        <v>0</v>
      </c>
      <c r="AN19" s="1" t="b">
        <f>AND(Hide[[#This Row],[FCI Program Type]]="HD-FCI",SiteCalc1[[#This Row],[Total Site
HD-FCI Power Rating 
'[kW']]]&gt;40000)</f>
        <v>0</v>
      </c>
      <c r="AO19" s="1" t="b">
        <f>AND(FSEchar[[#This Row],[FSE Nameplate Power Rating
'[kW']]]&lt;50,OR(Hide[[#This Row],[FCI Program Type]]=$AV$17,Hide[[#This Row],[FCI Program Type]]=$AV$18))</f>
        <v>0</v>
      </c>
      <c r="AP19"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9" s="1" t="str">
        <f>IF(LEFT(FSEchar[[#This Row],[FCI 
Category
Types]],1)="L", "LMD-FCI",IF(LEFT(FSEchar[[#This Row],[FCI 
Category
Types]],1)="H","HD-FCI",""))</f>
        <v>HD-FCI</v>
      </c>
      <c r="AR19" s="1" t="str">
        <f>SiteChar[[#This Row],[Site Name]]&amp;" "&amp;FSEchar[[#This Row],[FCI 
Category
Types]]&amp;" "&amp;FSEchar[[#This Row],[FSE Charger Model]]&amp;" "&amp;FSEchar[[#This Row],[FSE Nameplate Power Rating
'[kW']]]</f>
        <v>ExampleSite3 HD-FCI Private Alph3.5 350</v>
      </c>
      <c r="AS19" s="1">
        <f>COUNTIF(Hide[Unique Types],Hide[[#This Row],[Unique Types]])</f>
        <v>3</v>
      </c>
      <c r="AV19" s="1" t="s">
        <v>223</v>
      </c>
      <c r="AY19" s="46" t="str">
        <v>ExampleSite4 LMD-FCI Public Alph3.0 300</v>
      </c>
      <c r="BA19" s="48" t="str" cm="1">
        <f t="array" ref="BA19">IF(ISBLANK(AZ19),"",SUM(IF(AZ19=LEFT(AY19:AY$210,LEN(AZ19)),1,0)))</f>
        <v/>
      </c>
      <c r="BB19" s="47" t="str" cm="1">
        <f t="array" ref="BB19">IFERROR(IF(COUNTIF($BB$11:BB18,BB18)&lt;_xlfn.XLOOKUP(BB18,$AZ$11:$AZ$210,$BA$11:$BA$210,0,1),BB18,INDEX($AZ$11:$AZ$210,MATCH(BB18,$AZ$11:$AZ$210,0)+1)),"")</f>
        <v>ExampleSite4</v>
      </c>
      <c r="BC19" s="46" cm="1">
        <f t="array" ref="BC19">IF(OR($BB19=0,$BB19=""),"",SUM(IF(AY19=Hide[Unique Types],1,0)))</f>
        <v>5</v>
      </c>
      <c r="BD19" s="46" t="str" cm="1">
        <f t="array" ref="BD19">IF(OR($BB19=0,$BB19=""),"",_xlfn.XLOOKUP(AY19,Hide[Unique Types],FSEchar[FCI 
Category
Types],"Err",0,1))</f>
        <v>LMD-FCI Public</v>
      </c>
      <c r="BE19" s="46" t="str" cm="1">
        <f t="array" ref="BE19">IF(OR($BB19=0,$BB19=""),"",_xlfn.XLOOKUP(AY19,Hide[Unique Types],FSEchar[FSE Charger Model],"Err",0,1))</f>
        <v>Alph3.0</v>
      </c>
      <c r="BF19" s="46" cm="1">
        <f t="array" ref="BF19">IF(OR($BB19=0,$BB19=""),"",_xlfn.XLOOKUP(AY19,Hide[Unique Types],FSEchar[FSE Nameplate Power Rating
'[kW']],"Err",0,1))</f>
        <v>300</v>
      </c>
      <c r="BG19" s="46" cm="1">
        <f t="array" ref="BG19">IF(OR($BB19=0,$BB19=""),"",_xlfn.XLOOKUP(AY19,Hide[Unique Types],FSEchar[Number of CHAdeMO Ports],"Err",0,1))</f>
        <v>0</v>
      </c>
      <c r="BH19" s="46" cm="1">
        <f t="array" ref="BH19">IF(OR($BB19=0,$BB19=""),"",_xlfn.XLOOKUP(AY19,Hide[Unique Types],FSEchar[Number of 
CCS 
Ports],"Err",0,1))</f>
        <v>0</v>
      </c>
      <c r="BI19" s="46" cm="1">
        <f t="array" ref="BI19">IF(OR($BB19=0,$BB19=""),"",_xlfn.XLOOKUP(AY19,Hide[Unique Types],FSEchar[Number of NACS 
(SAE J3400)
Ports],"Err",0,1))</f>
        <v>2</v>
      </c>
      <c r="BJ19" s="46" cm="1">
        <f t="array" ref="BJ19">IF(OR($BB19=0,$BB19=""),"",_xlfn.XLOOKUP(AY19,Hide[Unique Types],FSEchar[Number of High-Power Ports],"Err",0,1))</f>
        <v>0</v>
      </c>
      <c r="BK19" s="46" cm="1">
        <f t="array" ref="BK19">IF(OR($BB19=0,$BB19=""),"",_xlfn.XLOOKUP(AY19,Hide[Unique Types],FSEchar[High-Power Port Type],"Err",0,1))</f>
        <v>0</v>
      </c>
      <c r="BL19" s="46" cm="1">
        <f t="array" ref="BL19">IF(OR($BB19=0,$BB19=""),"",_xlfn.XLOOKUP(AY19,Hide[Unique Types],SiteCalc2[FCI Charging Capacity '[kWh/day']],"Err",0,1))</f>
        <v>1200</v>
      </c>
    </row>
    <row r="20" spans="2:64" x14ac:dyDescent="0.3">
      <c r="B20" s="28">
        <v>10</v>
      </c>
      <c r="C20" s="28">
        <f>IF(ISBLANK(SiteChar[[#This Row],[Site Name]]),"",IF(G20=G19,C19,C19+1))</f>
        <v>3</v>
      </c>
      <c r="D20" s="28">
        <f>IF(ISBLANK(SiteChar[[#This Row],[Site Name]]),"",IF(G20=G19,D19+1,1))</f>
        <v>2</v>
      </c>
      <c r="E20" s="1">
        <f>IF(ISBLANK(SiteChar[[#This Row],[Site Name]]),"",Applicant)</f>
        <v>0</v>
      </c>
      <c r="F20" s="1">
        <f>IF(ISBLANK(SiteChar[[#This Row],[Site Name]]),"",FEIN)</f>
        <v>0</v>
      </c>
      <c r="G20" s="139" t="s">
        <v>366</v>
      </c>
      <c r="H20" s="139" t="s">
        <v>90</v>
      </c>
      <c r="I20" s="139" t="s">
        <v>94</v>
      </c>
      <c r="J20" s="140">
        <v>34.333329999999997</v>
      </c>
      <c r="K20" s="140">
        <v>-120.33333</v>
      </c>
      <c r="L20" s="141">
        <v>45719</v>
      </c>
      <c r="M20" s="139">
        <v>24</v>
      </c>
      <c r="N20" s="142">
        <v>1000</v>
      </c>
      <c r="O20" s="1">
        <f>SUMIF(Table1[Site 
Ordinal Number],Table1[[#This Row],[Site 
Ordinal Number]],FSEchar[FSE Nameplate Power Rating
'[kW']])</f>
        <v>1050</v>
      </c>
      <c r="P20" s="1">
        <f>SUMIF(Table1[Site 
Ordinal Number],Table1[[#This Row],[Site 
Ordinal Number]],FSEchar[FSE
FCI
Power Rating '[kW']])</f>
        <v>1000</v>
      </c>
      <c r="Q20" s="1">
        <f>SUMIF(Hide[Site LMD],"="&amp;Table1[[#This Row],[Site 
Ordinal Number]]&amp;$AV$17,FSEchar[FSE
FCI
Power Rating '[kW']])</f>
        <v>0</v>
      </c>
      <c r="R20" s="1">
        <f>SUMIF(Hide[Site HD],"="&amp;Table1[[#This Row],[Site 
Ordinal Number]]&amp;$AV$18,FSEchar[FSE
FCI
Power Rating '[kW']])</f>
        <v>1000</v>
      </c>
      <c r="S20" s="139"/>
      <c r="T20" s="139" t="s">
        <v>109</v>
      </c>
      <c r="U20" s="139">
        <v>350</v>
      </c>
      <c r="V20" s="139">
        <v>350</v>
      </c>
      <c r="W20" s="139" t="s">
        <v>112</v>
      </c>
      <c r="X20" s="139"/>
      <c r="Y20" s="148">
        <v>2</v>
      </c>
      <c r="Z20" s="139"/>
      <c r="AA20" s="139"/>
      <c r="AB20" s="139"/>
      <c r="AC20" s="1">
        <f>IFERROR(FSEchar[[#This Row],[FSE
FCI
Power Rating '[kW']]]*24*_xlfn.XLOOKUP(FSEchar[[#This Row],[FCI 
Category
Types]],$AV$11:$AV$15,$AW$11:$AW$15),"")</f>
        <v>840</v>
      </c>
      <c r="AD20" s="1">
        <f>SUMIF(SiteChar[Site Name],SiteChar[[#This Row],[Site Name]],FSEchar[FSE Nameplate Power Rating
'[kW']])</f>
        <v>1050</v>
      </c>
      <c r="AE20" s="1">
        <f>COUNTIF(SiteChar[Site Name],SiteChar[[#This Row],[Site Name]])</f>
        <v>3</v>
      </c>
      <c r="AF20" s="1">
        <f>COUNTIF(Hide[Site LMD],Table1[[#This Row],[Site 
Ordinal Number]]&amp;$AV$17)</f>
        <v>0</v>
      </c>
      <c r="AG20" s="1">
        <f>COUNTIF(Hide[Site HD],Table1[[#This Row],[Site 
Ordinal Number]]&amp;$AV$18)</f>
        <v>3</v>
      </c>
      <c r="AH20" s="1" t="b">
        <f>OR(ISBLANK(SiteChar[[#This Row],[Latitude]]),LEN(SiteChar[[#This Row],[Latitude]])&gt;=8)</f>
        <v>1</v>
      </c>
      <c r="AI20" s="1" t="b">
        <f>OR(ISBLANK(SiteChar[[#This Row],[Longitude]]),LEN(SiteChar[[#This Row],[Longitude]])&gt;=10)</f>
        <v>1</v>
      </c>
      <c r="AJ20" s="1" t="str">
        <f>IF(Hide[[#This Row],[FCI Program Type]]=$AV$17,Table1[[#This Row],[Site 
Ordinal Number]]&amp;Hide[[#This Row],[FCI Program Type]],"")</f>
        <v/>
      </c>
      <c r="AK20" s="1" t="str">
        <f>IF(Hide[[#This Row],[FCI Program Type]]=$AV$18,Table1[[#This Row],[Site 
Ordinal Number]]&amp;Hide[[#This Row],[FCI Program Type]],"")</f>
        <v>3HD-FCI</v>
      </c>
      <c r="AL20" s="1" t="b">
        <f>SiteCalc1[[#This Row],[Total Site
FCI 
Power Rating 
'[kW']]]&gt;SiteChar[[#This Row],[Maximum Total Site Power 
'[kW']]]</f>
        <v>0</v>
      </c>
      <c r="AM20" s="1" t="b">
        <f>AND(Hide[[#This Row],[FCI Program Type]]="LMD-FCI",SiteCalc1[[#This Row],[Total 
Site 
LMD-FCI Power Rating 
'[kW']]]&gt;2500)</f>
        <v>0</v>
      </c>
      <c r="AN20" s="1" t="b">
        <f>AND(Hide[[#This Row],[FCI Program Type]]="HD-FCI",SiteCalc1[[#This Row],[Total Site
HD-FCI Power Rating 
'[kW']]]&gt;40000)</f>
        <v>0</v>
      </c>
      <c r="AO20" s="1" t="b">
        <f>AND(FSEchar[[#This Row],[FSE Nameplate Power Rating
'[kW']]]&lt;50,OR(Hide[[#This Row],[FCI Program Type]]=$AV$17,Hide[[#This Row],[FCI Program Type]]=$AV$18))</f>
        <v>0</v>
      </c>
      <c r="AP20"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20" s="1" t="str">
        <f>IF(LEFT(FSEchar[[#This Row],[FCI 
Category
Types]],1)="L", "LMD-FCI",IF(LEFT(FSEchar[[#This Row],[FCI 
Category
Types]],1)="H","HD-FCI",""))</f>
        <v>HD-FCI</v>
      </c>
      <c r="AR20" s="1" t="str">
        <f>SiteChar[[#This Row],[Site Name]]&amp;" "&amp;FSEchar[[#This Row],[FCI 
Category
Types]]&amp;" "&amp;FSEchar[[#This Row],[FSE Charger Model]]&amp;" "&amp;FSEchar[[#This Row],[FSE Nameplate Power Rating
'[kW']]]</f>
        <v>ExampleSite3 HD-FCI Private Alph3.5 350</v>
      </c>
      <c r="AS20" s="1">
        <f>COUNTIF(Hide[Unique Types],Hide[[#This Row],[Unique Types]])</f>
        <v>3</v>
      </c>
      <c r="AY20" s="46" t="str">
        <v>ExampleSite5 HD-FCI Shared Mega1 2250</v>
      </c>
      <c r="BA20" s="48" t="str" cm="1">
        <f t="array" ref="BA20">IF(ISBLANK(AZ20),"",SUM(IF(AZ20=LEFT(AY20:AY$210,LEN(AZ20)),1,0)))</f>
        <v/>
      </c>
      <c r="BB20" s="47" t="str" cm="1">
        <f t="array" ref="BB20">IFERROR(IF(COUNTIF($BB$11:BB19,BB19)&lt;_xlfn.XLOOKUP(BB19,$AZ$11:$AZ$210,$BA$11:$BA$210,0,1),BB19,INDEX($AZ$11:$AZ$210,MATCH(BB19,$AZ$11:$AZ$210,0)+1)),"")</f>
        <v>ExampleSite5</v>
      </c>
      <c r="BC20" s="46" cm="1">
        <f t="array" ref="BC20">IF(OR($BB20=0,$BB20=""),"",SUM(IF(AY20=Hide[Unique Types],1,0)))</f>
        <v>20</v>
      </c>
      <c r="BD20" s="46" t="str" cm="1">
        <f t="array" ref="BD20">IF(OR($BB20=0,$BB20=""),"",_xlfn.XLOOKUP(AY20,Hide[Unique Types],FSEchar[FCI 
Category
Types],"Err",0,1))</f>
        <v>HD-FCI Shared</v>
      </c>
      <c r="BE20" s="46" t="str" cm="1">
        <f t="array" ref="BE20">IF(OR($BB20=0,$BB20=""),"",_xlfn.XLOOKUP(AY20,Hide[Unique Types],FSEchar[FSE Charger Model],"Err",0,1))</f>
        <v>Mega1</v>
      </c>
      <c r="BF20" s="46" cm="1">
        <f t="array" ref="BF20">IF(OR($BB20=0,$BB20=""),"",_xlfn.XLOOKUP(AY20,Hide[Unique Types],FSEchar[FSE Nameplate Power Rating
'[kW']],"Err",0,1))</f>
        <v>2250</v>
      </c>
      <c r="BG20" s="46" cm="1">
        <f t="array" ref="BG20">IF(OR($BB20=0,$BB20=""),"",_xlfn.XLOOKUP(AY20,Hide[Unique Types],FSEchar[Number of CHAdeMO Ports],"Err",0,1))</f>
        <v>0</v>
      </c>
      <c r="BH20" s="46" cm="1">
        <f t="array" ref="BH20">IF(OR($BB20=0,$BB20=""),"",_xlfn.XLOOKUP(AY20,Hide[Unique Types],FSEchar[Number of 
CCS 
Ports],"Err",0,1))</f>
        <v>0</v>
      </c>
      <c r="BI20" s="46" cm="1">
        <f t="array" ref="BI20">IF(OR($BB20=0,$BB20=""),"",_xlfn.XLOOKUP(AY20,Hide[Unique Types],FSEchar[Number of NACS 
(SAE J3400)
Ports],"Err",0,1))</f>
        <v>0</v>
      </c>
      <c r="BJ20" s="46" cm="1">
        <f t="array" ref="BJ20">IF(OR($BB20=0,$BB20=""),"",_xlfn.XLOOKUP(AY20,Hide[Unique Types],FSEchar[Number of High-Power Ports],"Err",0,1))</f>
        <v>2</v>
      </c>
      <c r="BK20" s="46" t="str" cm="1">
        <f t="array" ref="BK20">IF(OR($BB20=0,$BB20=""),"",_xlfn.XLOOKUP(AY20,Hide[Unique Types],FSEchar[High-Power Port Type],"Err",0,1))</f>
        <v>MCS</v>
      </c>
      <c r="BL20" s="46" cm="1">
        <f t="array" ref="BL20">IF(OR($BB20=0,$BB20=""),"",_xlfn.XLOOKUP(AY20,Hide[Unique Types],SiteCalc2[FCI Charging Capacity '[kWh/day']],"Err",0,1))</f>
        <v>9600</v>
      </c>
    </row>
    <row r="21" spans="2:64" x14ac:dyDescent="0.3">
      <c r="B21" s="28">
        <v>11</v>
      </c>
      <c r="C21" s="28">
        <f>IF(ISBLANK(SiteChar[[#This Row],[Site Name]]),"",IF(G21=G20,C20,C20+1))</f>
        <v>3</v>
      </c>
      <c r="D21" s="28">
        <f>IF(ISBLANK(SiteChar[[#This Row],[Site Name]]),"",IF(G21=G20,D20+1,1))</f>
        <v>3</v>
      </c>
      <c r="E21" s="1">
        <f>IF(ISBLANK(SiteChar[[#This Row],[Site Name]]),"",Applicant)</f>
        <v>0</v>
      </c>
      <c r="F21" s="1">
        <f>IF(ISBLANK(SiteChar[[#This Row],[Site Name]]),"",FEIN)</f>
        <v>0</v>
      </c>
      <c r="G21" s="139" t="s">
        <v>366</v>
      </c>
      <c r="H21" s="139" t="s">
        <v>90</v>
      </c>
      <c r="I21" s="139" t="s">
        <v>94</v>
      </c>
      <c r="J21" s="140">
        <v>34.333329999999997</v>
      </c>
      <c r="K21" s="140">
        <v>-120.33333</v>
      </c>
      <c r="L21" s="141">
        <v>45719</v>
      </c>
      <c r="M21" s="139">
        <v>24</v>
      </c>
      <c r="N21" s="142">
        <v>1000</v>
      </c>
      <c r="O21" s="1">
        <f>SUMIF(Table1[Site 
Ordinal Number],Table1[[#This Row],[Site 
Ordinal Number]],FSEchar[FSE Nameplate Power Rating
'[kW']])</f>
        <v>1050</v>
      </c>
      <c r="P21" s="1">
        <f>SUMIF(Table1[Site 
Ordinal Number],Table1[[#This Row],[Site 
Ordinal Number]],FSEchar[FSE
FCI
Power Rating '[kW']])</f>
        <v>1000</v>
      </c>
      <c r="Q21" s="1">
        <f>SUMIF(Hide[Site LMD],"="&amp;Table1[[#This Row],[Site 
Ordinal Number]]&amp;$AV$17,FSEchar[FSE
FCI
Power Rating '[kW']])</f>
        <v>0</v>
      </c>
      <c r="R21" s="1">
        <f>SUMIF(Hide[Site HD],"="&amp;Table1[[#This Row],[Site 
Ordinal Number]]&amp;$AV$18,FSEchar[FSE
FCI
Power Rating '[kW']])</f>
        <v>1000</v>
      </c>
      <c r="S21" s="139"/>
      <c r="T21" s="139" t="s">
        <v>109</v>
      </c>
      <c r="U21" s="139">
        <v>350</v>
      </c>
      <c r="V21" s="139">
        <v>300</v>
      </c>
      <c r="W21" s="139" t="s">
        <v>112</v>
      </c>
      <c r="X21" s="139"/>
      <c r="Y21" s="148">
        <v>2</v>
      </c>
      <c r="Z21" s="139"/>
      <c r="AA21" s="139"/>
      <c r="AB21" s="139"/>
      <c r="AC21" s="1">
        <f>IFERROR(FSEchar[[#This Row],[FSE
FCI
Power Rating '[kW']]]*24*_xlfn.XLOOKUP(FSEchar[[#This Row],[FCI 
Category
Types]],$AV$11:$AV$15,$AW$11:$AW$15),"")</f>
        <v>720</v>
      </c>
      <c r="AD21" s="1">
        <f>SUMIF(SiteChar[Site Name],SiteChar[[#This Row],[Site Name]],FSEchar[FSE Nameplate Power Rating
'[kW']])</f>
        <v>1050</v>
      </c>
      <c r="AE21" s="1">
        <f>COUNTIF(SiteChar[Site Name],SiteChar[[#This Row],[Site Name]])</f>
        <v>3</v>
      </c>
      <c r="AF21" s="1">
        <f>COUNTIF(Hide[Site LMD],Table1[[#This Row],[Site 
Ordinal Number]]&amp;$AV$17)</f>
        <v>0</v>
      </c>
      <c r="AG21" s="1">
        <f>COUNTIF(Hide[Site HD],Table1[[#This Row],[Site 
Ordinal Number]]&amp;$AV$18)</f>
        <v>3</v>
      </c>
      <c r="AH21" s="1" t="b">
        <f>OR(ISBLANK(SiteChar[[#This Row],[Latitude]]),LEN(SiteChar[[#This Row],[Latitude]])&gt;=8)</f>
        <v>1</v>
      </c>
      <c r="AI21" s="1" t="b">
        <f>OR(ISBLANK(SiteChar[[#This Row],[Longitude]]),LEN(SiteChar[[#This Row],[Longitude]])&gt;=10)</f>
        <v>1</v>
      </c>
      <c r="AJ21" s="1" t="str">
        <f>IF(Hide[[#This Row],[FCI Program Type]]=$AV$17,Table1[[#This Row],[Site 
Ordinal Number]]&amp;Hide[[#This Row],[FCI Program Type]],"")</f>
        <v/>
      </c>
      <c r="AK21" s="1" t="str">
        <f>IF(Hide[[#This Row],[FCI Program Type]]=$AV$18,Table1[[#This Row],[Site 
Ordinal Number]]&amp;Hide[[#This Row],[FCI Program Type]],"")</f>
        <v>3HD-FCI</v>
      </c>
      <c r="AL21" s="1" t="b">
        <f>SiteCalc1[[#This Row],[Total Site
FCI 
Power Rating 
'[kW']]]&gt;SiteChar[[#This Row],[Maximum Total Site Power 
'[kW']]]</f>
        <v>0</v>
      </c>
      <c r="AM21" s="1" t="b">
        <f>AND(Hide[[#This Row],[FCI Program Type]]="LMD-FCI",SiteCalc1[[#This Row],[Total 
Site 
LMD-FCI Power Rating 
'[kW']]]&gt;2500)</f>
        <v>0</v>
      </c>
      <c r="AN21" s="1" t="b">
        <f>AND(Hide[[#This Row],[FCI Program Type]]="HD-FCI",SiteCalc1[[#This Row],[Total Site
HD-FCI Power Rating 
'[kW']]]&gt;40000)</f>
        <v>0</v>
      </c>
      <c r="AO21" s="1" t="b">
        <f>AND(FSEchar[[#This Row],[FSE Nameplate Power Rating
'[kW']]]&lt;50,OR(Hide[[#This Row],[FCI Program Type]]=$AV$17,Hide[[#This Row],[FCI Program Type]]=$AV$18))</f>
        <v>0</v>
      </c>
      <c r="AP21"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21" s="1" t="str">
        <f>IF(LEFT(FSEchar[[#This Row],[FCI 
Category
Types]],1)="L", "LMD-FCI",IF(LEFT(FSEchar[[#This Row],[FCI 
Category
Types]],1)="H","HD-FCI",""))</f>
        <v>HD-FCI</v>
      </c>
      <c r="AR21" s="1" t="str">
        <f>SiteChar[[#This Row],[Site Name]]&amp;" "&amp;FSEchar[[#This Row],[FCI 
Category
Types]]&amp;" "&amp;FSEchar[[#This Row],[FSE Charger Model]]&amp;" "&amp;FSEchar[[#This Row],[FSE Nameplate Power Rating
'[kW']]]</f>
        <v>ExampleSite3 HD-FCI Private Alph3.5 350</v>
      </c>
      <c r="AS21" s="1">
        <f>COUNTIF(Hide[Unique Types],Hide[[#This Row],[Unique Types]])</f>
        <v>3</v>
      </c>
      <c r="AY21" s="46" t="str">
        <v>ExampleSite5 Not in FCI Mega1 2250</v>
      </c>
      <c r="BA21" s="48" t="str" cm="1">
        <f t="array" ref="BA21">IF(ISBLANK(AZ21),"",SUM(IF(AZ21=LEFT(AY21:AY$210,LEN(AZ21)),1,0)))</f>
        <v/>
      </c>
      <c r="BB21" s="47" t="str" cm="1">
        <f t="array" ref="BB21">IFERROR(IF(COUNTIF($BB$11:BB20,BB20)&lt;_xlfn.XLOOKUP(BB20,$AZ$11:$AZ$210,$BA$11:$BA$210,0,1),BB20,INDEX($AZ$11:$AZ$210,MATCH(BB20,$AZ$11:$AZ$210,0)+1)),"")</f>
        <v>ExampleSite5</v>
      </c>
      <c r="BC21" s="46" cm="1">
        <f t="array" ref="BC21">IF(OR($BB21=0,$BB21=""),"",SUM(IF(AY21=Hide[Unique Types],1,0)))</f>
        <v>2</v>
      </c>
      <c r="BD21" s="46" t="str" cm="1">
        <f t="array" ref="BD21">IF(OR($BB21=0,$BB21=""),"",_xlfn.XLOOKUP(AY21,Hide[Unique Types],FSEchar[FCI 
Category
Types],"Err",0,1))</f>
        <v>Not in FCI</v>
      </c>
      <c r="BE21" s="46" t="str" cm="1">
        <f t="array" ref="BE21">IF(OR($BB21=0,$BB21=""),"",_xlfn.XLOOKUP(AY21,Hide[Unique Types],FSEchar[FSE Charger Model],"Err",0,1))</f>
        <v>Mega1</v>
      </c>
      <c r="BF21" s="46" cm="1">
        <f t="array" ref="BF21">IF(OR($BB21=0,$BB21=""),"",_xlfn.XLOOKUP(AY21,Hide[Unique Types],FSEchar[FSE Nameplate Power Rating
'[kW']],"Err",0,1))</f>
        <v>2250</v>
      </c>
      <c r="BG21" s="46" cm="1">
        <f t="array" ref="BG21">IF(OR($BB21=0,$BB21=""),"",_xlfn.XLOOKUP(AY21,Hide[Unique Types],FSEchar[Number of CHAdeMO Ports],"Err",0,1))</f>
        <v>0</v>
      </c>
      <c r="BH21" s="46" cm="1">
        <f t="array" ref="BH21">IF(OR($BB21=0,$BB21=""),"",_xlfn.XLOOKUP(AY21,Hide[Unique Types],FSEchar[Number of 
CCS 
Ports],"Err",0,1))</f>
        <v>0</v>
      </c>
      <c r="BI21" s="46" cm="1">
        <f t="array" ref="BI21">IF(OR($BB21=0,$BB21=""),"",_xlfn.XLOOKUP(AY21,Hide[Unique Types],FSEchar[Number of NACS 
(SAE J3400)
Ports],"Err",0,1))</f>
        <v>0</v>
      </c>
      <c r="BJ21" s="46" cm="1">
        <f t="array" ref="BJ21">IF(OR($BB21=0,$BB21=""),"",_xlfn.XLOOKUP(AY21,Hide[Unique Types],FSEchar[Number of High-Power Ports],"Err",0,1))</f>
        <v>2</v>
      </c>
      <c r="BK21" s="46" t="str" cm="1">
        <f t="array" ref="BK21">IF(OR($BB21=0,$BB21=""),"",_xlfn.XLOOKUP(AY21,Hide[Unique Types],FSEchar[High-Power Port Type],"Err",0,1))</f>
        <v>MCS</v>
      </c>
      <c r="BL21" s="46" cm="1">
        <f t="array" ref="BL21">IF(OR($BB21=0,$BB21=""),"",_xlfn.XLOOKUP(AY21,Hide[Unique Types],SiteCalc2[FCI Charging Capacity '[kWh/day']],"Err",0,1))</f>
        <v>0</v>
      </c>
    </row>
    <row r="22" spans="2:64" x14ac:dyDescent="0.3">
      <c r="B22" s="28">
        <v>12</v>
      </c>
      <c r="C22" s="28">
        <f>IF(ISBLANK(SiteChar[[#This Row],[Site Name]]),"",IF(G22=G21,C21,C21+1))</f>
        <v>4</v>
      </c>
      <c r="D22" s="28">
        <f>IF(ISBLANK(SiteChar[[#This Row],[Site Name]]),"",IF(G22=G21,D21+1,1))</f>
        <v>1</v>
      </c>
      <c r="E22" s="1">
        <f>IF(ISBLANK(SiteChar[[#This Row],[Site Name]]),"",Applicant)</f>
        <v>0</v>
      </c>
      <c r="F22" s="1">
        <f>IF(ISBLANK(SiteChar[[#This Row],[Site Name]]),"",FEIN)</f>
        <v>0</v>
      </c>
      <c r="G22" s="139" t="s">
        <v>367</v>
      </c>
      <c r="H22" s="139" t="s">
        <v>91</v>
      </c>
      <c r="I22" s="139" t="s">
        <v>95</v>
      </c>
      <c r="J22" s="140">
        <v>34.44444</v>
      </c>
      <c r="K22" s="140">
        <v>-120.44444</v>
      </c>
      <c r="L22" s="141">
        <v>45751</v>
      </c>
      <c r="M22" s="139">
        <v>24</v>
      </c>
      <c r="N22" s="142">
        <v>3000</v>
      </c>
      <c r="O22" s="1">
        <f>SUMIF(Table1[Site 
Ordinal Number],Table1[[#This Row],[Site 
Ordinal Number]],FSEchar[FSE Nameplate Power Rating
'[kW']])</f>
        <v>3000</v>
      </c>
      <c r="P22" s="1">
        <f>SUMIF(Table1[Site 
Ordinal Number],Table1[[#This Row],[Site 
Ordinal Number]],FSEchar[FSE
FCI
Power Rating '[kW']])</f>
        <v>2500</v>
      </c>
      <c r="Q22" s="1">
        <f>SUMIF(Hide[Site LMD],"="&amp;Table1[[#This Row],[Site 
Ordinal Number]]&amp;$AV$17,FSEchar[FSE
FCI
Power Rating '[kW']])</f>
        <v>2500</v>
      </c>
      <c r="R22" s="1">
        <f>SUMIF(Hide[Site HD],"="&amp;Table1[[#This Row],[Site 
Ordinal Number]]&amp;$AV$18,FSEchar[FSE
FCI
Power Rating '[kW']])</f>
        <v>0</v>
      </c>
      <c r="S22" s="139"/>
      <c r="T22" s="139" t="s">
        <v>106</v>
      </c>
      <c r="U22" s="139">
        <v>300</v>
      </c>
      <c r="V22" s="139">
        <v>250</v>
      </c>
      <c r="W22" s="139" t="s">
        <v>362</v>
      </c>
      <c r="X22" s="139"/>
      <c r="Y22" s="148"/>
      <c r="Z22" s="139">
        <v>2</v>
      </c>
      <c r="AA22" s="139"/>
      <c r="AB22" s="139"/>
      <c r="AC22" s="1">
        <f>IFERROR(FSEchar[[#This Row],[FSE
FCI
Power Rating '[kW']]]*24*_xlfn.XLOOKUP(FSEchar[[#This Row],[FCI 
Category
Types]],$AV$11:$AV$15,$AW$11:$AW$15),"")</f>
        <v>600</v>
      </c>
      <c r="AD22" s="1">
        <f>SUMIF(SiteChar[Site Name],SiteChar[[#This Row],[Site Name]],FSEchar[FSE Nameplate Power Rating
'[kW']])</f>
        <v>3000</v>
      </c>
      <c r="AE22" s="1">
        <f>COUNTIF(SiteChar[Site Name],SiteChar[[#This Row],[Site Name]])</f>
        <v>10</v>
      </c>
      <c r="AF22" s="1">
        <f>COUNTIF(Hide[Site LMD],Table1[[#This Row],[Site 
Ordinal Number]]&amp;$AV$17)</f>
        <v>10</v>
      </c>
      <c r="AG22" s="1">
        <f>COUNTIF(Hide[Site HD],Table1[[#This Row],[Site 
Ordinal Number]]&amp;$AV$18)</f>
        <v>0</v>
      </c>
      <c r="AH22" s="1" t="b">
        <f>OR(ISBLANK(SiteChar[[#This Row],[Latitude]]),LEN(SiteChar[[#This Row],[Latitude]])&gt;=8)</f>
        <v>1</v>
      </c>
      <c r="AI22" s="1" t="b">
        <f>OR(ISBLANK(SiteChar[[#This Row],[Longitude]]),LEN(SiteChar[[#This Row],[Longitude]])&gt;=10)</f>
        <v>1</v>
      </c>
      <c r="AJ22" s="1" t="str">
        <f>IF(Hide[[#This Row],[FCI Program Type]]=$AV$17,Table1[[#This Row],[Site 
Ordinal Number]]&amp;Hide[[#This Row],[FCI Program Type]],"")</f>
        <v>4LMD-FCI</v>
      </c>
      <c r="AK22" s="1" t="str">
        <f>IF(Hide[[#This Row],[FCI Program Type]]=$AV$18,Table1[[#This Row],[Site 
Ordinal Number]]&amp;Hide[[#This Row],[FCI Program Type]],"")</f>
        <v/>
      </c>
      <c r="AL22" s="1" t="b">
        <f>SiteCalc1[[#This Row],[Total Site
FCI 
Power Rating 
'[kW']]]&gt;SiteChar[[#This Row],[Maximum Total Site Power 
'[kW']]]</f>
        <v>0</v>
      </c>
      <c r="AM22" s="1" t="b">
        <f>AND(Hide[[#This Row],[FCI Program Type]]="LMD-FCI",SiteCalc1[[#This Row],[Total 
Site 
LMD-FCI Power Rating 
'[kW']]]&gt;2500)</f>
        <v>0</v>
      </c>
      <c r="AN22" s="1" t="b">
        <f>AND(Hide[[#This Row],[FCI Program Type]]="HD-FCI",SiteCalc1[[#This Row],[Total Site
HD-FCI Power Rating 
'[kW']]]&gt;40000)</f>
        <v>0</v>
      </c>
      <c r="AO22" s="1" t="b">
        <f>AND(FSEchar[[#This Row],[FSE Nameplate Power Rating
'[kW']]]&lt;50,OR(Hide[[#This Row],[FCI Program Type]]=$AV$17,Hide[[#This Row],[FCI Program Type]]=$AV$18))</f>
        <v>0</v>
      </c>
      <c r="AP22"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22" s="1" t="str">
        <f>IF(LEFT(FSEchar[[#This Row],[FCI 
Category
Types]],1)="L", "LMD-FCI",IF(LEFT(FSEchar[[#This Row],[FCI 
Category
Types]],1)="H","HD-FCI",""))</f>
        <v>LMD-FCI</v>
      </c>
      <c r="AR22" s="1" t="str">
        <f>SiteChar[[#This Row],[Site Name]]&amp;" "&amp;FSEchar[[#This Row],[FCI 
Category
Types]]&amp;" "&amp;FSEchar[[#This Row],[FSE Charger Model]]&amp;" "&amp;FSEchar[[#This Row],[FSE Nameplate Power Rating
'[kW']]]</f>
        <v>ExampleSite4 LMD-FCI Private Alph3.0 300</v>
      </c>
      <c r="AS22" s="1">
        <f>COUNTIF(Hide[Unique Types],Hide[[#This Row],[Unique Types]])</f>
        <v>5</v>
      </c>
      <c r="AY22" s="46" t="str">
        <v xml:space="preserve">   </v>
      </c>
      <c r="BA22" s="48" t="str" cm="1">
        <f t="array" ref="BA22">IF(ISBLANK(AZ22),"",SUM(IF(AZ22=LEFT(AY22:AY$210,LEN(AZ22)),1,0)))</f>
        <v/>
      </c>
      <c r="BB22" s="47" cm="1">
        <f t="array" ref="BB22">IFERROR(IF(COUNTIF($BB$11:BB21,BB21)&lt;_xlfn.XLOOKUP(BB21,$AZ$11:$AZ$210,$BA$11:$BA$210,0,1),BB21,INDEX($AZ$11:$AZ$210,MATCH(BB21,$AZ$11:$AZ$210,0)+1)),"")</f>
        <v>0</v>
      </c>
      <c r="BC22" s="46" t="str" cm="1">
        <f t="array" ref="BC22">IF(OR($BB22=0,$BB22=""),"",SUM(IF(AY22=Hide[Unique Types],1,0)))</f>
        <v/>
      </c>
      <c r="BD22" s="46" t="str" cm="1">
        <f t="array" ref="BD22">IF(OR($BB22=0,$BB22=""),"",_xlfn.XLOOKUP(AY22,Hide[Unique Types],FSEchar[FCI 
Category
Types],"Err",0,1))</f>
        <v/>
      </c>
      <c r="BE22" s="46" t="str" cm="1">
        <f t="array" ref="BE22">IF(OR($BB22=0,$BB22=""),"",_xlfn.XLOOKUP(AY22,Hide[Unique Types],FSEchar[FSE Charger Model],"Err",0,1))</f>
        <v/>
      </c>
      <c r="BF22" s="46" t="str" cm="1">
        <f t="array" ref="BF22">IF(OR($BB22=0,$BB22=""),"",_xlfn.XLOOKUP(AY22,Hide[Unique Types],FSEchar[FSE Nameplate Power Rating
'[kW']],"Err",0,1))</f>
        <v/>
      </c>
      <c r="BG22" s="46" t="str" cm="1">
        <f t="array" ref="BG22">IF(OR($BB22=0,$BB22=""),"",_xlfn.XLOOKUP(AY22,Hide[Unique Types],FSEchar[Number of CHAdeMO Ports],"Err",0,1))</f>
        <v/>
      </c>
      <c r="BH22" s="46" t="str" cm="1">
        <f t="array" ref="BH22">IF(OR($BB22=0,$BB22=""),"",_xlfn.XLOOKUP(AY22,Hide[Unique Types],FSEchar[Number of 
CCS 
Ports],"Err",0,1))</f>
        <v/>
      </c>
      <c r="BI22" s="46" t="str" cm="1">
        <f t="array" ref="BI22">IF(OR($BB22=0,$BB22=""),"",_xlfn.XLOOKUP(AY22,Hide[Unique Types],FSEchar[Number of NACS 
(SAE J3400)
Ports],"Err",0,1))</f>
        <v/>
      </c>
      <c r="BJ22" s="46" t="str" cm="1">
        <f t="array" ref="BJ22">IF(OR($BB22=0,$BB22=""),"",_xlfn.XLOOKUP(AY22,Hide[Unique Types],FSEchar[Number of High-Power Ports],"Err",0,1))</f>
        <v/>
      </c>
      <c r="BK22" s="46" t="str" cm="1">
        <f t="array" ref="BK22">IF(OR($BB22=0,$BB22=""),"",_xlfn.XLOOKUP(AY22,Hide[Unique Types],FSEchar[High-Power Port Type],"Err",0,1))</f>
        <v/>
      </c>
      <c r="BL22" s="46" t="str" cm="1">
        <f t="array" ref="BL22">IF(OR($BB22=0,$BB22=""),"",_xlfn.XLOOKUP(AY22,Hide[Unique Types],SiteCalc2[FCI Charging Capacity '[kWh/day']],"Err",0,1))</f>
        <v/>
      </c>
    </row>
    <row r="23" spans="2:64" x14ac:dyDescent="0.3">
      <c r="B23" s="28">
        <v>13</v>
      </c>
      <c r="C23" s="28">
        <f>IF(ISBLANK(SiteChar[[#This Row],[Site Name]]),"",IF(G23=G22,C22,C22+1))</f>
        <v>4</v>
      </c>
      <c r="D23" s="28">
        <f>IF(ISBLANK(SiteChar[[#This Row],[Site Name]]),"",IF(G23=G22,D22+1,1))</f>
        <v>2</v>
      </c>
      <c r="E23" s="1">
        <f>IF(ISBLANK(SiteChar[[#This Row],[Site Name]]),"",Applicant)</f>
        <v>0</v>
      </c>
      <c r="F23" s="1">
        <f>IF(ISBLANK(SiteChar[[#This Row],[Site Name]]),"",FEIN)</f>
        <v>0</v>
      </c>
      <c r="G23" s="139" t="s">
        <v>367</v>
      </c>
      <c r="H23" s="139" t="s">
        <v>91</v>
      </c>
      <c r="I23" s="139" t="s">
        <v>95</v>
      </c>
      <c r="J23" s="140">
        <v>34.44444</v>
      </c>
      <c r="K23" s="140">
        <v>-120.44444</v>
      </c>
      <c r="L23" s="141">
        <v>45751</v>
      </c>
      <c r="M23" s="139">
        <v>24</v>
      </c>
      <c r="N23" s="142">
        <v>3000</v>
      </c>
      <c r="O23" s="1">
        <f>SUMIF(Table1[Site 
Ordinal Number],Table1[[#This Row],[Site 
Ordinal Number]],FSEchar[FSE Nameplate Power Rating
'[kW']])</f>
        <v>3000</v>
      </c>
      <c r="P23" s="1">
        <f>SUMIF(Table1[Site 
Ordinal Number],Table1[[#This Row],[Site 
Ordinal Number]],FSEchar[FSE
FCI
Power Rating '[kW']])</f>
        <v>2500</v>
      </c>
      <c r="Q23" s="1">
        <f>SUMIF(Hide[Site LMD],"="&amp;Table1[[#This Row],[Site 
Ordinal Number]]&amp;$AV$17,FSEchar[FSE
FCI
Power Rating '[kW']])</f>
        <v>2500</v>
      </c>
      <c r="R23" s="1">
        <f>SUMIF(Hide[Site HD],"="&amp;Table1[[#This Row],[Site 
Ordinal Number]]&amp;$AV$18,FSEchar[FSE
FCI
Power Rating '[kW']])</f>
        <v>0</v>
      </c>
      <c r="S23" s="139"/>
      <c r="T23" s="139" t="s">
        <v>106</v>
      </c>
      <c r="U23" s="139">
        <v>300</v>
      </c>
      <c r="V23" s="139">
        <v>250</v>
      </c>
      <c r="W23" s="139" t="s">
        <v>362</v>
      </c>
      <c r="X23" s="139"/>
      <c r="Y23" s="148"/>
      <c r="Z23" s="139">
        <v>2</v>
      </c>
      <c r="AA23" s="139"/>
      <c r="AB23" s="139"/>
      <c r="AC23" s="1">
        <f>IFERROR(FSEchar[[#This Row],[FSE
FCI
Power Rating '[kW']]]*24*_xlfn.XLOOKUP(FSEchar[[#This Row],[FCI 
Category
Types]],$AV$11:$AV$15,$AW$11:$AW$15),"")</f>
        <v>600</v>
      </c>
      <c r="AD23" s="1">
        <f>SUMIF(SiteChar[Site Name],SiteChar[[#This Row],[Site Name]],FSEchar[FSE Nameplate Power Rating
'[kW']])</f>
        <v>3000</v>
      </c>
      <c r="AE23" s="1">
        <f>COUNTIF(SiteChar[Site Name],SiteChar[[#This Row],[Site Name]])</f>
        <v>10</v>
      </c>
      <c r="AF23" s="1">
        <f>COUNTIF(Hide[Site LMD],Table1[[#This Row],[Site 
Ordinal Number]]&amp;$AV$17)</f>
        <v>10</v>
      </c>
      <c r="AG23" s="1">
        <f>COUNTIF(Hide[Site HD],Table1[[#This Row],[Site 
Ordinal Number]]&amp;$AV$18)</f>
        <v>0</v>
      </c>
      <c r="AH23" s="1" t="b">
        <f>OR(ISBLANK(SiteChar[[#This Row],[Latitude]]),LEN(SiteChar[[#This Row],[Latitude]])&gt;=8)</f>
        <v>1</v>
      </c>
      <c r="AI23" s="1" t="b">
        <f>OR(ISBLANK(SiteChar[[#This Row],[Longitude]]),LEN(SiteChar[[#This Row],[Longitude]])&gt;=10)</f>
        <v>1</v>
      </c>
      <c r="AJ23" s="1" t="str">
        <f>IF(Hide[[#This Row],[FCI Program Type]]=$AV$17,Table1[[#This Row],[Site 
Ordinal Number]]&amp;Hide[[#This Row],[FCI Program Type]],"")</f>
        <v>4LMD-FCI</v>
      </c>
      <c r="AK23" s="1" t="str">
        <f>IF(Hide[[#This Row],[FCI Program Type]]=$AV$18,Table1[[#This Row],[Site 
Ordinal Number]]&amp;Hide[[#This Row],[FCI Program Type]],"")</f>
        <v/>
      </c>
      <c r="AL23" s="1" t="b">
        <f>SiteCalc1[[#This Row],[Total Site
FCI 
Power Rating 
'[kW']]]&gt;SiteChar[[#This Row],[Maximum Total Site Power 
'[kW']]]</f>
        <v>0</v>
      </c>
      <c r="AM23" s="1" t="b">
        <f>AND(Hide[[#This Row],[FCI Program Type]]="LMD-FCI",SiteCalc1[[#This Row],[Total 
Site 
LMD-FCI Power Rating 
'[kW']]]&gt;2500)</f>
        <v>0</v>
      </c>
      <c r="AN23" s="1" t="b">
        <f>AND(Hide[[#This Row],[FCI Program Type]]="HD-FCI",SiteCalc1[[#This Row],[Total Site
HD-FCI Power Rating 
'[kW']]]&gt;40000)</f>
        <v>0</v>
      </c>
      <c r="AO23" s="1" t="b">
        <f>AND(FSEchar[[#This Row],[FSE Nameplate Power Rating
'[kW']]]&lt;50,OR(Hide[[#This Row],[FCI Program Type]]=$AV$17,Hide[[#This Row],[FCI Program Type]]=$AV$18))</f>
        <v>0</v>
      </c>
      <c r="AP23"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23" s="1" t="str">
        <f>IF(LEFT(FSEchar[[#This Row],[FCI 
Category
Types]],1)="L", "LMD-FCI",IF(LEFT(FSEchar[[#This Row],[FCI 
Category
Types]],1)="H","HD-FCI",""))</f>
        <v>LMD-FCI</v>
      </c>
      <c r="AR23" s="1" t="str">
        <f>SiteChar[[#This Row],[Site Name]]&amp;" "&amp;FSEchar[[#This Row],[FCI 
Category
Types]]&amp;" "&amp;FSEchar[[#This Row],[FSE Charger Model]]&amp;" "&amp;FSEchar[[#This Row],[FSE Nameplate Power Rating
'[kW']]]</f>
        <v>ExampleSite4 LMD-FCI Private Alph3.0 300</v>
      </c>
      <c r="AS23" s="1">
        <f>COUNTIF(Hide[Unique Types],Hide[[#This Row],[Unique Types]])</f>
        <v>5</v>
      </c>
      <c r="BA23" s="48" t="str" cm="1">
        <f t="array" ref="BA23">IF(ISBLANK(AZ23),"",SUM(IF(AZ23=LEFT(AY23:AY$210,LEN(AZ23)),1,0)))</f>
        <v/>
      </c>
      <c r="BB23" s="47" cm="1">
        <f t="array" ref="BB23">IFERROR(IF(COUNTIF($BB$11:BB22,BB22)&lt;_xlfn.XLOOKUP(BB22,$AZ$11:$AZ$210,$BA$11:$BA$210,0,1),BB22,INDEX($AZ$11:$AZ$210,MATCH(BB22,$AZ$11:$AZ$210,0)+1)),"")</f>
        <v>0</v>
      </c>
      <c r="BC23" s="46" t="str" cm="1">
        <f t="array" ref="BC23">IF(OR($BB23=0,$BB23=""),"",SUM(IF(AY23=Hide[Unique Types],1,0)))</f>
        <v/>
      </c>
      <c r="BD23" s="46" t="str" cm="1">
        <f t="array" ref="BD23">IF(OR($BB23=0,$BB23=""),"",_xlfn.XLOOKUP(AY23,Hide[Unique Types],FSEchar[FCI 
Category
Types],"Err",0,1))</f>
        <v/>
      </c>
      <c r="BE23" s="46" t="str" cm="1">
        <f t="array" ref="BE23">IF(OR($BB23=0,$BB23=""),"",_xlfn.XLOOKUP(AY23,Hide[Unique Types],FSEchar[FSE Charger Model],"Err",0,1))</f>
        <v/>
      </c>
      <c r="BF23" s="46" t="str" cm="1">
        <f t="array" ref="BF23">IF(OR($BB23=0,$BB23=""),"",_xlfn.XLOOKUP(AY23,Hide[Unique Types],FSEchar[FSE Nameplate Power Rating
'[kW']],"Err",0,1))</f>
        <v/>
      </c>
      <c r="BG23" s="46" t="str" cm="1">
        <f t="array" ref="BG23">IF(OR($BB23=0,$BB23=""),"",_xlfn.XLOOKUP(AY23,Hide[Unique Types],FSEchar[Number of CHAdeMO Ports],"Err",0,1))</f>
        <v/>
      </c>
      <c r="BH23" s="46" t="str" cm="1">
        <f t="array" ref="BH23">IF(OR($BB23=0,$BB23=""),"",_xlfn.XLOOKUP(AY23,Hide[Unique Types],FSEchar[Number of 
CCS 
Ports],"Err",0,1))</f>
        <v/>
      </c>
      <c r="BI23" s="46" t="str" cm="1">
        <f t="array" ref="BI23">IF(OR($BB23=0,$BB23=""),"",_xlfn.XLOOKUP(AY23,Hide[Unique Types],FSEchar[Number of NACS 
(SAE J3400)
Ports],"Err",0,1))</f>
        <v/>
      </c>
      <c r="BJ23" s="46" t="str" cm="1">
        <f t="array" ref="BJ23">IF(OR($BB23=0,$BB23=""),"",_xlfn.XLOOKUP(AY23,Hide[Unique Types],FSEchar[Number of High-Power Ports],"Err",0,1))</f>
        <v/>
      </c>
      <c r="BK23" s="46" t="str" cm="1">
        <f t="array" ref="BK23">IF(OR($BB23=0,$BB23=""),"",_xlfn.XLOOKUP(AY23,Hide[Unique Types],FSEchar[High-Power Port Type],"Err",0,1))</f>
        <v/>
      </c>
      <c r="BL23" s="46" t="str" cm="1">
        <f t="array" ref="BL23">IF(OR($BB23=0,$BB23=""),"",_xlfn.XLOOKUP(AY23,Hide[Unique Types],SiteCalc2[FCI Charging Capacity '[kWh/day']],"Err",0,1))</f>
        <v/>
      </c>
    </row>
    <row r="24" spans="2:64" x14ac:dyDescent="0.3">
      <c r="B24" s="28">
        <v>14</v>
      </c>
      <c r="C24" s="28">
        <f>IF(ISBLANK(SiteChar[[#This Row],[Site Name]]),"",IF(G24=G23,C23,C23+1))</f>
        <v>4</v>
      </c>
      <c r="D24" s="28">
        <f>IF(ISBLANK(SiteChar[[#This Row],[Site Name]]),"",IF(G24=G23,D23+1,1))</f>
        <v>3</v>
      </c>
      <c r="E24" s="1">
        <f>IF(ISBLANK(SiteChar[[#This Row],[Site Name]]),"",Applicant)</f>
        <v>0</v>
      </c>
      <c r="F24" s="1">
        <f>IF(ISBLANK(SiteChar[[#This Row],[Site Name]]),"",FEIN)</f>
        <v>0</v>
      </c>
      <c r="G24" s="139" t="s">
        <v>367</v>
      </c>
      <c r="H24" s="139" t="s">
        <v>91</v>
      </c>
      <c r="I24" s="139" t="s">
        <v>95</v>
      </c>
      <c r="J24" s="140">
        <v>34.44444</v>
      </c>
      <c r="K24" s="140">
        <v>-120.44444</v>
      </c>
      <c r="L24" s="141">
        <v>45751</v>
      </c>
      <c r="M24" s="139">
        <v>24</v>
      </c>
      <c r="N24" s="142">
        <v>3000</v>
      </c>
      <c r="O24" s="1">
        <f>SUMIF(Table1[Site 
Ordinal Number],Table1[[#This Row],[Site 
Ordinal Number]],FSEchar[FSE Nameplate Power Rating
'[kW']])</f>
        <v>3000</v>
      </c>
      <c r="P24" s="1">
        <f>SUMIF(Table1[Site 
Ordinal Number],Table1[[#This Row],[Site 
Ordinal Number]],FSEchar[FSE
FCI
Power Rating '[kW']])</f>
        <v>2500</v>
      </c>
      <c r="Q24" s="1">
        <f>SUMIF(Hide[Site LMD],"="&amp;Table1[[#This Row],[Site 
Ordinal Number]]&amp;$AV$17,FSEchar[FSE
FCI
Power Rating '[kW']])</f>
        <v>2500</v>
      </c>
      <c r="R24" s="1">
        <f>SUMIF(Hide[Site HD],"="&amp;Table1[[#This Row],[Site 
Ordinal Number]]&amp;$AV$18,FSEchar[FSE
FCI
Power Rating '[kW']])</f>
        <v>0</v>
      </c>
      <c r="S24" s="139"/>
      <c r="T24" s="139" t="s">
        <v>106</v>
      </c>
      <c r="U24" s="139">
        <v>300</v>
      </c>
      <c r="V24" s="139">
        <v>250</v>
      </c>
      <c r="W24" s="139" t="s">
        <v>362</v>
      </c>
      <c r="X24" s="139"/>
      <c r="Y24" s="148"/>
      <c r="Z24" s="139">
        <v>2</v>
      </c>
      <c r="AA24" s="139"/>
      <c r="AB24" s="139"/>
      <c r="AC24" s="1">
        <f>IFERROR(FSEchar[[#This Row],[FSE
FCI
Power Rating '[kW']]]*24*_xlfn.XLOOKUP(FSEchar[[#This Row],[FCI 
Category
Types]],$AV$11:$AV$15,$AW$11:$AW$15),"")</f>
        <v>600</v>
      </c>
      <c r="AD24" s="1">
        <f>SUMIF(SiteChar[Site Name],SiteChar[[#This Row],[Site Name]],FSEchar[FSE Nameplate Power Rating
'[kW']])</f>
        <v>3000</v>
      </c>
      <c r="AE24" s="1">
        <f>COUNTIF(SiteChar[Site Name],SiteChar[[#This Row],[Site Name]])</f>
        <v>10</v>
      </c>
      <c r="AF24" s="1">
        <f>COUNTIF(Hide[Site LMD],Table1[[#This Row],[Site 
Ordinal Number]]&amp;$AV$17)</f>
        <v>10</v>
      </c>
      <c r="AG24" s="1">
        <f>COUNTIF(Hide[Site HD],Table1[[#This Row],[Site 
Ordinal Number]]&amp;$AV$18)</f>
        <v>0</v>
      </c>
      <c r="AH24" s="1" t="b">
        <f>OR(ISBLANK(SiteChar[[#This Row],[Latitude]]),LEN(SiteChar[[#This Row],[Latitude]])&gt;=8)</f>
        <v>1</v>
      </c>
      <c r="AI24" s="1" t="b">
        <f>OR(ISBLANK(SiteChar[[#This Row],[Longitude]]),LEN(SiteChar[[#This Row],[Longitude]])&gt;=10)</f>
        <v>1</v>
      </c>
      <c r="AJ24" s="1" t="str">
        <f>IF(Hide[[#This Row],[FCI Program Type]]=$AV$17,Table1[[#This Row],[Site 
Ordinal Number]]&amp;Hide[[#This Row],[FCI Program Type]],"")</f>
        <v>4LMD-FCI</v>
      </c>
      <c r="AK24" s="1" t="str">
        <f>IF(Hide[[#This Row],[FCI Program Type]]=$AV$18,Table1[[#This Row],[Site 
Ordinal Number]]&amp;Hide[[#This Row],[FCI Program Type]],"")</f>
        <v/>
      </c>
      <c r="AL24" s="1" t="b">
        <f>SiteCalc1[[#This Row],[Total Site
FCI 
Power Rating 
'[kW']]]&gt;SiteChar[[#This Row],[Maximum Total Site Power 
'[kW']]]</f>
        <v>0</v>
      </c>
      <c r="AM24" s="1" t="b">
        <f>AND(Hide[[#This Row],[FCI Program Type]]="LMD-FCI",SiteCalc1[[#This Row],[Total 
Site 
LMD-FCI Power Rating 
'[kW']]]&gt;2500)</f>
        <v>0</v>
      </c>
      <c r="AN24" s="1" t="b">
        <f>AND(Hide[[#This Row],[FCI Program Type]]="HD-FCI",SiteCalc1[[#This Row],[Total Site
HD-FCI Power Rating 
'[kW']]]&gt;40000)</f>
        <v>0</v>
      </c>
      <c r="AO24" s="1" t="b">
        <f>AND(FSEchar[[#This Row],[FSE Nameplate Power Rating
'[kW']]]&lt;50,OR(Hide[[#This Row],[FCI Program Type]]=$AV$17,Hide[[#This Row],[FCI Program Type]]=$AV$18))</f>
        <v>0</v>
      </c>
      <c r="AP24"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24" s="1" t="str">
        <f>IF(LEFT(FSEchar[[#This Row],[FCI 
Category
Types]],1)="L", "LMD-FCI",IF(LEFT(FSEchar[[#This Row],[FCI 
Category
Types]],1)="H","HD-FCI",""))</f>
        <v>LMD-FCI</v>
      </c>
      <c r="AR24" s="1" t="str">
        <f>SiteChar[[#This Row],[Site Name]]&amp;" "&amp;FSEchar[[#This Row],[FCI 
Category
Types]]&amp;" "&amp;FSEchar[[#This Row],[FSE Charger Model]]&amp;" "&amp;FSEchar[[#This Row],[FSE Nameplate Power Rating
'[kW']]]</f>
        <v>ExampleSite4 LMD-FCI Private Alph3.0 300</v>
      </c>
      <c r="AS24" s="1">
        <f>COUNTIF(Hide[Unique Types],Hide[[#This Row],[Unique Types]])</f>
        <v>5</v>
      </c>
      <c r="BA24" s="48" t="str" cm="1">
        <f t="array" ref="BA24">IF(ISBLANK(AZ24),"",SUM(IF(AZ24=LEFT(AY24:AY$210,LEN(AZ24)),1,0)))</f>
        <v/>
      </c>
      <c r="BB24" s="47" t="str" cm="1">
        <f t="array" ref="BB24">IFERROR(IF(COUNTIF($BB$11:BB23,BB23)&lt;_xlfn.XLOOKUP(BB23,$AZ$11:$AZ$210,$BA$11:$BA$210,0,1),BB23,INDEX($AZ$11:$AZ$210,MATCH(BB23,$AZ$11:$AZ$210,0)+1)),"")</f>
        <v/>
      </c>
      <c r="BC24" s="46" t="str" cm="1">
        <f t="array" ref="BC24">IF(OR($BB24=0,$BB24=""),"",SUM(IF(AY24=Hide[Unique Types],1,0)))</f>
        <v/>
      </c>
      <c r="BD24" s="46" t="str" cm="1">
        <f t="array" ref="BD24">IF(OR($BB24=0,$BB24=""),"",_xlfn.XLOOKUP(AY24,Hide[Unique Types],FSEchar[FCI 
Category
Types],"Err",0,1))</f>
        <v/>
      </c>
      <c r="BE24" s="46" t="str" cm="1">
        <f t="array" ref="BE24">IF(OR($BB24=0,$BB24=""),"",_xlfn.XLOOKUP(AY24,Hide[Unique Types],FSEchar[FSE Charger Model],"Err",0,1))</f>
        <v/>
      </c>
      <c r="BF24" s="46" t="str" cm="1">
        <f t="array" ref="BF24">IF(OR($BB24=0,$BB24=""),"",_xlfn.XLOOKUP(AY24,Hide[Unique Types],FSEchar[FSE Nameplate Power Rating
'[kW']],"Err",0,1))</f>
        <v/>
      </c>
      <c r="BG24" s="46" t="str" cm="1">
        <f t="array" ref="BG24">IF(OR($BB24=0,$BB24=""),"",_xlfn.XLOOKUP(AY24,Hide[Unique Types],FSEchar[Number of CHAdeMO Ports],"Err",0,1))</f>
        <v/>
      </c>
      <c r="BH24" s="46" t="str" cm="1">
        <f t="array" ref="BH24">IF(OR($BB24=0,$BB24=""),"",_xlfn.XLOOKUP(AY24,Hide[Unique Types],FSEchar[Number of 
CCS 
Ports],"Err",0,1))</f>
        <v/>
      </c>
      <c r="BI24" s="46" t="str" cm="1">
        <f t="array" ref="BI24">IF(OR($BB24=0,$BB24=""),"",_xlfn.XLOOKUP(AY24,Hide[Unique Types],FSEchar[Number of NACS 
(SAE J3400)
Ports],"Err",0,1))</f>
        <v/>
      </c>
      <c r="BJ24" s="46" t="str" cm="1">
        <f t="array" ref="BJ24">IF(OR($BB24=0,$BB24=""),"",_xlfn.XLOOKUP(AY24,Hide[Unique Types],FSEchar[Number of High-Power Ports],"Err",0,1))</f>
        <v/>
      </c>
      <c r="BK24" s="46" t="str" cm="1">
        <f t="array" ref="BK24">IF(OR($BB24=0,$BB24=""),"",_xlfn.XLOOKUP(AY24,Hide[Unique Types],FSEchar[High-Power Port Type],"Err",0,1))</f>
        <v/>
      </c>
      <c r="BL24" s="46" t="str" cm="1">
        <f t="array" ref="BL24">IF(OR($BB24=0,$BB24=""),"",_xlfn.XLOOKUP(AY24,Hide[Unique Types],SiteCalc2[FCI Charging Capacity '[kWh/day']],"Err",0,1))</f>
        <v/>
      </c>
    </row>
    <row r="25" spans="2:64" x14ac:dyDescent="0.3">
      <c r="B25" s="28">
        <v>15</v>
      </c>
      <c r="C25" s="28">
        <f>IF(ISBLANK(SiteChar[[#This Row],[Site Name]]),"",IF(G25=G24,C24,C24+1))</f>
        <v>4</v>
      </c>
      <c r="D25" s="28">
        <f>IF(ISBLANK(SiteChar[[#This Row],[Site Name]]),"",IF(G25=G24,D24+1,1))</f>
        <v>4</v>
      </c>
      <c r="E25" s="1">
        <f>IF(ISBLANK(SiteChar[[#This Row],[Site Name]]),"",Applicant)</f>
        <v>0</v>
      </c>
      <c r="F25" s="1">
        <f>IF(ISBLANK(SiteChar[[#This Row],[Site Name]]),"",FEIN)</f>
        <v>0</v>
      </c>
      <c r="G25" s="139" t="s">
        <v>367</v>
      </c>
      <c r="H25" s="139" t="s">
        <v>91</v>
      </c>
      <c r="I25" s="139" t="s">
        <v>95</v>
      </c>
      <c r="J25" s="140">
        <v>34.44444</v>
      </c>
      <c r="K25" s="140">
        <v>-120.44444</v>
      </c>
      <c r="L25" s="141">
        <v>45751</v>
      </c>
      <c r="M25" s="139">
        <v>24</v>
      </c>
      <c r="N25" s="142">
        <v>3000</v>
      </c>
      <c r="O25" s="1">
        <f>SUMIF(Table1[Site 
Ordinal Number],Table1[[#This Row],[Site 
Ordinal Number]],FSEchar[FSE Nameplate Power Rating
'[kW']])</f>
        <v>3000</v>
      </c>
      <c r="P25" s="1">
        <f>SUMIF(Table1[Site 
Ordinal Number],Table1[[#This Row],[Site 
Ordinal Number]],FSEchar[FSE
FCI
Power Rating '[kW']])</f>
        <v>2500</v>
      </c>
      <c r="Q25" s="1">
        <f>SUMIF(Hide[Site LMD],"="&amp;Table1[[#This Row],[Site 
Ordinal Number]]&amp;$AV$17,FSEchar[FSE
FCI
Power Rating '[kW']])</f>
        <v>2500</v>
      </c>
      <c r="R25" s="1">
        <f>SUMIF(Hide[Site HD],"="&amp;Table1[[#This Row],[Site 
Ordinal Number]]&amp;$AV$18,FSEchar[FSE
FCI
Power Rating '[kW']])</f>
        <v>0</v>
      </c>
      <c r="S25" s="139"/>
      <c r="T25" s="139" t="s">
        <v>106</v>
      </c>
      <c r="U25" s="139">
        <v>300</v>
      </c>
      <c r="V25" s="139">
        <v>250</v>
      </c>
      <c r="W25" s="139" t="s">
        <v>362</v>
      </c>
      <c r="X25" s="139"/>
      <c r="Y25" s="148"/>
      <c r="Z25" s="139">
        <v>2</v>
      </c>
      <c r="AA25" s="139"/>
      <c r="AB25" s="139"/>
      <c r="AC25" s="1">
        <f>IFERROR(FSEchar[[#This Row],[FSE
FCI
Power Rating '[kW']]]*24*_xlfn.XLOOKUP(FSEchar[[#This Row],[FCI 
Category
Types]],$AV$11:$AV$15,$AW$11:$AW$15),"")</f>
        <v>600</v>
      </c>
      <c r="AD25" s="1">
        <f>SUMIF(SiteChar[Site Name],SiteChar[[#This Row],[Site Name]],FSEchar[FSE Nameplate Power Rating
'[kW']])</f>
        <v>3000</v>
      </c>
      <c r="AE25" s="1">
        <f>COUNTIF(SiteChar[Site Name],SiteChar[[#This Row],[Site Name]])</f>
        <v>10</v>
      </c>
      <c r="AF25" s="1">
        <f>COUNTIF(Hide[Site LMD],Table1[[#This Row],[Site 
Ordinal Number]]&amp;$AV$17)</f>
        <v>10</v>
      </c>
      <c r="AG25" s="1">
        <f>COUNTIF(Hide[Site HD],Table1[[#This Row],[Site 
Ordinal Number]]&amp;$AV$18)</f>
        <v>0</v>
      </c>
      <c r="AH25" s="1" t="b">
        <f>OR(ISBLANK(SiteChar[[#This Row],[Latitude]]),LEN(SiteChar[[#This Row],[Latitude]])&gt;=8)</f>
        <v>1</v>
      </c>
      <c r="AI25" s="1" t="b">
        <f>OR(ISBLANK(SiteChar[[#This Row],[Longitude]]),LEN(SiteChar[[#This Row],[Longitude]])&gt;=10)</f>
        <v>1</v>
      </c>
      <c r="AJ25" s="1" t="str">
        <f>IF(Hide[[#This Row],[FCI Program Type]]=$AV$17,Table1[[#This Row],[Site 
Ordinal Number]]&amp;Hide[[#This Row],[FCI Program Type]],"")</f>
        <v>4LMD-FCI</v>
      </c>
      <c r="AK25" s="1" t="str">
        <f>IF(Hide[[#This Row],[FCI Program Type]]=$AV$18,Table1[[#This Row],[Site 
Ordinal Number]]&amp;Hide[[#This Row],[FCI Program Type]],"")</f>
        <v/>
      </c>
      <c r="AL25" s="1" t="b">
        <f>SiteCalc1[[#This Row],[Total Site
FCI 
Power Rating 
'[kW']]]&gt;SiteChar[[#This Row],[Maximum Total Site Power 
'[kW']]]</f>
        <v>0</v>
      </c>
      <c r="AM25" s="1" t="b">
        <f>AND(Hide[[#This Row],[FCI Program Type]]="LMD-FCI",SiteCalc1[[#This Row],[Total 
Site 
LMD-FCI Power Rating 
'[kW']]]&gt;2500)</f>
        <v>0</v>
      </c>
      <c r="AN25" s="1" t="b">
        <f>AND(Hide[[#This Row],[FCI Program Type]]="HD-FCI",SiteCalc1[[#This Row],[Total Site
HD-FCI Power Rating 
'[kW']]]&gt;40000)</f>
        <v>0</v>
      </c>
      <c r="AO25" s="1" t="b">
        <f>AND(FSEchar[[#This Row],[FSE Nameplate Power Rating
'[kW']]]&lt;50,OR(Hide[[#This Row],[FCI Program Type]]=$AV$17,Hide[[#This Row],[FCI Program Type]]=$AV$18))</f>
        <v>0</v>
      </c>
      <c r="AP25"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25" s="1" t="str">
        <f>IF(LEFT(FSEchar[[#This Row],[FCI 
Category
Types]],1)="L", "LMD-FCI",IF(LEFT(FSEchar[[#This Row],[FCI 
Category
Types]],1)="H","HD-FCI",""))</f>
        <v>LMD-FCI</v>
      </c>
      <c r="AR25" s="1" t="str">
        <f>SiteChar[[#This Row],[Site Name]]&amp;" "&amp;FSEchar[[#This Row],[FCI 
Category
Types]]&amp;" "&amp;FSEchar[[#This Row],[FSE Charger Model]]&amp;" "&amp;FSEchar[[#This Row],[FSE Nameplate Power Rating
'[kW']]]</f>
        <v>ExampleSite4 LMD-FCI Private Alph3.0 300</v>
      </c>
      <c r="AS25" s="1">
        <f>COUNTIF(Hide[Unique Types],Hide[[#This Row],[Unique Types]])</f>
        <v>5</v>
      </c>
      <c r="BA25" s="48" t="str" cm="1">
        <f t="array" ref="BA25">IF(ISBLANK(AZ25),"",SUM(IF(AZ25=LEFT(AY25:AY$210,LEN(AZ25)),1,0)))</f>
        <v/>
      </c>
      <c r="BB25" s="47" t="str" cm="1">
        <f t="array" ref="BB25">IFERROR(IF(COUNTIF($BB$11:BB24,BB24)&lt;_xlfn.XLOOKUP(BB24,$AZ$11:$AZ$210,$BA$11:$BA$210,0,1),BB24,INDEX($AZ$11:$AZ$210,MATCH(BB24,$AZ$11:$AZ$210,0)+1)),"")</f>
        <v/>
      </c>
      <c r="BC25" s="46" t="str" cm="1">
        <f t="array" ref="BC25">IF(OR($BB25=0,$BB25=""),"",SUM(IF(AY25=Hide[Unique Types],1,0)))</f>
        <v/>
      </c>
      <c r="BD25" s="46" t="str" cm="1">
        <f t="array" ref="BD25">IF(OR($BB25=0,$BB25=""),"",_xlfn.XLOOKUP(AY25,Hide[Unique Types],FSEchar[FCI 
Category
Types],"Err",0,1))</f>
        <v/>
      </c>
      <c r="BE25" s="46" t="str" cm="1">
        <f t="array" ref="BE25">IF(OR($BB25=0,$BB25=""),"",_xlfn.XLOOKUP(AY25,Hide[Unique Types],FSEchar[FSE Charger Model],"Err",0,1))</f>
        <v/>
      </c>
      <c r="BF25" s="46" t="str" cm="1">
        <f t="array" ref="BF25">IF(OR($BB25=0,$BB25=""),"",_xlfn.XLOOKUP(AY25,Hide[Unique Types],FSEchar[FSE Nameplate Power Rating
'[kW']],"Err",0,1))</f>
        <v/>
      </c>
      <c r="BG25" s="46" t="str" cm="1">
        <f t="array" ref="BG25">IF(OR($BB25=0,$BB25=""),"",_xlfn.XLOOKUP(AY25,Hide[Unique Types],FSEchar[Number of CHAdeMO Ports],"Err",0,1))</f>
        <v/>
      </c>
      <c r="BH25" s="46" t="str" cm="1">
        <f t="array" ref="BH25">IF(OR($BB25=0,$BB25=""),"",_xlfn.XLOOKUP(AY25,Hide[Unique Types],FSEchar[Number of 
CCS 
Ports],"Err",0,1))</f>
        <v/>
      </c>
      <c r="BI25" s="46" t="str" cm="1">
        <f t="array" ref="BI25">IF(OR($BB25=0,$BB25=""),"",_xlfn.XLOOKUP(AY25,Hide[Unique Types],FSEchar[Number of NACS 
(SAE J3400)
Ports],"Err",0,1))</f>
        <v/>
      </c>
      <c r="BJ25" s="46" t="str" cm="1">
        <f t="array" ref="BJ25">IF(OR($BB25=0,$BB25=""),"",_xlfn.XLOOKUP(AY25,Hide[Unique Types],FSEchar[Number of High-Power Ports],"Err",0,1))</f>
        <v/>
      </c>
      <c r="BK25" s="46" t="str" cm="1">
        <f t="array" ref="BK25">IF(OR($BB25=0,$BB25=""),"",_xlfn.XLOOKUP(AY25,Hide[Unique Types],FSEchar[High-Power Port Type],"Err",0,1))</f>
        <v/>
      </c>
      <c r="BL25" s="46" t="str" cm="1">
        <f t="array" ref="BL25">IF(OR($BB25=0,$BB25=""),"",_xlfn.XLOOKUP(AY25,Hide[Unique Types],SiteCalc2[FCI Charging Capacity '[kWh/day']],"Err",0,1))</f>
        <v/>
      </c>
    </row>
    <row r="26" spans="2:64" x14ac:dyDescent="0.3">
      <c r="B26" s="28">
        <v>16</v>
      </c>
      <c r="C26" s="28">
        <f>IF(ISBLANK(SiteChar[[#This Row],[Site Name]]),"",IF(G26=G25,C25,C25+1))</f>
        <v>4</v>
      </c>
      <c r="D26" s="28">
        <f>IF(ISBLANK(SiteChar[[#This Row],[Site Name]]),"",IF(G26=G25,D25+1,1))</f>
        <v>5</v>
      </c>
      <c r="E26" s="1">
        <f>IF(ISBLANK(SiteChar[[#This Row],[Site Name]]),"",Applicant)</f>
        <v>0</v>
      </c>
      <c r="F26" s="1">
        <f>IF(ISBLANK(SiteChar[[#This Row],[Site Name]]),"",FEIN)</f>
        <v>0</v>
      </c>
      <c r="G26" s="139" t="s">
        <v>367</v>
      </c>
      <c r="H26" s="139" t="s">
        <v>91</v>
      </c>
      <c r="I26" s="139" t="s">
        <v>95</v>
      </c>
      <c r="J26" s="140">
        <v>34.44444</v>
      </c>
      <c r="K26" s="140">
        <v>-120.44444</v>
      </c>
      <c r="L26" s="141">
        <v>45751</v>
      </c>
      <c r="M26" s="139">
        <v>24</v>
      </c>
      <c r="N26" s="142">
        <v>3000</v>
      </c>
      <c r="O26" s="1">
        <f>SUMIF(Table1[Site 
Ordinal Number],Table1[[#This Row],[Site 
Ordinal Number]],FSEchar[FSE Nameplate Power Rating
'[kW']])</f>
        <v>3000</v>
      </c>
      <c r="P26" s="1">
        <f>SUMIF(Table1[Site 
Ordinal Number],Table1[[#This Row],[Site 
Ordinal Number]],FSEchar[FSE
FCI
Power Rating '[kW']])</f>
        <v>2500</v>
      </c>
      <c r="Q26" s="1">
        <f>SUMIF(Hide[Site LMD],"="&amp;Table1[[#This Row],[Site 
Ordinal Number]]&amp;$AV$17,FSEchar[FSE
FCI
Power Rating '[kW']])</f>
        <v>2500</v>
      </c>
      <c r="R26" s="1">
        <f>SUMIF(Hide[Site HD],"="&amp;Table1[[#This Row],[Site 
Ordinal Number]]&amp;$AV$18,FSEchar[FSE
FCI
Power Rating '[kW']])</f>
        <v>0</v>
      </c>
      <c r="S26" s="139"/>
      <c r="T26" s="139" t="s">
        <v>106</v>
      </c>
      <c r="U26" s="139">
        <v>300</v>
      </c>
      <c r="V26" s="139">
        <v>250</v>
      </c>
      <c r="W26" s="139" t="s">
        <v>362</v>
      </c>
      <c r="X26" s="139"/>
      <c r="Y26" s="148"/>
      <c r="Z26" s="139">
        <v>2</v>
      </c>
      <c r="AA26" s="139"/>
      <c r="AB26" s="139"/>
      <c r="AC26" s="1">
        <f>IFERROR(FSEchar[[#This Row],[FSE
FCI
Power Rating '[kW']]]*24*_xlfn.XLOOKUP(FSEchar[[#This Row],[FCI 
Category
Types]],$AV$11:$AV$15,$AW$11:$AW$15),"")</f>
        <v>600</v>
      </c>
      <c r="AD26" s="1">
        <f>SUMIF(SiteChar[Site Name],SiteChar[[#This Row],[Site Name]],FSEchar[FSE Nameplate Power Rating
'[kW']])</f>
        <v>3000</v>
      </c>
      <c r="AE26" s="1">
        <f>COUNTIF(SiteChar[Site Name],SiteChar[[#This Row],[Site Name]])</f>
        <v>10</v>
      </c>
      <c r="AF26" s="1">
        <f>COUNTIF(Hide[Site LMD],Table1[[#This Row],[Site 
Ordinal Number]]&amp;$AV$17)</f>
        <v>10</v>
      </c>
      <c r="AG26" s="1">
        <f>COUNTIF(Hide[Site HD],Table1[[#This Row],[Site 
Ordinal Number]]&amp;$AV$18)</f>
        <v>0</v>
      </c>
      <c r="AH26" s="1" t="b">
        <f>OR(ISBLANK(SiteChar[[#This Row],[Latitude]]),LEN(SiteChar[[#This Row],[Latitude]])&gt;=8)</f>
        <v>1</v>
      </c>
      <c r="AI26" s="1" t="b">
        <f>OR(ISBLANK(SiteChar[[#This Row],[Longitude]]),LEN(SiteChar[[#This Row],[Longitude]])&gt;=10)</f>
        <v>1</v>
      </c>
      <c r="AJ26" s="1" t="str">
        <f>IF(Hide[[#This Row],[FCI Program Type]]=$AV$17,Table1[[#This Row],[Site 
Ordinal Number]]&amp;Hide[[#This Row],[FCI Program Type]],"")</f>
        <v>4LMD-FCI</v>
      </c>
      <c r="AK26" s="1" t="str">
        <f>IF(Hide[[#This Row],[FCI Program Type]]=$AV$18,Table1[[#This Row],[Site 
Ordinal Number]]&amp;Hide[[#This Row],[FCI Program Type]],"")</f>
        <v/>
      </c>
      <c r="AL26" s="1" t="b">
        <f>SiteCalc1[[#This Row],[Total Site
FCI 
Power Rating 
'[kW']]]&gt;SiteChar[[#This Row],[Maximum Total Site Power 
'[kW']]]</f>
        <v>0</v>
      </c>
      <c r="AM26" s="1" t="b">
        <f>AND(Hide[[#This Row],[FCI Program Type]]="LMD-FCI",SiteCalc1[[#This Row],[Total 
Site 
LMD-FCI Power Rating 
'[kW']]]&gt;2500)</f>
        <v>0</v>
      </c>
      <c r="AN26" s="1" t="b">
        <f>AND(Hide[[#This Row],[FCI Program Type]]="HD-FCI",SiteCalc1[[#This Row],[Total Site
HD-FCI Power Rating 
'[kW']]]&gt;40000)</f>
        <v>0</v>
      </c>
      <c r="AO26" s="1" t="b">
        <f>AND(FSEchar[[#This Row],[FSE Nameplate Power Rating
'[kW']]]&lt;50,OR(Hide[[#This Row],[FCI Program Type]]=$AV$17,Hide[[#This Row],[FCI Program Type]]=$AV$18))</f>
        <v>0</v>
      </c>
      <c r="AP26"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26" s="1" t="str">
        <f>IF(LEFT(FSEchar[[#This Row],[FCI 
Category
Types]],1)="L", "LMD-FCI",IF(LEFT(FSEchar[[#This Row],[FCI 
Category
Types]],1)="H","HD-FCI",""))</f>
        <v>LMD-FCI</v>
      </c>
      <c r="AR26" s="1" t="str">
        <f>SiteChar[[#This Row],[Site Name]]&amp;" "&amp;FSEchar[[#This Row],[FCI 
Category
Types]]&amp;" "&amp;FSEchar[[#This Row],[FSE Charger Model]]&amp;" "&amp;FSEchar[[#This Row],[FSE Nameplate Power Rating
'[kW']]]</f>
        <v>ExampleSite4 LMD-FCI Private Alph3.0 300</v>
      </c>
      <c r="AS26" s="1">
        <f>COUNTIF(Hide[Unique Types],Hide[[#This Row],[Unique Types]])</f>
        <v>5</v>
      </c>
      <c r="BA26" s="48" t="str" cm="1">
        <f t="array" ref="BA26">IF(ISBLANK(AZ26),"",SUM(IF(AZ26=LEFT(AY26:AY$210,LEN(AZ26)),1,0)))</f>
        <v/>
      </c>
      <c r="BB26" s="47" t="str" cm="1">
        <f t="array" ref="BB26">IFERROR(IF(COUNTIF($BB$11:BB25,BB25)&lt;_xlfn.XLOOKUP(BB25,$AZ$11:$AZ$210,$BA$11:$BA$210,0,1),BB25,INDEX($AZ$11:$AZ$210,MATCH(BB25,$AZ$11:$AZ$210,0)+1)),"")</f>
        <v/>
      </c>
      <c r="BC26" s="46" t="str" cm="1">
        <f t="array" ref="BC26">IF(OR($BB26=0,$BB26=""),"",SUM(IF(AY26=Hide[Unique Types],1,0)))</f>
        <v/>
      </c>
      <c r="BD26" s="46" t="str" cm="1">
        <f t="array" ref="BD26">IF(OR($BB26=0,$BB26=""),"",_xlfn.XLOOKUP(AY26,Hide[Unique Types],FSEchar[FCI 
Category
Types],"Err",0,1))</f>
        <v/>
      </c>
      <c r="BE26" s="46" t="str" cm="1">
        <f t="array" ref="BE26">IF(OR($BB26=0,$BB26=""),"",_xlfn.XLOOKUP(AY26,Hide[Unique Types],FSEchar[FSE Charger Model],"Err",0,1))</f>
        <v/>
      </c>
      <c r="BF26" s="46" t="str" cm="1">
        <f t="array" ref="BF26">IF(OR($BB26=0,$BB26=""),"",_xlfn.XLOOKUP(AY26,Hide[Unique Types],FSEchar[FSE Nameplate Power Rating
'[kW']],"Err",0,1))</f>
        <v/>
      </c>
      <c r="BG26" s="46" t="str" cm="1">
        <f t="array" ref="BG26">IF(OR($BB26=0,$BB26=""),"",_xlfn.XLOOKUP(AY26,Hide[Unique Types],FSEchar[Number of CHAdeMO Ports],"Err",0,1))</f>
        <v/>
      </c>
      <c r="BH26" s="46" t="str" cm="1">
        <f t="array" ref="BH26">IF(OR($BB26=0,$BB26=""),"",_xlfn.XLOOKUP(AY26,Hide[Unique Types],FSEchar[Number of 
CCS 
Ports],"Err",0,1))</f>
        <v/>
      </c>
      <c r="BI26" s="46" t="str" cm="1">
        <f t="array" ref="BI26">IF(OR($BB26=0,$BB26=""),"",_xlfn.XLOOKUP(AY26,Hide[Unique Types],FSEchar[Number of NACS 
(SAE J3400)
Ports],"Err",0,1))</f>
        <v/>
      </c>
      <c r="BJ26" s="46" t="str" cm="1">
        <f t="array" ref="BJ26">IF(OR($BB26=0,$BB26=""),"",_xlfn.XLOOKUP(AY26,Hide[Unique Types],FSEchar[Number of High-Power Ports],"Err",0,1))</f>
        <v/>
      </c>
      <c r="BK26" s="46" t="str" cm="1">
        <f t="array" ref="BK26">IF(OR($BB26=0,$BB26=""),"",_xlfn.XLOOKUP(AY26,Hide[Unique Types],FSEchar[High-Power Port Type],"Err",0,1))</f>
        <v/>
      </c>
      <c r="BL26" s="46" t="str" cm="1">
        <f t="array" ref="BL26">IF(OR($BB26=0,$BB26=""),"",_xlfn.XLOOKUP(AY26,Hide[Unique Types],SiteCalc2[FCI Charging Capacity '[kWh/day']],"Err",0,1))</f>
        <v/>
      </c>
    </row>
    <row r="27" spans="2:64" x14ac:dyDescent="0.3">
      <c r="B27" s="28">
        <v>17</v>
      </c>
      <c r="C27" s="28">
        <f>IF(ISBLANK(SiteChar[[#This Row],[Site Name]]),"",IF(G27=G26,C26,C26+1))</f>
        <v>4</v>
      </c>
      <c r="D27" s="28">
        <f>IF(ISBLANK(SiteChar[[#This Row],[Site Name]]),"",IF(G27=G26,D26+1,1))</f>
        <v>6</v>
      </c>
      <c r="E27" s="1">
        <f>IF(ISBLANK(SiteChar[[#This Row],[Site Name]]),"",Applicant)</f>
        <v>0</v>
      </c>
      <c r="F27" s="1">
        <f>IF(ISBLANK(SiteChar[[#This Row],[Site Name]]),"",FEIN)</f>
        <v>0</v>
      </c>
      <c r="G27" s="139" t="s">
        <v>367</v>
      </c>
      <c r="H27" s="139" t="s">
        <v>91</v>
      </c>
      <c r="I27" s="139" t="s">
        <v>95</v>
      </c>
      <c r="J27" s="140">
        <v>34.44444</v>
      </c>
      <c r="K27" s="140">
        <v>-120.44444</v>
      </c>
      <c r="L27" s="141">
        <v>45751</v>
      </c>
      <c r="M27" s="139">
        <v>24</v>
      </c>
      <c r="N27" s="142">
        <v>3000</v>
      </c>
      <c r="O27" s="1">
        <f>SUMIF(Table1[Site 
Ordinal Number],Table1[[#This Row],[Site 
Ordinal Number]],FSEchar[FSE Nameplate Power Rating
'[kW']])</f>
        <v>3000</v>
      </c>
      <c r="P27" s="1">
        <f>SUMIF(Table1[Site 
Ordinal Number],Table1[[#This Row],[Site 
Ordinal Number]],FSEchar[FSE
FCI
Power Rating '[kW']])</f>
        <v>2500</v>
      </c>
      <c r="Q27" s="1">
        <f>SUMIF(Hide[Site LMD],"="&amp;Table1[[#This Row],[Site 
Ordinal Number]]&amp;$AV$17,FSEchar[FSE
FCI
Power Rating '[kW']])</f>
        <v>2500</v>
      </c>
      <c r="R27" s="1">
        <f>SUMIF(Hide[Site HD],"="&amp;Table1[[#This Row],[Site 
Ordinal Number]]&amp;$AV$18,FSEchar[FSE
FCI
Power Rating '[kW']])</f>
        <v>0</v>
      </c>
      <c r="S27" s="139"/>
      <c r="T27" s="139" t="s">
        <v>105</v>
      </c>
      <c r="U27" s="139">
        <v>300</v>
      </c>
      <c r="V27" s="139">
        <v>250</v>
      </c>
      <c r="W27" s="139" t="s">
        <v>362</v>
      </c>
      <c r="X27" s="139"/>
      <c r="Y27" s="148"/>
      <c r="Z27" s="139">
        <v>2</v>
      </c>
      <c r="AA27" s="139"/>
      <c r="AB27" s="139"/>
      <c r="AC27" s="1">
        <f>IFERROR(FSEchar[[#This Row],[FSE
FCI
Power Rating '[kW']]]*24*_xlfn.XLOOKUP(FSEchar[[#This Row],[FCI 
Category
Types]],$AV$11:$AV$15,$AW$11:$AW$15),"")</f>
        <v>1200</v>
      </c>
      <c r="AD27" s="1">
        <f>SUMIF(SiteChar[Site Name],SiteChar[[#This Row],[Site Name]],FSEchar[FSE Nameplate Power Rating
'[kW']])</f>
        <v>3000</v>
      </c>
      <c r="AE27" s="1">
        <f>COUNTIF(SiteChar[Site Name],SiteChar[[#This Row],[Site Name]])</f>
        <v>10</v>
      </c>
      <c r="AF27" s="1">
        <f>COUNTIF(Hide[Site LMD],Table1[[#This Row],[Site 
Ordinal Number]]&amp;$AV$17)</f>
        <v>10</v>
      </c>
      <c r="AG27" s="1">
        <f>COUNTIF(Hide[Site HD],Table1[[#This Row],[Site 
Ordinal Number]]&amp;$AV$18)</f>
        <v>0</v>
      </c>
      <c r="AH27" s="1" t="b">
        <f>OR(ISBLANK(SiteChar[[#This Row],[Latitude]]),LEN(SiteChar[[#This Row],[Latitude]])&gt;=8)</f>
        <v>1</v>
      </c>
      <c r="AI27" s="1" t="b">
        <f>OR(ISBLANK(SiteChar[[#This Row],[Longitude]]),LEN(SiteChar[[#This Row],[Longitude]])&gt;=10)</f>
        <v>1</v>
      </c>
      <c r="AJ27" s="1" t="str">
        <f>IF(Hide[[#This Row],[FCI Program Type]]=$AV$17,Table1[[#This Row],[Site 
Ordinal Number]]&amp;Hide[[#This Row],[FCI Program Type]],"")</f>
        <v>4LMD-FCI</v>
      </c>
      <c r="AK27" s="1" t="str">
        <f>IF(Hide[[#This Row],[FCI Program Type]]=$AV$18,Table1[[#This Row],[Site 
Ordinal Number]]&amp;Hide[[#This Row],[FCI Program Type]],"")</f>
        <v/>
      </c>
      <c r="AL27" s="1" t="b">
        <f>SiteCalc1[[#This Row],[Total Site
FCI 
Power Rating 
'[kW']]]&gt;SiteChar[[#This Row],[Maximum Total Site Power 
'[kW']]]</f>
        <v>0</v>
      </c>
      <c r="AM27" s="1" t="b">
        <f>AND(Hide[[#This Row],[FCI Program Type]]="LMD-FCI",SiteCalc1[[#This Row],[Total 
Site 
LMD-FCI Power Rating 
'[kW']]]&gt;2500)</f>
        <v>0</v>
      </c>
      <c r="AN27" s="1" t="b">
        <f>AND(Hide[[#This Row],[FCI Program Type]]="HD-FCI",SiteCalc1[[#This Row],[Total Site
HD-FCI Power Rating 
'[kW']]]&gt;40000)</f>
        <v>0</v>
      </c>
      <c r="AO27" s="1" t="b">
        <f>AND(FSEchar[[#This Row],[FSE Nameplate Power Rating
'[kW']]]&lt;50,OR(Hide[[#This Row],[FCI Program Type]]=$AV$17,Hide[[#This Row],[FCI Program Type]]=$AV$18))</f>
        <v>0</v>
      </c>
      <c r="AP27"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27" s="1" t="str">
        <f>IF(LEFT(FSEchar[[#This Row],[FCI 
Category
Types]],1)="L", "LMD-FCI",IF(LEFT(FSEchar[[#This Row],[FCI 
Category
Types]],1)="H","HD-FCI",""))</f>
        <v>LMD-FCI</v>
      </c>
      <c r="AR27" s="1" t="str">
        <f>SiteChar[[#This Row],[Site Name]]&amp;" "&amp;FSEchar[[#This Row],[FCI 
Category
Types]]&amp;" "&amp;FSEchar[[#This Row],[FSE Charger Model]]&amp;" "&amp;FSEchar[[#This Row],[FSE Nameplate Power Rating
'[kW']]]</f>
        <v>ExampleSite4 LMD-FCI Public Alph3.0 300</v>
      </c>
      <c r="AS27" s="1">
        <f>COUNTIF(Hide[Unique Types],Hide[[#This Row],[Unique Types]])</f>
        <v>5</v>
      </c>
      <c r="BA27" s="48" t="str" cm="1">
        <f t="array" ref="BA27">IF(ISBLANK(AZ27),"",SUM(IF(AZ27=LEFT(AY27:AY$210,LEN(AZ27)),1,0)))</f>
        <v/>
      </c>
      <c r="BB27" s="47" t="str" cm="1">
        <f t="array" ref="BB27">IFERROR(IF(COUNTIF($BB$11:BB26,BB26)&lt;_xlfn.XLOOKUP(BB26,$AZ$11:$AZ$210,$BA$11:$BA$210,0,1),BB26,INDEX($AZ$11:$AZ$210,MATCH(BB26,$AZ$11:$AZ$210,0)+1)),"")</f>
        <v/>
      </c>
      <c r="BC27" s="46" t="str" cm="1">
        <f t="array" ref="BC27">IF(OR($BB27=0,$BB27=""),"",SUM(IF(AY27=Hide[Unique Types],1,0)))</f>
        <v/>
      </c>
      <c r="BD27" s="46" t="str" cm="1">
        <f t="array" ref="BD27">IF(OR($BB27=0,$BB27=""),"",_xlfn.XLOOKUP(AY27,Hide[Unique Types],FSEchar[FCI 
Category
Types],"Err",0,1))</f>
        <v/>
      </c>
      <c r="BE27" s="46" t="str" cm="1">
        <f t="array" ref="BE27">IF(OR($BB27=0,$BB27=""),"",_xlfn.XLOOKUP(AY27,Hide[Unique Types],FSEchar[FSE Charger Model],"Err",0,1))</f>
        <v/>
      </c>
      <c r="BF27" s="46" t="str" cm="1">
        <f t="array" ref="BF27">IF(OR($BB27=0,$BB27=""),"",_xlfn.XLOOKUP(AY27,Hide[Unique Types],FSEchar[FSE Nameplate Power Rating
'[kW']],"Err",0,1))</f>
        <v/>
      </c>
      <c r="BG27" s="46" t="str" cm="1">
        <f t="array" ref="BG27">IF(OR($BB27=0,$BB27=""),"",_xlfn.XLOOKUP(AY27,Hide[Unique Types],FSEchar[Number of CHAdeMO Ports],"Err",0,1))</f>
        <v/>
      </c>
      <c r="BH27" s="46" t="str" cm="1">
        <f t="array" ref="BH27">IF(OR($BB27=0,$BB27=""),"",_xlfn.XLOOKUP(AY27,Hide[Unique Types],FSEchar[Number of 
CCS 
Ports],"Err",0,1))</f>
        <v/>
      </c>
      <c r="BI27" s="46" t="str" cm="1">
        <f t="array" ref="BI27">IF(OR($BB27=0,$BB27=""),"",_xlfn.XLOOKUP(AY27,Hide[Unique Types],FSEchar[Number of NACS 
(SAE J3400)
Ports],"Err",0,1))</f>
        <v/>
      </c>
      <c r="BJ27" s="46" t="str" cm="1">
        <f t="array" ref="BJ27">IF(OR($BB27=0,$BB27=""),"",_xlfn.XLOOKUP(AY27,Hide[Unique Types],FSEchar[Number of High-Power Ports],"Err",0,1))</f>
        <v/>
      </c>
      <c r="BK27" s="46" t="str" cm="1">
        <f t="array" ref="BK27">IF(OR($BB27=0,$BB27=""),"",_xlfn.XLOOKUP(AY27,Hide[Unique Types],FSEchar[High-Power Port Type],"Err",0,1))</f>
        <v/>
      </c>
      <c r="BL27" s="46" t="str" cm="1">
        <f t="array" ref="BL27">IF(OR($BB27=0,$BB27=""),"",_xlfn.XLOOKUP(AY27,Hide[Unique Types],SiteCalc2[FCI Charging Capacity '[kWh/day']],"Err",0,1))</f>
        <v/>
      </c>
    </row>
    <row r="28" spans="2:64" x14ac:dyDescent="0.3">
      <c r="B28" s="28">
        <v>18</v>
      </c>
      <c r="C28" s="28">
        <f>IF(ISBLANK(SiteChar[[#This Row],[Site Name]]),"",IF(G28=G27,C27,C27+1))</f>
        <v>4</v>
      </c>
      <c r="D28" s="28">
        <f>IF(ISBLANK(SiteChar[[#This Row],[Site Name]]),"",IF(G28=G27,D27+1,1))</f>
        <v>7</v>
      </c>
      <c r="E28" s="1">
        <f>IF(ISBLANK(SiteChar[[#This Row],[Site Name]]),"",Applicant)</f>
        <v>0</v>
      </c>
      <c r="F28" s="1">
        <f>IF(ISBLANK(SiteChar[[#This Row],[Site Name]]),"",FEIN)</f>
        <v>0</v>
      </c>
      <c r="G28" s="139" t="s">
        <v>367</v>
      </c>
      <c r="H28" s="139" t="s">
        <v>91</v>
      </c>
      <c r="I28" s="139" t="s">
        <v>95</v>
      </c>
      <c r="J28" s="140">
        <v>34.44444</v>
      </c>
      <c r="K28" s="140">
        <v>-120.44444</v>
      </c>
      <c r="L28" s="141">
        <v>45751</v>
      </c>
      <c r="M28" s="139">
        <v>24</v>
      </c>
      <c r="N28" s="142">
        <v>3000</v>
      </c>
      <c r="O28" s="1">
        <f>SUMIF(Table1[Site 
Ordinal Number],Table1[[#This Row],[Site 
Ordinal Number]],FSEchar[FSE Nameplate Power Rating
'[kW']])</f>
        <v>3000</v>
      </c>
      <c r="P28" s="1">
        <f>SUMIF(Table1[Site 
Ordinal Number],Table1[[#This Row],[Site 
Ordinal Number]],FSEchar[FSE
FCI
Power Rating '[kW']])</f>
        <v>2500</v>
      </c>
      <c r="Q28" s="1">
        <f>SUMIF(Hide[Site LMD],"="&amp;Table1[[#This Row],[Site 
Ordinal Number]]&amp;$AV$17,FSEchar[FSE
FCI
Power Rating '[kW']])</f>
        <v>2500</v>
      </c>
      <c r="R28" s="1">
        <f>SUMIF(Hide[Site HD],"="&amp;Table1[[#This Row],[Site 
Ordinal Number]]&amp;$AV$18,FSEchar[FSE
FCI
Power Rating '[kW']])</f>
        <v>0</v>
      </c>
      <c r="S28" s="139"/>
      <c r="T28" s="139" t="s">
        <v>105</v>
      </c>
      <c r="U28" s="139">
        <v>300</v>
      </c>
      <c r="V28" s="139">
        <v>250</v>
      </c>
      <c r="W28" s="139" t="s">
        <v>362</v>
      </c>
      <c r="X28" s="139"/>
      <c r="Y28" s="148"/>
      <c r="Z28" s="139">
        <v>2</v>
      </c>
      <c r="AA28" s="139"/>
      <c r="AB28" s="139"/>
      <c r="AC28" s="1">
        <f>IFERROR(FSEchar[[#This Row],[FSE
FCI
Power Rating '[kW']]]*24*_xlfn.XLOOKUP(FSEchar[[#This Row],[FCI 
Category
Types]],$AV$11:$AV$15,$AW$11:$AW$15),"")</f>
        <v>1200</v>
      </c>
      <c r="AD28" s="1">
        <f>SUMIF(SiteChar[Site Name],SiteChar[[#This Row],[Site Name]],FSEchar[FSE Nameplate Power Rating
'[kW']])</f>
        <v>3000</v>
      </c>
      <c r="AE28" s="1">
        <f>COUNTIF(SiteChar[Site Name],SiteChar[[#This Row],[Site Name]])</f>
        <v>10</v>
      </c>
      <c r="AF28" s="1">
        <f>COUNTIF(Hide[Site LMD],Table1[[#This Row],[Site 
Ordinal Number]]&amp;$AV$17)</f>
        <v>10</v>
      </c>
      <c r="AG28" s="1">
        <f>COUNTIF(Hide[Site HD],Table1[[#This Row],[Site 
Ordinal Number]]&amp;$AV$18)</f>
        <v>0</v>
      </c>
      <c r="AH28" s="1" t="b">
        <f>OR(ISBLANK(SiteChar[[#This Row],[Latitude]]),LEN(SiteChar[[#This Row],[Latitude]])&gt;=8)</f>
        <v>1</v>
      </c>
      <c r="AI28" s="1" t="b">
        <f>OR(ISBLANK(SiteChar[[#This Row],[Longitude]]),LEN(SiteChar[[#This Row],[Longitude]])&gt;=10)</f>
        <v>1</v>
      </c>
      <c r="AJ28" s="1" t="str">
        <f>IF(Hide[[#This Row],[FCI Program Type]]=$AV$17,Table1[[#This Row],[Site 
Ordinal Number]]&amp;Hide[[#This Row],[FCI Program Type]],"")</f>
        <v>4LMD-FCI</v>
      </c>
      <c r="AK28" s="1" t="str">
        <f>IF(Hide[[#This Row],[FCI Program Type]]=$AV$18,Table1[[#This Row],[Site 
Ordinal Number]]&amp;Hide[[#This Row],[FCI Program Type]],"")</f>
        <v/>
      </c>
      <c r="AL28" s="1" t="b">
        <f>SiteCalc1[[#This Row],[Total Site
FCI 
Power Rating 
'[kW']]]&gt;SiteChar[[#This Row],[Maximum Total Site Power 
'[kW']]]</f>
        <v>0</v>
      </c>
      <c r="AM28" s="1" t="b">
        <f>AND(Hide[[#This Row],[FCI Program Type]]="LMD-FCI",SiteCalc1[[#This Row],[Total 
Site 
LMD-FCI Power Rating 
'[kW']]]&gt;2500)</f>
        <v>0</v>
      </c>
      <c r="AN28" s="1" t="b">
        <f>AND(Hide[[#This Row],[FCI Program Type]]="HD-FCI",SiteCalc1[[#This Row],[Total Site
HD-FCI Power Rating 
'[kW']]]&gt;40000)</f>
        <v>0</v>
      </c>
      <c r="AO28" s="1" t="b">
        <f>AND(FSEchar[[#This Row],[FSE Nameplate Power Rating
'[kW']]]&lt;50,OR(Hide[[#This Row],[FCI Program Type]]=$AV$17,Hide[[#This Row],[FCI Program Type]]=$AV$18))</f>
        <v>0</v>
      </c>
      <c r="AP28"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28" s="1" t="str">
        <f>IF(LEFT(FSEchar[[#This Row],[FCI 
Category
Types]],1)="L", "LMD-FCI",IF(LEFT(FSEchar[[#This Row],[FCI 
Category
Types]],1)="H","HD-FCI",""))</f>
        <v>LMD-FCI</v>
      </c>
      <c r="AR28" s="1" t="str">
        <f>SiteChar[[#This Row],[Site Name]]&amp;" "&amp;FSEchar[[#This Row],[FCI 
Category
Types]]&amp;" "&amp;FSEchar[[#This Row],[FSE Charger Model]]&amp;" "&amp;FSEchar[[#This Row],[FSE Nameplate Power Rating
'[kW']]]</f>
        <v>ExampleSite4 LMD-FCI Public Alph3.0 300</v>
      </c>
      <c r="AS28" s="1">
        <f>COUNTIF(Hide[Unique Types],Hide[[#This Row],[Unique Types]])</f>
        <v>5</v>
      </c>
      <c r="BA28" s="48" t="str" cm="1">
        <f t="array" ref="BA28">IF(ISBLANK(AZ28),"",SUM(IF(AZ28=LEFT(AY28:AY$210,LEN(AZ28)),1,0)))</f>
        <v/>
      </c>
      <c r="BB28" s="47" t="str" cm="1">
        <f t="array" ref="BB28">IFERROR(IF(COUNTIF($BB$11:BB27,BB27)&lt;_xlfn.XLOOKUP(BB27,$AZ$11:$AZ$210,$BA$11:$BA$210,0,1),BB27,INDEX($AZ$11:$AZ$210,MATCH(BB27,$AZ$11:$AZ$210,0)+1)),"")</f>
        <v/>
      </c>
      <c r="BC28" s="46" t="str" cm="1">
        <f t="array" ref="BC28">IF(OR($BB28=0,$BB28=""),"",SUM(IF(AY28=Hide[Unique Types],1,0)))</f>
        <v/>
      </c>
      <c r="BD28" s="46" t="str" cm="1">
        <f t="array" ref="BD28">IF(OR($BB28=0,$BB28=""),"",_xlfn.XLOOKUP(AY28,Hide[Unique Types],FSEchar[FCI 
Category
Types],"Err",0,1))</f>
        <v/>
      </c>
      <c r="BE28" s="46" t="str" cm="1">
        <f t="array" ref="BE28">IF(OR($BB28=0,$BB28=""),"",_xlfn.XLOOKUP(AY28,Hide[Unique Types],FSEchar[FSE Charger Model],"Err",0,1))</f>
        <v/>
      </c>
      <c r="BF28" s="46" t="str" cm="1">
        <f t="array" ref="BF28">IF(OR($BB28=0,$BB28=""),"",_xlfn.XLOOKUP(AY28,Hide[Unique Types],FSEchar[FSE Nameplate Power Rating
'[kW']],"Err",0,1))</f>
        <v/>
      </c>
      <c r="BG28" s="46" t="str" cm="1">
        <f t="array" ref="BG28">IF(OR($BB28=0,$BB28=""),"",_xlfn.XLOOKUP(AY28,Hide[Unique Types],FSEchar[Number of CHAdeMO Ports],"Err",0,1))</f>
        <v/>
      </c>
      <c r="BH28" s="46" t="str" cm="1">
        <f t="array" ref="BH28">IF(OR($BB28=0,$BB28=""),"",_xlfn.XLOOKUP(AY28,Hide[Unique Types],FSEchar[Number of 
CCS 
Ports],"Err",0,1))</f>
        <v/>
      </c>
      <c r="BI28" s="46" t="str" cm="1">
        <f t="array" ref="BI28">IF(OR($BB28=0,$BB28=""),"",_xlfn.XLOOKUP(AY28,Hide[Unique Types],FSEchar[Number of NACS 
(SAE J3400)
Ports],"Err",0,1))</f>
        <v/>
      </c>
      <c r="BJ28" s="46" t="str" cm="1">
        <f t="array" ref="BJ28">IF(OR($BB28=0,$BB28=""),"",_xlfn.XLOOKUP(AY28,Hide[Unique Types],FSEchar[Number of High-Power Ports],"Err",0,1))</f>
        <v/>
      </c>
      <c r="BK28" s="46" t="str" cm="1">
        <f t="array" ref="BK28">IF(OR($BB28=0,$BB28=""),"",_xlfn.XLOOKUP(AY28,Hide[Unique Types],FSEchar[High-Power Port Type],"Err",0,1))</f>
        <v/>
      </c>
      <c r="BL28" s="46" t="str" cm="1">
        <f t="array" ref="BL28">IF(OR($BB28=0,$BB28=""),"",_xlfn.XLOOKUP(AY28,Hide[Unique Types],SiteCalc2[FCI Charging Capacity '[kWh/day']],"Err",0,1))</f>
        <v/>
      </c>
    </row>
    <row r="29" spans="2:64" x14ac:dyDescent="0.3">
      <c r="B29" s="28">
        <v>19</v>
      </c>
      <c r="C29" s="28">
        <f>IF(ISBLANK(SiteChar[[#This Row],[Site Name]]),"",IF(G29=G28,C28,C28+1))</f>
        <v>4</v>
      </c>
      <c r="D29" s="28">
        <f>IF(ISBLANK(SiteChar[[#This Row],[Site Name]]),"",IF(G29=G28,D28+1,1))</f>
        <v>8</v>
      </c>
      <c r="E29" s="1">
        <f>IF(ISBLANK(SiteChar[[#This Row],[Site Name]]),"",Applicant)</f>
        <v>0</v>
      </c>
      <c r="F29" s="1">
        <f>IF(ISBLANK(SiteChar[[#This Row],[Site Name]]),"",FEIN)</f>
        <v>0</v>
      </c>
      <c r="G29" s="139" t="s">
        <v>367</v>
      </c>
      <c r="H29" s="139" t="s">
        <v>91</v>
      </c>
      <c r="I29" s="139" t="s">
        <v>95</v>
      </c>
      <c r="J29" s="140">
        <v>34.44444</v>
      </c>
      <c r="K29" s="140">
        <v>-120.44444</v>
      </c>
      <c r="L29" s="141">
        <v>45751</v>
      </c>
      <c r="M29" s="139">
        <v>24</v>
      </c>
      <c r="N29" s="142">
        <v>3000</v>
      </c>
      <c r="O29" s="1">
        <f>SUMIF(Table1[Site 
Ordinal Number],Table1[[#This Row],[Site 
Ordinal Number]],FSEchar[FSE Nameplate Power Rating
'[kW']])</f>
        <v>3000</v>
      </c>
      <c r="P29" s="1">
        <f>SUMIF(Table1[Site 
Ordinal Number],Table1[[#This Row],[Site 
Ordinal Number]],FSEchar[FSE
FCI
Power Rating '[kW']])</f>
        <v>2500</v>
      </c>
      <c r="Q29" s="1">
        <f>SUMIF(Hide[Site LMD],"="&amp;Table1[[#This Row],[Site 
Ordinal Number]]&amp;$AV$17,FSEchar[FSE
FCI
Power Rating '[kW']])</f>
        <v>2500</v>
      </c>
      <c r="R29" s="1">
        <f>SUMIF(Hide[Site HD],"="&amp;Table1[[#This Row],[Site 
Ordinal Number]]&amp;$AV$18,FSEchar[FSE
FCI
Power Rating '[kW']])</f>
        <v>0</v>
      </c>
      <c r="S29" s="139"/>
      <c r="T29" s="139" t="s">
        <v>105</v>
      </c>
      <c r="U29" s="139">
        <v>300</v>
      </c>
      <c r="V29" s="139">
        <v>250</v>
      </c>
      <c r="W29" s="139" t="s">
        <v>362</v>
      </c>
      <c r="X29" s="139"/>
      <c r="Y29" s="148"/>
      <c r="Z29" s="139">
        <v>2</v>
      </c>
      <c r="AA29" s="139"/>
      <c r="AB29" s="139"/>
      <c r="AC29" s="1">
        <f>IFERROR(FSEchar[[#This Row],[FSE
FCI
Power Rating '[kW']]]*24*_xlfn.XLOOKUP(FSEchar[[#This Row],[FCI 
Category
Types]],$AV$11:$AV$15,$AW$11:$AW$15),"")</f>
        <v>1200</v>
      </c>
      <c r="AD29" s="1">
        <f>SUMIF(SiteChar[Site Name],SiteChar[[#This Row],[Site Name]],FSEchar[FSE Nameplate Power Rating
'[kW']])</f>
        <v>3000</v>
      </c>
      <c r="AE29" s="1">
        <f>COUNTIF(SiteChar[Site Name],SiteChar[[#This Row],[Site Name]])</f>
        <v>10</v>
      </c>
      <c r="AF29" s="1">
        <f>COUNTIF(Hide[Site LMD],Table1[[#This Row],[Site 
Ordinal Number]]&amp;$AV$17)</f>
        <v>10</v>
      </c>
      <c r="AG29" s="1">
        <f>COUNTIF(Hide[Site HD],Table1[[#This Row],[Site 
Ordinal Number]]&amp;$AV$18)</f>
        <v>0</v>
      </c>
      <c r="AH29" s="1" t="b">
        <f>OR(ISBLANK(SiteChar[[#This Row],[Latitude]]),LEN(SiteChar[[#This Row],[Latitude]])&gt;=8)</f>
        <v>1</v>
      </c>
      <c r="AI29" s="1" t="b">
        <f>OR(ISBLANK(SiteChar[[#This Row],[Longitude]]),LEN(SiteChar[[#This Row],[Longitude]])&gt;=10)</f>
        <v>1</v>
      </c>
      <c r="AJ29" s="1" t="str">
        <f>IF(Hide[[#This Row],[FCI Program Type]]=$AV$17,Table1[[#This Row],[Site 
Ordinal Number]]&amp;Hide[[#This Row],[FCI Program Type]],"")</f>
        <v>4LMD-FCI</v>
      </c>
      <c r="AK29" s="1" t="str">
        <f>IF(Hide[[#This Row],[FCI Program Type]]=$AV$18,Table1[[#This Row],[Site 
Ordinal Number]]&amp;Hide[[#This Row],[FCI Program Type]],"")</f>
        <v/>
      </c>
      <c r="AL29" s="1" t="b">
        <f>SiteCalc1[[#This Row],[Total Site
FCI 
Power Rating 
'[kW']]]&gt;SiteChar[[#This Row],[Maximum Total Site Power 
'[kW']]]</f>
        <v>0</v>
      </c>
      <c r="AM29" s="1" t="b">
        <f>AND(Hide[[#This Row],[FCI Program Type]]="LMD-FCI",SiteCalc1[[#This Row],[Total 
Site 
LMD-FCI Power Rating 
'[kW']]]&gt;2500)</f>
        <v>0</v>
      </c>
      <c r="AN29" s="1" t="b">
        <f>AND(Hide[[#This Row],[FCI Program Type]]="HD-FCI",SiteCalc1[[#This Row],[Total Site
HD-FCI Power Rating 
'[kW']]]&gt;40000)</f>
        <v>0</v>
      </c>
      <c r="AO29" s="1" t="b">
        <f>AND(FSEchar[[#This Row],[FSE Nameplate Power Rating
'[kW']]]&lt;50,OR(Hide[[#This Row],[FCI Program Type]]=$AV$17,Hide[[#This Row],[FCI Program Type]]=$AV$18))</f>
        <v>0</v>
      </c>
      <c r="AP29"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29" s="1" t="str">
        <f>IF(LEFT(FSEchar[[#This Row],[FCI 
Category
Types]],1)="L", "LMD-FCI",IF(LEFT(FSEchar[[#This Row],[FCI 
Category
Types]],1)="H","HD-FCI",""))</f>
        <v>LMD-FCI</v>
      </c>
      <c r="AR29" s="1" t="str">
        <f>SiteChar[[#This Row],[Site Name]]&amp;" "&amp;FSEchar[[#This Row],[FCI 
Category
Types]]&amp;" "&amp;FSEchar[[#This Row],[FSE Charger Model]]&amp;" "&amp;FSEchar[[#This Row],[FSE Nameplate Power Rating
'[kW']]]</f>
        <v>ExampleSite4 LMD-FCI Public Alph3.0 300</v>
      </c>
      <c r="AS29" s="1">
        <f>COUNTIF(Hide[Unique Types],Hide[[#This Row],[Unique Types]])</f>
        <v>5</v>
      </c>
      <c r="BA29" s="48" t="str" cm="1">
        <f t="array" ref="BA29">IF(ISBLANK(AZ29),"",SUM(IF(AZ29=LEFT(AY29:AY$210,LEN(AZ29)),1,0)))</f>
        <v/>
      </c>
      <c r="BB29" s="47" t="str" cm="1">
        <f t="array" ref="BB29">IFERROR(IF(COUNTIF($BB$11:BB28,BB28)&lt;_xlfn.XLOOKUP(BB28,$AZ$11:$AZ$210,$BA$11:$BA$210,0,1),BB28,INDEX($AZ$11:$AZ$210,MATCH(BB28,$AZ$11:$AZ$210,0)+1)),"")</f>
        <v/>
      </c>
      <c r="BC29" s="46" t="str" cm="1">
        <f t="array" ref="BC29">IF(OR($BB29=0,$BB29=""),"",SUM(IF(AY29=Hide[Unique Types],1,0)))</f>
        <v/>
      </c>
      <c r="BD29" s="46" t="str" cm="1">
        <f t="array" ref="BD29">IF(OR($BB29=0,$BB29=""),"",_xlfn.XLOOKUP(AY29,Hide[Unique Types],FSEchar[FCI 
Category
Types],"Err",0,1))</f>
        <v/>
      </c>
      <c r="BE29" s="46" t="str" cm="1">
        <f t="array" ref="BE29">IF(OR($BB29=0,$BB29=""),"",_xlfn.XLOOKUP(AY29,Hide[Unique Types],FSEchar[FSE Charger Model],"Err",0,1))</f>
        <v/>
      </c>
      <c r="BF29" s="46" t="str" cm="1">
        <f t="array" ref="BF29">IF(OR($BB29=0,$BB29=""),"",_xlfn.XLOOKUP(AY29,Hide[Unique Types],FSEchar[FSE Nameplate Power Rating
'[kW']],"Err",0,1))</f>
        <v/>
      </c>
      <c r="BG29" s="46" t="str" cm="1">
        <f t="array" ref="BG29">IF(OR($BB29=0,$BB29=""),"",_xlfn.XLOOKUP(AY29,Hide[Unique Types],FSEchar[Number of CHAdeMO Ports],"Err",0,1))</f>
        <v/>
      </c>
      <c r="BH29" s="46" t="str" cm="1">
        <f t="array" ref="BH29">IF(OR($BB29=0,$BB29=""),"",_xlfn.XLOOKUP(AY29,Hide[Unique Types],FSEchar[Number of 
CCS 
Ports],"Err",0,1))</f>
        <v/>
      </c>
      <c r="BI29" s="46" t="str" cm="1">
        <f t="array" ref="BI29">IF(OR($BB29=0,$BB29=""),"",_xlfn.XLOOKUP(AY29,Hide[Unique Types],FSEchar[Number of NACS 
(SAE J3400)
Ports],"Err",0,1))</f>
        <v/>
      </c>
      <c r="BJ29" s="46" t="str" cm="1">
        <f t="array" ref="BJ29">IF(OR($BB29=0,$BB29=""),"",_xlfn.XLOOKUP(AY29,Hide[Unique Types],FSEchar[Number of High-Power Ports],"Err",0,1))</f>
        <v/>
      </c>
      <c r="BK29" s="46" t="str" cm="1">
        <f t="array" ref="BK29">IF(OR($BB29=0,$BB29=""),"",_xlfn.XLOOKUP(AY29,Hide[Unique Types],FSEchar[High-Power Port Type],"Err",0,1))</f>
        <v/>
      </c>
      <c r="BL29" s="46" t="str" cm="1">
        <f t="array" ref="BL29">IF(OR($BB29=0,$BB29=""),"",_xlfn.XLOOKUP(AY29,Hide[Unique Types],SiteCalc2[FCI Charging Capacity '[kWh/day']],"Err",0,1))</f>
        <v/>
      </c>
    </row>
    <row r="30" spans="2:64" x14ac:dyDescent="0.3">
      <c r="B30" s="28">
        <v>20</v>
      </c>
      <c r="C30" s="28">
        <f>IF(ISBLANK(SiteChar[[#This Row],[Site Name]]),"",IF(G30=G29,C29,C29+1))</f>
        <v>4</v>
      </c>
      <c r="D30" s="28">
        <f>IF(ISBLANK(SiteChar[[#This Row],[Site Name]]),"",IF(G30=G29,D29+1,1))</f>
        <v>9</v>
      </c>
      <c r="E30" s="1">
        <f>IF(ISBLANK(SiteChar[[#This Row],[Site Name]]),"",Applicant)</f>
        <v>0</v>
      </c>
      <c r="F30" s="1">
        <f>IF(ISBLANK(SiteChar[[#This Row],[Site Name]]),"",FEIN)</f>
        <v>0</v>
      </c>
      <c r="G30" s="139" t="s">
        <v>367</v>
      </c>
      <c r="H30" s="139" t="s">
        <v>91</v>
      </c>
      <c r="I30" s="139" t="s">
        <v>95</v>
      </c>
      <c r="J30" s="140">
        <v>34.44444</v>
      </c>
      <c r="K30" s="140">
        <v>-120.44444</v>
      </c>
      <c r="L30" s="141">
        <v>45751</v>
      </c>
      <c r="M30" s="139">
        <v>24</v>
      </c>
      <c r="N30" s="142">
        <v>3000</v>
      </c>
      <c r="O30" s="1">
        <f>SUMIF(Table1[Site 
Ordinal Number],Table1[[#This Row],[Site 
Ordinal Number]],FSEchar[FSE Nameplate Power Rating
'[kW']])</f>
        <v>3000</v>
      </c>
      <c r="P30" s="1">
        <f>SUMIF(Table1[Site 
Ordinal Number],Table1[[#This Row],[Site 
Ordinal Number]],FSEchar[FSE
FCI
Power Rating '[kW']])</f>
        <v>2500</v>
      </c>
      <c r="Q30" s="1">
        <f>SUMIF(Hide[Site LMD],"="&amp;Table1[[#This Row],[Site 
Ordinal Number]]&amp;$AV$17,FSEchar[FSE
FCI
Power Rating '[kW']])</f>
        <v>2500</v>
      </c>
      <c r="R30" s="1">
        <f>SUMIF(Hide[Site HD],"="&amp;Table1[[#This Row],[Site 
Ordinal Number]]&amp;$AV$18,FSEchar[FSE
FCI
Power Rating '[kW']])</f>
        <v>0</v>
      </c>
      <c r="S30" s="139"/>
      <c r="T30" s="139" t="s">
        <v>105</v>
      </c>
      <c r="U30" s="139">
        <v>300</v>
      </c>
      <c r="V30" s="139">
        <v>250</v>
      </c>
      <c r="W30" s="139" t="s">
        <v>362</v>
      </c>
      <c r="X30" s="139"/>
      <c r="Y30" s="148"/>
      <c r="Z30" s="139">
        <v>2</v>
      </c>
      <c r="AA30" s="139"/>
      <c r="AB30" s="139"/>
      <c r="AC30" s="1">
        <f>IFERROR(FSEchar[[#This Row],[FSE
FCI
Power Rating '[kW']]]*24*_xlfn.XLOOKUP(FSEchar[[#This Row],[FCI 
Category
Types]],$AV$11:$AV$15,$AW$11:$AW$15),"")</f>
        <v>1200</v>
      </c>
      <c r="AD30" s="1">
        <f>SUMIF(SiteChar[Site Name],SiteChar[[#This Row],[Site Name]],FSEchar[FSE Nameplate Power Rating
'[kW']])</f>
        <v>3000</v>
      </c>
      <c r="AE30" s="1">
        <f>COUNTIF(SiteChar[Site Name],SiteChar[[#This Row],[Site Name]])</f>
        <v>10</v>
      </c>
      <c r="AF30" s="1">
        <f>COUNTIF(Hide[Site LMD],Table1[[#This Row],[Site 
Ordinal Number]]&amp;$AV$17)</f>
        <v>10</v>
      </c>
      <c r="AG30" s="1">
        <f>COUNTIF(Hide[Site HD],Table1[[#This Row],[Site 
Ordinal Number]]&amp;$AV$18)</f>
        <v>0</v>
      </c>
      <c r="AH30" s="1" t="b">
        <f>OR(ISBLANK(SiteChar[[#This Row],[Latitude]]),LEN(SiteChar[[#This Row],[Latitude]])&gt;=8)</f>
        <v>1</v>
      </c>
      <c r="AI30" s="1" t="b">
        <f>OR(ISBLANK(SiteChar[[#This Row],[Longitude]]),LEN(SiteChar[[#This Row],[Longitude]])&gt;=10)</f>
        <v>1</v>
      </c>
      <c r="AJ30" s="1" t="str">
        <f>IF(Hide[[#This Row],[FCI Program Type]]=$AV$17,Table1[[#This Row],[Site 
Ordinal Number]]&amp;Hide[[#This Row],[FCI Program Type]],"")</f>
        <v>4LMD-FCI</v>
      </c>
      <c r="AK30" s="1" t="str">
        <f>IF(Hide[[#This Row],[FCI Program Type]]=$AV$18,Table1[[#This Row],[Site 
Ordinal Number]]&amp;Hide[[#This Row],[FCI Program Type]],"")</f>
        <v/>
      </c>
      <c r="AL30" s="1" t="b">
        <f>SiteCalc1[[#This Row],[Total Site
FCI 
Power Rating 
'[kW']]]&gt;SiteChar[[#This Row],[Maximum Total Site Power 
'[kW']]]</f>
        <v>0</v>
      </c>
      <c r="AM30" s="1" t="b">
        <f>AND(Hide[[#This Row],[FCI Program Type]]="LMD-FCI",SiteCalc1[[#This Row],[Total 
Site 
LMD-FCI Power Rating 
'[kW']]]&gt;2500)</f>
        <v>0</v>
      </c>
      <c r="AN30" s="1" t="b">
        <f>AND(Hide[[#This Row],[FCI Program Type]]="HD-FCI",SiteCalc1[[#This Row],[Total Site
HD-FCI Power Rating 
'[kW']]]&gt;40000)</f>
        <v>0</v>
      </c>
      <c r="AO30" s="1" t="b">
        <f>AND(FSEchar[[#This Row],[FSE Nameplate Power Rating
'[kW']]]&lt;50,OR(Hide[[#This Row],[FCI Program Type]]=$AV$17,Hide[[#This Row],[FCI Program Type]]=$AV$18))</f>
        <v>0</v>
      </c>
      <c r="AP30"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30" s="1" t="str">
        <f>IF(LEFT(FSEchar[[#This Row],[FCI 
Category
Types]],1)="L", "LMD-FCI",IF(LEFT(FSEchar[[#This Row],[FCI 
Category
Types]],1)="H","HD-FCI",""))</f>
        <v>LMD-FCI</v>
      </c>
      <c r="AR30" s="1" t="str">
        <f>SiteChar[[#This Row],[Site Name]]&amp;" "&amp;FSEchar[[#This Row],[FCI 
Category
Types]]&amp;" "&amp;FSEchar[[#This Row],[FSE Charger Model]]&amp;" "&amp;FSEchar[[#This Row],[FSE Nameplate Power Rating
'[kW']]]</f>
        <v>ExampleSite4 LMD-FCI Public Alph3.0 300</v>
      </c>
      <c r="AS30" s="1">
        <f>COUNTIF(Hide[Unique Types],Hide[[#This Row],[Unique Types]])</f>
        <v>5</v>
      </c>
      <c r="BA30" s="48" t="str" cm="1">
        <f t="array" ref="BA30">IF(ISBLANK(AZ30),"",SUM(IF(AZ30=LEFT(AY30:AY$210,LEN(AZ30)),1,0)))</f>
        <v/>
      </c>
      <c r="BB30" s="47" t="str" cm="1">
        <f t="array" ref="BB30">IFERROR(IF(COUNTIF($BB$11:BB29,BB29)&lt;_xlfn.XLOOKUP(BB29,$AZ$11:$AZ$210,$BA$11:$BA$210,0,1),BB29,INDEX($AZ$11:$AZ$210,MATCH(BB29,$AZ$11:$AZ$210,0)+1)),"")</f>
        <v/>
      </c>
      <c r="BC30" s="46" t="str" cm="1">
        <f t="array" ref="BC30">IF(OR($BB30=0,$BB30=""),"",SUM(IF(AY30=Hide[Unique Types],1,0)))</f>
        <v/>
      </c>
      <c r="BD30" s="46" t="str" cm="1">
        <f t="array" ref="BD30">IF(OR($BB30=0,$BB30=""),"",_xlfn.XLOOKUP(AY30,Hide[Unique Types],FSEchar[FCI 
Category
Types],"Err",0,1))</f>
        <v/>
      </c>
      <c r="BE30" s="46" t="str" cm="1">
        <f t="array" ref="BE30">IF(OR($BB30=0,$BB30=""),"",_xlfn.XLOOKUP(AY30,Hide[Unique Types],FSEchar[FSE Charger Model],"Err",0,1))</f>
        <v/>
      </c>
      <c r="BF30" s="46" t="str" cm="1">
        <f t="array" ref="BF30">IF(OR($BB30=0,$BB30=""),"",_xlfn.XLOOKUP(AY30,Hide[Unique Types],FSEchar[FSE Nameplate Power Rating
'[kW']],"Err",0,1))</f>
        <v/>
      </c>
      <c r="BG30" s="46" t="str" cm="1">
        <f t="array" ref="BG30">IF(OR($BB30=0,$BB30=""),"",_xlfn.XLOOKUP(AY30,Hide[Unique Types],FSEchar[Number of CHAdeMO Ports],"Err",0,1))</f>
        <v/>
      </c>
      <c r="BH30" s="46" t="str" cm="1">
        <f t="array" ref="BH30">IF(OR($BB30=0,$BB30=""),"",_xlfn.XLOOKUP(AY30,Hide[Unique Types],FSEchar[Number of 
CCS 
Ports],"Err",0,1))</f>
        <v/>
      </c>
      <c r="BI30" s="46" t="str" cm="1">
        <f t="array" ref="BI30">IF(OR($BB30=0,$BB30=""),"",_xlfn.XLOOKUP(AY30,Hide[Unique Types],FSEchar[Number of NACS 
(SAE J3400)
Ports],"Err",0,1))</f>
        <v/>
      </c>
      <c r="BJ30" s="46" t="str" cm="1">
        <f t="array" ref="BJ30">IF(OR($BB30=0,$BB30=""),"",_xlfn.XLOOKUP(AY30,Hide[Unique Types],FSEchar[Number of High-Power Ports],"Err",0,1))</f>
        <v/>
      </c>
      <c r="BK30" s="46" t="str" cm="1">
        <f t="array" ref="BK30">IF(OR($BB30=0,$BB30=""),"",_xlfn.XLOOKUP(AY30,Hide[Unique Types],FSEchar[High-Power Port Type],"Err",0,1))</f>
        <v/>
      </c>
      <c r="BL30" s="46" t="str" cm="1">
        <f t="array" ref="BL30">IF(OR($BB30=0,$BB30=""),"",_xlfn.XLOOKUP(AY30,Hide[Unique Types],SiteCalc2[FCI Charging Capacity '[kWh/day']],"Err",0,1))</f>
        <v/>
      </c>
    </row>
    <row r="31" spans="2:64" x14ac:dyDescent="0.3">
      <c r="B31" s="28">
        <v>21</v>
      </c>
      <c r="C31" s="28">
        <f>IF(ISBLANK(SiteChar[[#This Row],[Site Name]]),"",IF(G31=G30,C30,C30+1))</f>
        <v>4</v>
      </c>
      <c r="D31" s="28">
        <f>IF(ISBLANK(SiteChar[[#This Row],[Site Name]]),"",IF(G31=G30,D30+1,1))</f>
        <v>10</v>
      </c>
      <c r="E31" s="1">
        <f>IF(ISBLANK(SiteChar[[#This Row],[Site Name]]),"",Applicant)</f>
        <v>0</v>
      </c>
      <c r="F31" s="1">
        <f>IF(ISBLANK(SiteChar[[#This Row],[Site Name]]),"",FEIN)</f>
        <v>0</v>
      </c>
      <c r="G31" s="139" t="s">
        <v>367</v>
      </c>
      <c r="H31" s="139" t="s">
        <v>91</v>
      </c>
      <c r="I31" s="139" t="s">
        <v>95</v>
      </c>
      <c r="J31" s="140">
        <v>34.44444</v>
      </c>
      <c r="K31" s="140">
        <v>-120.44444</v>
      </c>
      <c r="L31" s="141">
        <v>45751</v>
      </c>
      <c r="M31" s="139">
        <v>24</v>
      </c>
      <c r="N31" s="142">
        <v>3000</v>
      </c>
      <c r="O31" s="1">
        <f>SUMIF(Table1[Site 
Ordinal Number],Table1[[#This Row],[Site 
Ordinal Number]],FSEchar[FSE Nameplate Power Rating
'[kW']])</f>
        <v>3000</v>
      </c>
      <c r="P31" s="1">
        <f>SUMIF(Table1[Site 
Ordinal Number],Table1[[#This Row],[Site 
Ordinal Number]],FSEchar[FSE
FCI
Power Rating '[kW']])</f>
        <v>2500</v>
      </c>
      <c r="Q31" s="1">
        <f>SUMIF(Hide[Site LMD],"="&amp;Table1[[#This Row],[Site 
Ordinal Number]]&amp;$AV$17,FSEchar[FSE
FCI
Power Rating '[kW']])</f>
        <v>2500</v>
      </c>
      <c r="R31" s="1">
        <f>SUMIF(Hide[Site HD],"="&amp;Table1[[#This Row],[Site 
Ordinal Number]]&amp;$AV$18,FSEchar[FSE
FCI
Power Rating '[kW']])</f>
        <v>0</v>
      </c>
      <c r="S31" s="139"/>
      <c r="T31" s="139" t="s">
        <v>105</v>
      </c>
      <c r="U31" s="139">
        <v>300</v>
      </c>
      <c r="V31" s="139">
        <v>250</v>
      </c>
      <c r="W31" s="139" t="s">
        <v>362</v>
      </c>
      <c r="X31" s="139"/>
      <c r="Y31" s="148"/>
      <c r="Z31" s="139">
        <v>2</v>
      </c>
      <c r="AA31" s="139"/>
      <c r="AB31" s="139"/>
      <c r="AC31" s="1">
        <f>IFERROR(FSEchar[[#This Row],[FSE
FCI
Power Rating '[kW']]]*24*_xlfn.XLOOKUP(FSEchar[[#This Row],[FCI 
Category
Types]],$AV$11:$AV$15,$AW$11:$AW$15),"")</f>
        <v>1200</v>
      </c>
      <c r="AD31" s="1">
        <f>SUMIF(SiteChar[Site Name],SiteChar[[#This Row],[Site Name]],FSEchar[FSE Nameplate Power Rating
'[kW']])</f>
        <v>3000</v>
      </c>
      <c r="AE31" s="1">
        <f>COUNTIF(SiteChar[Site Name],SiteChar[[#This Row],[Site Name]])</f>
        <v>10</v>
      </c>
      <c r="AF31" s="1">
        <f>COUNTIF(Hide[Site LMD],Table1[[#This Row],[Site 
Ordinal Number]]&amp;$AV$17)</f>
        <v>10</v>
      </c>
      <c r="AG31" s="1">
        <f>COUNTIF(Hide[Site HD],Table1[[#This Row],[Site 
Ordinal Number]]&amp;$AV$18)</f>
        <v>0</v>
      </c>
      <c r="AH31" s="1" t="b">
        <f>OR(ISBLANK(SiteChar[[#This Row],[Latitude]]),LEN(SiteChar[[#This Row],[Latitude]])&gt;=8)</f>
        <v>1</v>
      </c>
      <c r="AI31" s="1" t="b">
        <f>OR(ISBLANK(SiteChar[[#This Row],[Longitude]]),LEN(SiteChar[[#This Row],[Longitude]])&gt;=10)</f>
        <v>1</v>
      </c>
      <c r="AJ31" s="1" t="str">
        <f>IF(Hide[[#This Row],[FCI Program Type]]=$AV$17,Table1[[#This Row],[Site 
Ordinal Number]]&amp;Hide[[#This Row],[FCI Program Type]],"")</f>
        <v>4LMD-FCI</v>
      </c>
      <c r="AK31" s="1" t="str">
        <f>IF(Hide[[#This Row],[FCI Program Type]]=$AV$18,Table1[[#This Row],[Site 
Ordinal Number]]&amp;Hide[[#This Row],[FCI Program Type]],"")</f>
        <v/>
      </c>
      <c r="AL31" s="1" t="b">
        <f>SiteCalc1[[#This Row],[Total Site
FCI 
Power Rating 
'[kW']]]&gt;SiteChar[[#This Row],[Maximum Total Site Power 
'[kW']]]</f>
        <v>0</v>
      </c>
      <c r="AM31" s="1" t="b">
        <f>AND(Hide[[#This Row],[FCI Program Type]]="LMD-FCI",SiteCalc1[[#This Row],[Total 
Site 
LMD-FCI Power Rating 
'[kW']]]&gt;2500)</f>
        <v>0</v>
      </c>
      <c r="AN31" s="1" t="b">
        <f>AND(Hide[[#This Row],[FCI Program Type]]="HD-FCI",SiteCalc1[[#This Row],[Total Site
HD-FCI Power Rating 
'[kW']]]&gt;40000)</f>
        <v>0</v>
      </c>
      <c r="AO31" s="1" t="b">
        <f>AND(FSEchar[[#This Row],[FSE Nameplate Power Rating
'[kW']]]&lt;50,OR(Hide[[#This Row],[FCI Program Type]]=$AV$17,Hide[[#This Row],[FCI Program Type]]=$AV$18))</f>
        <v>0</v>
      </c>
      <c r="AP31"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31" s="1" t="str">
        <f>IF(LEFT(FSEchar[[#This Row],[FCI 
Category
Types]],1)="L", "LMD-FCI",IF(LEFT(FSEchar[[#This Row],[FCI 
Category
Types]],1)="H","HD-FCI",""))</f>
        <v>LMD-FCI</v>
      </c>
      <c r="AR31" s="1" t="str">
        <f>SiteChar[[#This Row],[Site Name]]&amp;" "&amp;FSEchar[[#This Row],[FCI 
Category
Types]]&amp;" "&amp;FSEchar[[#This Row],[FSE Charger Model]]&amp;" "&amp;FSEchar[[#This Row],[FSE Nameplate Power Rating
'[kW']]]</f>
        <v>ExampleSite4 LMD-FCI Public Alph3.0 300</v>
      </c>
      <c r="AS31" s="1">
        <f>COUNTIF(Hide[Unique Types],Hide[[#This Row],[Unique Types]])</f>
        <v>5</v>
      </c>
      <c r="BA31" s="48" t="str" cm="1">
        <f t="array" ref="BA31">IF(ISBLANK(AZ31),"",SUM(IF(AZ31=LEFT(AY31:AY$210,LEN(AZ31)),1,0)))</f>
        <v/>
      </c>
      <c r="BB31" s="47" t="str" cm="1">
        <f t="array" ref="BB31">IFERROR(IF(COUNTIF($BB$11:BB30,BB30)&lt;_xlfn.XLOOKUP(BB30,$AZ$11:$AZ$210,$BA$11:$BA$210,0,1),BB30,INDEX($AZ$11:$AZ$210,MATCH(BB30,$AZ$11:$AZ$210,0)+1)),"")</f>
        <v/>
      </c>
      <c r="BC31" s="46" t="str" cm="1">
        <f t="array" ref="BC31">IF(OR($BB31=0,$BB31=""),"",SUM(IF(AY31=Hide[Unique Types],1,0)))</f>
        <v/>
      </c>
      <c r="BD31" s="46" t="str" cm="1">
        <f t="array" ref="BD31">IF(OR($BB31=0,$BB31=""),"",_xlfn.XLOOKUP(AY31,Hide[Unique Types],FSEchar[FCI 
Category
Types],"Err",0,1))</f>
        <v/>
      </c>
      <c r="BE31" s="46" t="str" cm="1">
        <f t="array" ref="BE31">IF(OR($BB31=0,$BB31=""),"",_xlfn.XLOOKUP(AY31,Hide[Unique Types],FSEchar[FSE Charger Model],"Err",0,1))</f>
        <v/>
      </c>
      <c r="BF31" s="46" t="str" cm="1">
        <f t="array" ref="BF31">IF(OR($BB31=0,$BB31=""),"",_xlfn.XLOOKUP(AY31,Hide[Unique Types],FSEchar[FSE Nameplate Power Rating
'[kW']],"Err",0,1))</f>
        <v/>
      </c>
      <c r="BG31" s="46" t="str" cm="1">
        <f t="array" ref="BG31">IF(OR($BB31=0,$BB31=""),"",_xlfn.XLOOKUP(AY31,Hide[Unique Types],FSEchar[Number of CHAdeMO Ports],"Err",0,1))</f>
        <v/>
      </c>
      <c r="BH31" s="46" t="str" cm="1">
        <f t="array" ref="BH31">IF(OR($BB31=0,$BB31=""),"",_xlfn.XLOOKUP(AY31,Hide[Unique Types],FSEchar[Number of 
CCS 
Ports],"Err",0,1))</f>
        <v/>
      </c>
      <c r="BI31" s="46" t="str" cm="1">
        <f t="array" ref="BI31">IF(OR($BB31=0,$BB31=""),"",_xlfn.XLOOKUP(AY31,Hide[Unique Types],FSEchar[Number of NACS 
(SAE J3400)
Ports],"Err",0,1))</f>
        <v/>
      </c>
      <c r="BJ31" s="46" t="str" cm="1">
        <f t="array" ref="BJ31">IF(OR($BB31=0,$BB31=""),"",_xlfn.XLOOKUP(AY31,Hide[Unique Types],FSEchar[Number of High-Power Ports],"Err",0,1))</f>
        <v/>
      </c>
      <c r="BK31" s="46" t="str" cm="1">
        <f t="array" ref="BK31">IF(OR($BB31=0,$BB31=""),"",_xlfn.XLOOKUP(AY31,Hide[Unique Types],FSEchar[High-Power Port Type],"Err",0,1))</f>
        <v/>
      </c>
      <c r="BL31" s="46" t="str" cm="1">
        <f t="array" ref="BL31">IF(OR($BB31=0,$BB31=""),"",_xlfn.XLOOKUP(AY31,Hide[Unique Types],SiteCalc2[FCI Charging Capacity '[kWh/day']],"Err",0,1))</f>
        <v/>
      </c>
    </row>
    <row r="32" spans="2:64" x14ac:dyDescent="0.3">
      <c r="B32" s="28">
        <v>22</v>
      </c>
      <c r="C32" s="28">
        <f>IF(ISBLANK(SiteChar[[#This Row],[Site Name]]),"",IF(G32=G31,C31,C31+1))</f>
        <v>5</v>
      </c>
      <c r="D32" s="28">
        <f>IF(ISBLANK(SiteChar[[#This Row],[Site Name]]),"",IF(G32=G31,D31+1,1))</f>
        <v>1</v>
      </c>
      <c r="E32" s="1">
        <f>IF(ISBLANK(SiteChar[[#This Row],[Site Name]]),"",Applicant)</f>
        <v>0</v>
      </c>
      <c r="F32" s="1">
        <f>IF(ISBLANK(SiteChar[[#This Row],[Site Name]]),"",FEIN)</f>
        <v>0</v>
      </c>
      <c r="G32" s="139" t="s">
        <v>368</v>
      </c>
      <c r="H32" s="139" t="s">
        <v>97</v>
      </c>
      <c r="I32" s="139" t="s">
        <v>266</v>
      </c>
      <c r="J32" s="140">
        <v>34.555549999999997</v>
      </c>
      <c r="K32" s="140">
        <v>-120.55555</v>
      </c>
      <c r="L32" s="141">
        <v>45782</v>
      </c>
      <c r="M32" s="139">
        <v>24</v>
      </c>
      <c r="N32" s="142">
        <v>50000</v>
      </c>
      <c r="O32" s="1">
        <f>SUMIF(Table1[Site 
Ordinal Number],Table1[[#This Row],[Site 
Ordinal Number]],FSEchar[FSE Nameplate Power Rating
'[kW']])</f>
        <v>49500</v>
      </c>
      <c r="P32" s="1">
        <f>SUMIF(Table1[Site 
Ordinal Number],Table1[[#This Row],[Site 
Ordinal Number]],FSEchar[FSE
FCI
Power Rating '[kW']])</f>
        <v>40000</v>
      </c>
      <c r="Q32" s="1">
        <f>SUMIF(Hide[Site LMD],"="&amp;Table1[[#This Row],[Site 
Ordinal Number]]&amp;$AV$17,FSEchar[FSE
FCI
Power Rating '[kW']])</f>
        <v>0</v>
      </c>
      <c r="R32" s="1">
        <f>SUMIF(Hide[Site HD],"="&amp;Table1[[#This Row],[Site 
Ordinal Number]]&amp;$AV$18,FSEchar[FSE
FCI
Power Rating '[kW']])</f>
        <v>40000</v>
      </c>
      <c r="S32" s="139"/>
      <c r="T32" s="139" t="s">
        <v>107</v>
      </c>
      <c r="U32" s="139">
        <v>2250</v>
      </c>
      <c r="V32" s="139">
        <v>2000</v>
      </c>
      <c r="W32" s="139" t="s">
        <v>115</v>
      </c>
      <c r="X32" s="139"/>
      <c r="Y32" s="148"/>
      <c r="Z32" s="139"/>
      <c r="AA32" s="139">
        <v>2</v>
      </c>
      <c r="AB32" s="139" t="s">
        <v>254</v>
      </c>
      <c r="AC32" s="1">
        <f>IFERROR(FSEchar[[#This Row],[FSE
FCI
Power Rating '[kW']]]*24*_xlfn.XLOOKUP(FSEchar[[#This Row],[FCI 
Category
Types]],$AV$11:$AV$15,$AW$11:$AW$15),"")</f>
        <v>9600</v>
      </c>
      <c r="AD32" s="1">
        <f>SUMIF(SiteChar[Site Name],SiteChar[[#This Row],[Site Name]],FSEchar[FSE Nameplate Power Rating
'[kW']])</f>
        <v>49500</v>
      </c>
      <c r="AE32" s="1">
        <f>COUNTIF(SiteChar[Site Name],SiteChar[[#This Row],[Site Name]])</f>
        <v>22</v>
      </c>
      <c r="AF32" s="1">
        <f>COUNTIF(Hide[Site LMD],Table1[[#This Row],[Site 
Ordinal Number]]&amp;$AV$17)</f>
        <v>0</v>
      </c>
      <c r="AG32" s="1">
        <f>COUNTIF(Hide[Site HD],Table1[[#This Row],[Site 
Ordinal Number]]&amp;$AV$18)</f>
        <v>20</v>
      </c>
      <c r="AH32" s="1" t="b">
        <f>OR(ISBLANK(SiteChar[[#This Row],[Latitude]]),LEN(SiteChar[[#This Row],[Latitude]])&gt;=8)</f>
        <v>1</v>
      </c>
      <c r="AI32" s="1" t="b">
        <f>OR(ISBLANK(SiteChar[[#This Row],[Longitude]]),LEN(SiteChar[[#This Row],[Longitude]])&gt;=10)</f>
        <v>1</v>
      </c>
      <c r="AJ32" s="1" t="str">
        <f>IF(Hide[[#This Row],[FCI Program Type]]=$AV$17,Table1[[#This Row],[Site 
Ordinal Number]]&amp;Hide[[#This Row],[FCI Program Type]],"")</f>
        <v/>
      </c>
      <c r="AK32" s="1" t="str">
        <f>IF(Hide[[#This Row],[FCI Program Type]]=$AV$18,Table1[[#This Row],[Site 
Ordinal Number]]&amp;Hide[[#This Row],[FCI Program Type]],"")</f>
        <v>5HD-FCI</v>
      </c>
      <c r="AL32" s="1" t="b">
        <f>SiteCalc1[[#This Row],[Total Site
FCI 
Power Rating 
'[kW']]]&gt;SiteChar[[#This Row],[Maximum Total Site Power 
'[kW']]]</f>
        <v>0</v>
      </c>
      <c r="AM32" s="1" t="b">
        <f>AND(Hide[[#This Row],[FCI Program Type]]="LMD-FCI",SiteCalc1[[#This Row],[Total 
Site 
LMD-FCI Power Rating 
'[kW']]]&gt;2500)</f>
        <v>0</v>
      </c>
      <c r="AN32" s="1" t="b">
        <f>AND(Hide[[#This Row],[FCI Program Type]]="HD-FCI",SiteCalc1[[#This Row],[Total Site
HD-FCI Power Rating 
'[kW']]]&gt;40000)</f>
        <v>0</v>
      </c>
      <c r="AO32" s="1" t="b">
        <f>AND(FSEchar[[#This Row],[FSE Nameplate Power Rating
'[kW']]]&lt;50,OR(Hide[[#This Row],[FCI Program Type]]=$AV$17,Hide[[#This Row],[FCI Program Type]]=$AV$18))</f>
        <v>0</v>
      </c>
      <c r="AP32"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32" s="1" t="str">
        <f>IF(LEFT(FSEchar[[#This Row],[FCI 
Category
Types]],1)="L", "LMD-FCI",IF(LEFT(FSEchar[[#This Row],[FCI 
Category
Types]],1)="H","HD-FCI",""))</f>
        <v>HD-FCI</v>
      </c>
      <c r="AR32" s="1" t="str">
        <f>SiteChar[[#This Row],[Site Name]]&amp;" "&amp;FSEchar[[#This Row],[FCI 
Category
Types]]&amp;" "&amp;FSEchar[[#This Row],[FSE Charger Model]]&amp;" "&amp;FSEchar[[#This Row],[FSE Nameplate Power Rating
'[kW']]]</f>
        <v>ExampleSite5 HD-FCI Shared Mega1 2250</v>
      </c>
      <c r="AS32" s="1">
        <f>COUNTIF(Hide[Unique Types],Hide[[#This Row],[Unique Types]])</f>
        <v>20</v>
      </c>
      <c r="BA32" s="48" t="str" cm="1">
        <f t="array" ref="BA32">IF(ISBLANK(AZ32),"",SUM(IF(AZ32=LEFT(AY32:AY$210,LEN(AZ32)),1,0)))</f>
        <v/>
      </c>
      <c r="BB32" s="47" t="str" cm="1">
        <f t="array" ref="BB32">IFERROR(IF(COUNTIF($BB$11:BB31,BB31)&lt;_xlfn.XLOOKUP(BB31,$AZ$11:$AZ$210,$BA$11:$BA$210,0,1),BB31,INDEX($AZ$11:$AZ$210,MATCH(BB31,$AZ$11:$AZ$210,0)+1)),"")</f>
        <v/>
      </c>
      <c r="BC32" s="46" t="str" cm="1">
        <f t="array" ref="BC32">IF(OR($BB32=0,$BB32=""),"",SUM(IF(AY32=Hide[Unique Types],1,0)))</f>
        <v/>
      </c>
      <c r="BD32" s="46" t="str" cm="1">
        <f t="array" ref="BD32">IF(OR($BB32=0,$BB32=""),"",_xlfn.XLOOKUP(AY32,Hide[Unique Types],FSEchar[FCI 
Category
Types],"Err",0,1))</f>
        <v/>
      </c>
      <c r="BE32" s="46" t="str" cm="1">
        <f t="array" ref="BE32">IF(OR($BB32=0,$BB32=""),"",_xlfn.XLOOKUP(AY32,Hide[Unique Types],FSEchar[FSE Charger Model],"Err",0,1))</f>
        <v/>
      </c>
      <c r="BF32" s="46" t="str" cm="1">
        <f t="array" ref="BF32">IF(OR($BB32=0,$BB32=""),"",_xlfn.XLOOKUP(AY32,Hide[Unique Types],FSEchar[FSE Nameplate Power Rating
'[kW']],"Err",0,1))</f>
        <v/>
      </c>
      <c r="BG32" s="46" t="str" cm="1">
        <f t="array" ref="BG32">IF(OR($BB32=0,$BB32=""),"",_xlfn.XLOOKUP(AY32,Hide[Unique Types],FSEchar[Number of CHAdeMO Ports],"Err",0,1))</f>
        <v/>
      </c>
      <c r="BH32" s="46" t="str" cm="1">
        <f t="array" ref="BH32">IF(OR($BB32=0,$BB32=""),"",_xlfn.XLOOKUP(AY32,Hide[Unique Types],FSEchar[Number of 
CCS 
Ports],"Err",0,1))</f>
        <v/>
      </c>
      <c r="BI32" s="46" t="str" cm="1">
        <f t="array" ref="BI32">IF(OR($BB32=0,$BB32=""),"",_xlfn.XLOOKUP(AY32,Hide[Unique Types],FSEchar[Number of NACS 
(SAE J3400)
Ports],"Err",0,1))</f>
        <v/>
      </c>
      <c r="BJ32" s="46" t="str" cm="1">
        <f t="array" ref="BJ32">IF(OR($BB32=0,$BB32=""),"",_xlfn.XLOOKUP(AY32,Hide[Unique Types],FSEchar[Number of High-Power Ports],"Err",0,1))</f>
        <v/>
      </c>
      <c r="BK32" s="46" t="str" cm="1">
        <f t="array" ref="BK32">IF(OR($BB32=0,$BB32=""),"",_xlfn.XLOOKUP(AY32,Hide[Unique Types],FSEchar[High-Power Port Type],"Err",0,1))</f>
        <v/>
      </c>
      <c r="BL32" s="46" t="str" cm="1">
        <f t="array" ref="BL32">IF(OR($BB32=0,$BB32=""),"",_xlfn.XLOOKUP(AY32,Hide[Unique Types],SiteCalc2[FCI Charging Capacity '[kWh/day']],"Err",0,1))</f>
        <v/>
      </c>
    </row>
    <row r="33" spans="2:64" x14ac:dyDescent="0.3">
      <c r="B33" s="28">
        <v>23</v>
      </c>
      <c r="C33" s="28">
        <f>IF(ISBLANK(SiteChar[[#This Row],[Site Name]]),"",IF(G33=G32,C32,C32+1))</f>
        <v>5</v>
      </c>
      <c r="D33" s="28">
        <f>IF(ISBLANK(SiteChar[[#This Row],[Site Name]]),"",IF(G33=G32,D32+1,1))</f>
        <v>2</v>
      </c>
      <c r="E33" s="1">
        <f>IF(ISBLANK(SiteChar[[#This Row],[Site Name]]),"",Applicant)</f>
        <v>0</v>
      </c>
      <c r="F33" s="1">
        <f>IF(ISBLANK(SiteChar[[#This Row],[Site Name]]),"",FEIN)</f>
        <v>0</v>
      </c>
      <c r="G33" s="139" t="s">
        <v>368</v>
      </c>
      <c r="H33" s="139" t="s">
        <v>97</v>
      </c>
      <c r="I33" s="139" t="s">
        <v>266</v>
      </c>
      <c r="J33" s="140">
        <v>34.555549999999997</v>
      </c>
      <c r="K33" s="140">
        <v>-120.55555</v>
      </c>
      <c r="L33" s="141">
        <v>45782</v>
      </c>
      <c r="M33" s="139">
        <v>24</v>
      </c>
      <c r="N33" s="142">
        <v>50000</v>
      </c>
      <c r="O33" s="1">
        <f>SUMIF(Table1[Site 
Ordinal Number],Table1[[#This Row],[Site 
Ordinal Number]],FSEchar[FSE Nameplate Power Rating
'[kW']])</f>
        <v>49500</v>
      </c>
      <c r="P33" s="1">
        <f>SUMIF(Table1[Site 
Ordinal Number],Table1[[#This Row],[Site 
Ordinal Number]],FSEchar[FSE
FCI
Power Rating '[kW']])</f>
        <v>40000</v>
      </c>
      <c r="Q33" s="1">
        <f>SUMIF(Hide[Site LMD],"="&amp;Table1[[#This Row],[Site 
Ordinal Number]]&amp;$AV$17,FSEchar[FSE
FCI
Power Rating '[kW']])</f>
        <v>0</v>
      </c>
      <c r="R33" s="1">
        <f>SUMIF(Hide[Site HD],"="&amp;Table1[[#This Row],[Site 
Ordinal Number]]&amp;$AV$18,FSEchar[FSE
FCI
Power Rating '[kW']])</f>
        <v>40000</v>
      </c>
      <c r="S33" s="139"/>
      <c r="T33" s="139" t="s">
        <v>107</v>
      </c>
      <c r="U33" s="139">
        <v>2250</v>
      </c>
      <c r="V33" s="139">
        <v>2000</v>
      </c>
      <c r="W33" s="139" t="s">
        <v>115</v>
      </c>
      <c r="X33" s="139"/>
      <c r="Y33" s="148"/>
      <c r="Z33" s="139"/>
      <c r="AA33" s="139">
        <v>2</v>
      </c>
      <c r="AB33" s="139" t="s">
        <v>254</v>
      </c>
      <c r="AC33" s="1">
        <f>IFERROR(FSEchar[[#This Row],[FSE
FCI
Power Rating '[kW']]]*24*_xlfn.XLOOKUP(FSEchar[[#This Row],[FCI 
Category
Types]],$AV$11:$AV$15,$AW$11:$AW$15),"")</f>
        <v>9600</v>
      </c>
      <c r="AD33" s="1">
        <f>SUMIF(SiteChar[Site Name],SiteChar[[#This Row],[Site Name]],FSEchar[FSE Nameplate Power Rating
'[kW']])</f>
        <v>49500</v>
      </c>
      <c r="AE33" s="1">
        <f>COUNTIF(SiteChar[Site Name],SiteChar[[#This Row],[Site Name]])</f>
        <v>22</v>
      </c>
      <c r="AF33" s="1">
        <f>COUNTIF(Hide[Site LMD],Table1[[#This Row],[Site 
Ordinal Number]]&amp;$AV$17)</f>
        <v>0</v>
      </c>
      <c r="AG33" s="1">
        <f>COUNTIF(Hide[Site HD],Table1[[#This Row],[Site 
Ordinal Number]]&amp;$AV$18)</f>
        <v>20</v>
      </c>
      <c r="AH33" s="1" t="b">
        <f>OR(ISBLANK(SiteChar[[#This Row],[Latitude]]),LEN(SiteChar[[#This Row],[Latitude]])&gt;=8)</f>
        <v>1</v>
      </c>
      <c r="AI33" s="1" t="b">
        <f>OR(ISBLANK(SiteChar[[#This Row],[Longitude]]),LEN(SiteChar[[#This Row],[Longitude]])&gt;=10)</f>
        <v>1</v>
      </c>
      <c r="AJ33" s="1" t="str">
        <f>IF(Hide[[#This Row],[FCI Program Type]]=$AV$17,Table1[[#This Row],[Site 
Ordinal Number]]&amp;Hide[[#This Row],[FCI Program Type]],"")</f>
        <v/>
      </c>
      <c r="AK33" s="1" t="str">
        <f>IF(Hide[[#This Row],[FCI Program Type]]=$AV$18,Table1[[#This Row],[Site 
Ordinal Number]]&amp;Hide[[#This Row],[FCI Program Type]],"")</f>
        <v>5HD-FCI</v>
      </c>
      <c r="AL33" s="1" t="b">
        <f>SiteCalc1[[#This Row],[Total Site
FCI 
Power Rating 
'[kW']]]&gt;SiteChar[[#This Row],[Maximum Total Site Power 
'[kW']]]</f>
        <v>0</v>
      </c>
      <c r="AM33" s="1" t="b">
        <f>AND(Hide[[#This Row],[FCI Program Type]]="LMD-FCI",SiteCalc1[[#This Row],[Total 
Site 
LMD-FCI Power Rating 
'[kW']]]&gt;2500)</f>
        <v>0</v>
      </c>
      <c r="AN33" s="1" t="b">
        <f>AND(Hide[[#This Row],[FCI Program Type]]="HD-FCI",SiteCalc1[[#This Row],[Total Site
HD-FCI Power Rating 
'[kW']]]&gt;40000)</f>
        <v>0</v>
      </c>
      <c r="AO33" s="1" t="b">
        <f>AND(FSEchar[[#This Row],[FSE Nameplate Power Rating
'[kW']]]&lt;50,OR(Hide[[#This Row],[FCI Program Type]]=$AV$17,Hide[[#This Row],[FCI Program Type]]=$AV$18))</f>
        <v>0</v>
      </c>
      <c r="AP33"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33" s="1" t="str">
        <f>IF(LEFT(FSEchar[[#This Row],[FCI 
Category
Types]],1)="L", "LMD-FCI",IF(LEFT(FSEchar[[#This Row],[FCI 
Category
Types]],1)="H","HD-FCI",""))</f>
        <v>HD-FCI</v>
      </c>
      <c r="AR33" s="1" t="str">
        <f>SiteChar[[#This Row],[Site Name]]&amp;" "&amp;FSEchar[[#This Row],[FCI 
Category
Types]]&amp;" "&amp;FSEchar[[#This Row],[FSE Charger Model]]&amp;" "&amp;FSEchar[[#This Row],[FSE Nameplate Power Rating
'[kW']]]</f>
        <v>ExampleSite5 HD-FCI Shared Mega1 2250</v>
      </c>
      <c r="AS33" s="1">
        <f>COUNTIF(Hide[Unique Types],Hide[[#This Row],[Unique Types]])</f>
        <v>20</v>
      </c>
      <c r="BA33" s="48" t="str" cm="1">
        <f t="array" ref="BA33">IF(ISBLANK(AZ33),"",SUM(IF(AZ33=LEFT(AY33:AY$210,LEN(AZ33)),1,0)))</f>
        <v/>
      </c>
      <c r="BB33" s="47" t="str" cm="1">
        <f t="array" ref="BB33">IFERROR(IF(COUNTIF($BB$11:BB32,BB32)&lt;_xlfn.XLOOKUP(BB32,$AZ$11:$AZ$210,$BA$11:$BA$210,0,1),BB32,INDEX($AZ$11:$AZ$210,MATCH(BB32,$AZ$11:$AZ$210,0)+1)),"")</f>
        <v/>
      </c>
      <c r="BC33" s="46" t="str" cm="1">
        <f t="array" ref="BC33">IF(OR($BB33=0,$BB33=""),"",SUM(IF(AY33=Hide[Unique Types],1,0)))</f>
        <v/>
      </c>
      <c r="BD33" s="46" t="str" cm="1">
        <f t="array" ref="BD33">IF(OR($BB33=0,$BB33=""),"",_xlfn.XLOOKUP(AY33,Hide[Unique Types],FSEchar[FCI 
Category
Types],"Err",0,1))</f>
        <v/>
      </c>
      <c r="BE33" s="46" t="str" cm="1">
        <f t="array" ref="BE33">IF(OR($BB33=0,$BB33=""),"",_xlfn.XLOOKUP(AY33,Hide[Unique Types],FSEchar[FSE Charger Model],"Err",0,1))</f>
        <v/>
      </c>
      <c r="BF33" s="46" t="str" cm="1">
        <f t="array" ref="BF33">IF(OR($BB33=0,$BB33=""),"",_xlfn.XLOOKUP(AY33,Hide[Unique Types],FSEchar[FSE Nameplate Power Rating
'[kW']],"Err",0,1))</f>
        <v/>
      </c>
      <c r="BG33" s="46" t="str" cm="1">
        <f t="array" ref="BG33">IF(OR($BB33=0,$BB33=""),"",_xlfn.XLOOKUP(AY33,Hide[Unique Types],FSEchar[Number of CHAdeMO Ports],"Err",0,1))</f>
        <v/>
      </c>
      <c r="BH33" s="46" t="str" cm="1">
        <f t="array" ref="BH33">IF(OR($BB33=0,$BB33=""),"",_xlfn.XLOOKUP(AY33,Hide[Unique Types],FSEchar[Number of 
CCS 
Ports],"Err",0,1))</f>
        <v/>
      </c>
      <c r="BI33" s="46" t="str" cm="1">
        <f t="array" ref="BI33">IF(OR($BB33=0,$BB33=""),"",_xlfn.XLOOKUP(AY33,Hide[Unique Types],FSEchar[Number of NACS 
(SAE J3400)
Ports],"Err",0,1))</f>
        <v/>
      </c>
      <c r="BJ33" s="46" t="str" cm="1">
        <f t="array" ref="BJ33">IF(OR($BB33=0,$BB33=""),"",_xlfn.XLOOKUP(AY33,Hide[Unique Types],FSEchar[Number of High-Power Ports],"Err",0,1))</f>
        <v/>
      </c>
      <c r="BK33" s="46" t="str" cm="1">
        <f t="array" ref="BK33">IF(OR($BB33=0,$BB33=""),"",_xlfn.XLOOKUP(AY33,Hide[Unique Types],FSEchar[High-Power Port Type],"Err",0,1))</f>
        <v/>
      </c>
      <c r="BL33" s="46" t="str" cm="1">
        <f t="array" ref="BL33">IF(OR($BB33=0,$BB33=""),"",_xlfn.XLOOKUP(AY33,Hide[Unique Types],SiteCalc2[FCI Charging Capacity '[kWh/day']],"Err",0,1))</f>
        <v/>
      </c>
    </row>
    <row r="34" spans="2:64" x14ac:dyDescent="0.3">
      <c r="B34" s="28">
        <v>24</v>
      </c>
      <c r="C34" s="28">
        <f>IF(ISBLANK(SiteChar[[#This Row],[Site Name]]),"",IF(G34=G33,C33,C33+1))</f>
        <v>5</v>
      </c>
      <c r="D34" s="28">
        <f>IF(ISBLANK(SiteChar[[#This Row],[Site Name]]),"",IF(G34=G33,D33+1,1))</f>
        <v>3</v>
      </c>
      <c r="E34" s="1">
        <f>IF(ISBLANK(SiteChar[[#This Row],[Site Name]]),"",Applicant)</f>
        <v>0</v>
      </c>
      <c r="F34" s="1">
        <f>IF(ISBLANK(SiteChar[[#This Row],[Site Name]]),"",FEIN)</f>
        <v>0</v>
      </c>
      <c r="G34" s="139" t="s">
        <v>368</v>
      </c>
      <c r="H34" s="139" t="s">
        <v>97</v>
      </c>
      <c r="I34" s="139" t="s">
        <v>266</v>
      </c>
      <c r="J34" s="140">
        <v>34.555549999999997</v>
      </c>
      <c r="K34" s="140">
        <v>-120.55555</v>
      </c>
      <c r="L34" s="141">
        <v>45782</v>
      </c>
      <c r="M34" s="139">
        <v>24</v>
      </c>
      <c r="N34" s="142">
        <v>50000</v>
      </c>
      <c r="O34" s="1">
        <f>SUMIF(Table1[Site 
Ordinal Number],Table1[[#This Row],[Site 
Ordinal Number]],FSEchar[FSE Nameplate Power Rating
'[kW']])</f>
        <v>49500</v>
      </c>
      <c r="P34" s="1">
        <f>SUMIF(Table1[Site 
Ordinal Number],Table1[[#This Row],[Site 
Ordinal Number]],FSEchar[FSE
FCI
Power Rating '[kW']])</f>
        <v>40000</v>
      </c>
      <c r="Q34" s="1">
        <f>SUMIF(Hide[Site LMD],"="&amp;Table1[[#This Row],[Site 
Ordinal Number]]&amp;$AV$17,FSEchar[FSE
FCI
Power Rating '[kW']])</f>
        <v>0</v>
      </c>
      <c r="R34" s="1">
        <f>SUMIF(Hide[Site HD],"="&amp;Table1[[#This Row],[Site 
Ordinal Number]]&amp;$AV$18,FSEchar[FSE
FCI
Power Rating '[kW']])</f>
        <v>40000</v>
      </c>
      <c r="S34" s="139"/>
      <c r="T34" s="139" t="s">
        <v>107</v>
      </c>
      <c r="U34" s="139">
        <v>2250</v>
      </c>
      <c r="V34" s="139">
        <v>2000</v>
      </c>
      <c r="W34" s="139" t="s">
        <v>115</v>
      </c>
      <c r="X34" s="139"/>
      <c r="Y34" s="148"/>
      <c r="Z34" s="139"/>
      <c r="AA34" s="139">
        <v>2</v>
      </c>
      <c r="AB34" s="139" t="s">
        <v>254</v>
      </c>
      <c r="AC34" s="1">
        <f>IFERROR(FSEchar[[#This Row],[FSE
FCI
Power Rating '[kW']]]*24*_xlfn.XLOOKUP(FSEchar[[#This Row],[FCI 
Category
Types]],$AV$11:$AV$15,$AW$11:$AW$15),"")</f>
        <v>9600</v>
      </c>
      <c r="AD34" s="1">
        <f>SUMIF(SiteChar[Site Name],SiteChar[[#This Row],[Site Name]],FSEchar[FSE Nameplate Power Rating
'[kW']])</f>
        <v>49500</v>
      </c>
      <c r="AE34" s="1">
        <f>COUNTIF(SiteChar[Site Name],SiteChar[[#This Row],[Site Name]])</f>
        <v>22</v>
      </c>
      <c r="AF34" s="1">
        <f>COUNTIF(Hide[Site LMD],Table1[[#This Row],[Site 
Ordinal Number]]&amp;$AV$17)</f>
        <v>0</v>
      </c>
      <c r="AG34" s="1">
        <f>COUNTIF(Hide[Site HD],Table1[[#This Row],[Site 
Ordinal Number]]&amp;$AV$18)</f>
        <v>20</v>
      </c>
      <c r="AH34" s="1" t="b">
        <f>OR(ISBLANK(SiteChar[[#This Row],[Latitude]]),LEN(SiteChar[[#This Row],[Latitude]])&gt;=8)</f>
        <v>1</v>
      </c>
      <c r="AI34" s="1" t="b">
        <f>OR(ISBLANK(SiteChar[[#This Row],[Longitude]]),LEN(SiteChar[[#This Row],[Longitude]])&gt;=10)</f>
        <v>1</v>
      </c>
      <c r="AJ34" s="1" t="str">
        <f>IF(Hide[[#This Row],[FCI Program Type]]=$AV$17,Table1[[#This Row],[Site 
Ordinal Number]]&amp;Hide[[#This Row],[FCI Program Type]],"")</f>
        <v/>
      </c>
      <c r="AK34" s="1" t="str">
        <f>IF(Hide[[#This Row],[FCI Program Type]]=$AV$18,Table1[[#This Row],[Site 
Ordinal Number]]&amp;Hide[[#This Row],[FCI Program Type]],"")</f>
        <v>5HD-FCI</v>
      </c>
      <c r="AL34" s="1" t="b">
        <f>SiteCalc1[[#This Row],[Total Site
FCI 
Power Rating 
'[kW']]]&gt;SiteChar[[#This Row],[Maximum Total Site Power 
'[kW']]]</f>
        <v>0</v>
      </c>
      <c r="AM34" s="1" t="b">
        <f>AND(Hide[[#This Row],[FCI Program Type]]="LMD-FCI",SiteCalc1[[#This Row],[Total 
Site 
LMD-FCI Power Rating 
'[kW']]]&gt;2500)</f>
        <v>0</v>
      </c>
      <c r="AN34" s="1" t="b">
        <f>AND(Hide[[#This Row],[FCI Program Type]]="HD-FCI",SiteCalc1[[#This Row],[Total Site
HD-FCI Power Rating 
'[kW']]]&gt;40000)</f>
        <v>0</v>
      </c>
      <c r="AO34" s="1" t="b">
        <f>AND(FSEchar[[#This Row],[FSE Nameplate Power Rating
'[kW']]]&lt;50,OR(Hide[[#This Row],[FCI Program Type]]=$AV$17,Hide[[#This Row],[FCI Program Type]]=$AV$18))</f>
        <v>0</v>
      </c>
      <c r="AP34"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34" s="1" t="str">
        <f>IF(LEFT(FSEchar[[#This Row],[FCI 
Category
Types]],1)="L", "LMD-FCI",IF(LEFT(FSEchar[[#This Row],[FCI 
Category
Types]],1)="H","HD-FCI",""))</f>
        <v>HD-FCI</v>
      </c>
      <c r="AR34" s="1" t="str">
        <f>SiteChar[[#This Row],[Site Name]]&amp;" "&amp;FSEchar[[#This Row],[FCI 
Category
Types]]&amp;" "&amp;FSEchar[[#This Row],[FSE Charger Model]]&amp;" "&amp;FSEchar[[#This Row],[FSE Nameplate Power Rating
'[kW']]]</f>
        <v>ExampleSite5 HD-FCI Shared Mega1 2250</v>
      </c>
      <c r="AS34" s="1">
        <f>COUNTIF(Hide[Unique Types],Hide[[#This Row],[Unique Types]])</f>
        <v>20</v>
      </c>
      <c r="BA34" s="48" t="str" cm="1">
        <f t="array" ref="BA34">IF(ISBLANK(AZ34),"",SUM(IF(AZ34=LEFT(AY34:AY$210,LEN(AZ34)),1,0)))</f>
        <v/>
      </c>
      <c r="BB34" s="47" t="str" cm="1">
        <f t="array" ref="BB34">IFERROR(IF(COUNTIF($BB$11:BB33,BB33)&lt;_xlfn.XLOOKUP(BB33,$AZ$11:$AZ$210,$BA$11:$BA$210,0,1),BB33,INDEX($AZ$11:$AZ$210,MATCH(BB33,$AZ$11:$AZ$210,0)+1)),"")</f>
        <v/>
      </c>
      <c r="BC34" s="46" t="str" cm="1">
        <f t="array" ref="BC34">IF(OR($BB34=0,$BB34=""),"",SUM(IF(AY34=Hide[Unique Types],1,0)))</f>
        <v/>
      </c>
      <c r="BD34" s="46" t="str" cm="1">
        <f t="array" ref="BD34">IF(OR($BB34=0,$BB34=""),"",_xlfn.XLOOKUP(AY34,Hide[Unique Types],FSEchar[FCI 
Category
Types],"Err",0,1))</f>
        <v/>
      </c>
      <c r="BE34" s="46" t="str" cm="1">
        <f t="array" ref="BE34">IF(OR($BB34=0,$BB34=""),"",_xlfn.XLOOKUP(AY34,Hide[Unique Types],FSEchar[FSE Charger Model],"Err",0,1))</f>
        <v/>
      </c>
      <c r="BF34" s="46" t="str" cm="1">
        <f t="array" ref="BF34">IF(OR($BB34=0,$BB34=""),"",_xlfn.XLOOKUP(AY34,Hide[Unique Types],FSEchar[FSE Nameplate Power Rating
'[kW']],"Err",0,1))</f>
        <v/>
      </c>
      <c r="BG34" s="46" t="str" cm="1">
        <f t="array" ref="BG34">IF(OR($BB34=0,$BB34=""),"",_xlfn.XLOOKUP(AY34,Hide[Unique Types],FSEchar[Number of CHAdeMO Ports],"Err",0,1))</f>
        <v/>
      </c>
      <c r="BH34" s="46" t="str" cm="1">
        <f t="array" ref="BH34">IF(OR($BB34=0,$BB34=""),"",_xlfn.XLOOKUP(AY34,Hide[Unique Types],FSEchar[Number of 
CCS 
Ports],"Err",0,1))</f>
        <v/>
      </c>
      <c r="BI34" s="46" t="str" cm="1">
        <f t="array" ref="BI34">IF(OR($BB34=0,$BB34=""),"",_xlfn.XLOOKUP(AY34,Hide[Unique Types],FSEchar[Number of NACS 
(SAE J3400)
Ports],"Err",0,1))</f>
        <v/>
      </c>
      <c r="BJ34" s="46" t="str" cm="1">
        <f t="array" ref="BJ34">IF(OR($BB34=0,$BB34=""),"",_xlfn.XLOOKUP(AY34,Hide[Unique Types],FSEchar[Number of High-Power Ports],"Err",0,1))</f>
        <v/>
      </c>
      <c r="BK34" s="46" t="str" cm="1">
        <f t="array" ref="BK34">IF(OR($BB34=0,$BB34=""),"",_xlfn.XLOOKUP(AY34,Hide[Unique Types],FSEchar[High-Power Port Type],"Err",0,1))</f>
        <v/>
      </c>
      <c r="BL34" s="46" t="str" cm="1">
        <f t="array" ref="BL34">IF(OR($BB34=0,$BB34=""),"",_xlfn.XLOOKUP(AY34,Hide[Unique Types],SiteCalc2[FCI Charging Capacity '[kWh/day']],"Err",0,1))</f>
        <v/>
      </c>
    </row>
    <row r="35" spans="2:64" x14ac:dyDescent="0.3">
      <c r="B35" s="28">
        <v>25</v>
      </c>
      <c r="C35" s="28">
        <f>IF(ISBLANK(SiteChar[[#This Row],[Site Name]]),"",IF(G35=G34,C34,C34+1))</f>
        <v>5</v>
      </c>
      <c r="D35" s="28">
        <f>IF(ISBLANK(SiteChar[[#This Row],[Site Name]]),"",IF(G35=G34,D34+1,1))</f>
        <v>4</v>
      </c>
      <c r="E35" s="1">
        <f>IF(ISBLANK(SiteChar[[#This Row],[Site Name]]),"",Applicant)</f>
        <v>0</v>
      </c>
      <c r="F35" s="1">
        <f>IF(ISBLANK(SiteChar[[#This Row],[Site Name]]),"",FEIN)</f>
        <v>0</v>
      </c>
      <c r="G35" s="139" t="s">
        <v>368</v>
      </c>
      <c r="H35" s="139" t="s">
        <v>97</v>
      </c>
      <c r="I35" s="139" t="s">
        <v>266</v>
      </c>
      <c r="J35" s="140">
        <v>34.555549999999997</v>
      </c>
      <c r="K35" s="140">
        <v>-120.55555</v>
      </c>
      <c r="L35" s="141">
        <v>45782</v>
      </c>
      <c r="M35" s="139">
        <v>24</v>
      </c>
      <c r="N35" s="142">
        <v>50000</v>
      </c>
      <c r="O35" s="1">
        <f>SUMIF(Table1[Site 
Ordinal Number],Table1[[#This Row],[Site 
Ordinal Number]],FSEchar[FSE Nameplate Power Rating
'[kW']])</f>
        <v>49500</v>
      </c>
      <c r="P35" s="1">
        <f>SUMIF(Table1[Site 
Ordinal Number],Table1[[#This Row],[Site 
Ordinal Number]],FSEchar[FSE
FCI
Power Rating '[kW']])</f>
        <v>40000</v>
      </c>
      <c r="Q35" s="1">
        <f>SUMIF(Hide[Site LMD],"="&amp;Table1[[#This Row],[Site 
Ordinal Number]]&amp;$AV$17,FSEchar[FSE
FCI
Power Rating '[kW']])</f>
        <v>0</v>
      </c>
      <c r="R35" s="1">
        <f>SUMIF(Hide[Site HD],"="&amp;Table1[[#This Row],[Site 
Ordinal Number]]&amp;$AV$18,FSEchar[FSE
FCI
Power Rating '[kW']])</f>
        <v>40000</v>
      </c>
      <c r="S35" s="139"/>
      <c r="T35" s="139" t="s">
        <v>107</v>
      </c>
      <c r="U35" s="139">
        <v>2250</v>
      </c>
      <c r="V35" s="139">
        <v>2000</v>
      </c>
      <c r="W35" s="139" t="s">
        <v>115</v>
      </c>
      <c r="X35" s="139"/>
      <c r="Y35" s="148"/>
      <c r="Z35" s="139"/>
      <c r="AA35" s="139">
        <v>2</v>
      </c>
      <c r="AB35" s="139" t="s">
        <v>254</v>
      </c>
      <c r="AC35" s="1">
        <f>IFERROR(FSEchar[[#This Row],[FSE
FCI
Power Rating '[kW']]]*24*_xlfn.XLOOKUP(FSEchar[[#This Row],[FCI 
Category
Types]],$AV$11:$AV$15,$AW$11:$AW$15),"")</f>
        <v>9600</v>
      </c>
      <c r="AD35" s="1">
        <f>SUMIF(SiteChar[Site Name],SiteChar[[#This Row],[Site Name]],FSEchar[FSE Nameplate Power Rating
'[kW']])</f>
        <v>49500</v>
      </c>
      <c r="AE35" s="1">
        <f>COUNTIF(SiteChar[Site Name],SiteChar[[#This Row],[Site Name]])</f>
        <v>22</v>
      </c>
      <c r="AF35" s="1">
        <f>COUNTIF(Hide[Site LMD],Table1[[#This Row],[Site 
Ordinal Number]]&amp;$AV$17)</f>
        <v>0</v>
      </c>
      <c r="AG35" s="1">
        <f>COUNTIF(Hide[Site HD],Table1[[#This Row],[Site 
Ordinal Number]]&amp;$AV$18)</f>
        <v>20</v>
      </c>
      <c r="AH35" s="1" t="b">
        <f>OR(ISBLANK(SiteChar[[#This Row],[Latitude]]),LEN(SiteChar[[#This Row],[Latitude]])&gt;=8)</f>
        <v>1</v>
      </c>
      <c r="AI35" s="1" t="b">
        <f>OR(ISBLANK(SiteChar[[#This Row],[Longitude]]),LEN(SiteChar[[#This Row],[Longitude]])&gt;=10)</f>
        <v>1</v>
      </c>
      <c r="AJ35" s="1" t="str">
        <f>IF(Hide[[#This Row],[FCI Program Type]]=$AV$17,Table1[[#This Row],[Site 
Ordinal Number]]&amp;Hide[[#This Row],[FCI Program Type]],"")</f>
        <v/>
      </c>
      <c r="AK35" s="1" t="str">
        <f>IF(Hide[[#This Row],[FCI Program Type]]=$AV$18,Table1[[#This Row],[Site 
Ordinal Number]]&amp;Hide[[#This Row],[FCI Program Type]],"")</f>
        <v>5HD-FCI</v>
      </c>
      <c r="AL35" s="1" t="b">
        <f>SiteCalc1[[#This Row],[Total Site
FCI 
Power Rating 
'[kW']]]&gt;SiteChar[[#This Row],[Maximum Total Site Power 
'[kW']]]</f>
        <v>0</v>
      </c>
      <c r="AM35" s="1" t="b">
        <f>AND(Hide[[#This Row],[FCI Program Type]]="LMD-FCI",SiteCalc1[[#This Row],[Total 
Site 
LMD-FCI Power Rating 
'[kW']]]&gt;2500)</f>
        <v>0</v>
      </c>
      <c r="AN35" s="1" t="b">
        <f>AND(Hide[[#This Row],[FCI Program Type]]="HD-FCI",SiteCalc1[[#This Row],[Total Site
HD-FCI Power Rating 
'[kW']]]&gt;40000)</f>
        <v>0</v>
      </c>
      <c r="AO35" s="1" t="b">
        <f>AND(FSEchar[[#This Row],[FSE Nameplate Power Rating
'[kW']]]&lt;50,OR(Hide[[#This Row],[FCI Program Type]]=$AV$17,Hide[[#This Row],[FCI Program Type]]=$AV$18))</f>
        <v>0</v>
      </c>
      <c r="AP35"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35" s="1" t="str">
        <f>IF(LEFT(FSEchar[[#This Row],[FCI 
Category
Types]],1)="L", "LMD-FCI",IF(LEFT(FSEchar[[#This Row],[FCI 
Category
Types]],1)="H","HD-FCI",""))</f>
        <v>HD-FCI</v>
      </c>
      <c r="AR35" s="1" t="str">
        <f>SiteChar[[#This Row],[Site Name]]&amp;" "&amp;FSEchar[[#This Row],[FCI 
Category
Types]]&amp;" "&amp;FSEchar[[#This Row],[FSE Charger Model]]&amp;" "&amp;FSEchar[[#This Row],[FSE Nameplate Power Rating
'[kW']]]</f>
        <v>ExampleSite5 HD-FCI Shared Mega1 2250</v>
      </c>
      <c r="AS35" s="1">
        <f>COUNTIF(Hide[Unique Types],Hide[[#This Row],[Unique Types]])</f>
        <v>20</v>
      </c>
      <c r="BA35" s="48" t="str" cm="1">
        <f t="array" ref="BA35">IF(ISBLANK(AZ35),"",SUM(IF(AZ35=LEFT(AY35:AY$210,LEN(AZ35)),1,0)))</f>
        <v/>
      </c>
      <c r="BB35" s="47" t="str" cm="1">
        <f t="array" ref="BB35">IFERROR(IF(COUNTIF($BB$11:BB34,BB34)&lt;_xlfn.XLOOKUP(BB34,$AZ$11:$AZ$210,$BA$11:$BA$210,0,1),BB34,INDEX($AZ$11:$AZ$210,MATCH(BB34,$AZ$11:$AZ$210,0)+1)),"")</f>
        <v/>
      </c>
      <c r="BC35" s="46" t="str" cm="1">
        <f t="array" ref="BC35">IF(OR($BB35=0,$BB35=""),"",SUM(IF(AY35=Hide[Unique Types],1,0)))</f>
        <v/>
      </c>
      <c r="BD35" s="46" t="str" cm="1">
        <f t="array" ref="BD35">IF(OR($BB35=0,$BB35=""),"",_xlfn.XLOOKUP(AY35,Hide[Unique Types],FSEchar[FCI 
Category
Types],"Err",0,1))</f>
        <v/>
      </c>
      <c r="BE35" s="46" t="str" cm="1">
        <f t="array" ref="BE35">IF(OR($BB35=0,$BB35=""),"",_xlfn.XLOOKUP(AY35,Hide[Unique Types],FSEchar[FSE Charger Model],"Err",0,1))</f>
        <v/>
      </c>
      <c r="BF35" s="46" t="str" cm="1">
        <f t="array" ref="BF35">IF(OR($BB35=0,$BB35=""),"",_xlfn.XLOOKUP(AY35,Hide[Unique Types],FSEchar[FSE Nameplate Power Rating
'[kW']],"Err",0,1))</f>
        <v/>
      </c>
      <c r="BG35" s="46" t="str" cm="1">
        <f t="array" ref="BG35">IF(OR($BB35=0,$BB35=""),"",_xlfn.XLOOKUP(AY35,Hide[Unique Types],FSEchar[Number of CHAdeMO Ports],"Err",0,1))</f>
        <v/>
      </c>
      <c r="BH35" s="46" t="str" cm="1">
        <f t="array" ref="BH35">IF(OR($BB35=0,$BB35=""),"",_xlfn.XLOOKUP(AY35,Hide[Unique Types],FSEchar[Number of 
CCS 
Ports],"Err",0,1))</f>
        <v/>
      </c>
      <c r="BI35" s="46" t="str" cm="1">
        <f t="array" ref="BI35">IF(OR($BB35=0,$BB35=""),"",_xlfn.XLOOKUP(AY35,Hide[Unique Types],FSEchar[Number of NACS 
(SAE J3400)
Ports],"Err",0,1))</f>
        <v/>
      </c>
      <c r="BJ35" s="46" t="str" cm="1">
        <f t="array" ref="BJ35">IF(OR($BB35=0,$BB35=""),"",_xlfn.XLOOKUP(AY35,Hide[Unique Types],FSEchar[Number of High-Power Ports],"Err",0,1))</f>
        <v/>
      </c>
      <c r="BK35" s="46" t="str" cm="1">
        <f t="array" ref="BK35">IF(OR($BB35=0,$BB35=""),"",_xlfn.XLOOKUP(AY35,Hide[Unique Types],FSEchar[High-Power Port Type],"Err",0,1))</f>
        <v/>
      </c>
      <c r="BL35" s="46" t="str" cm="1">
        <f t="array" ref="BL35">IF(OR($BB35=0,$BB35=""),"",_xlfn.XLOOKUP(AY35,Hide[Unique Types],SiteCalc2[FCI Charging Capacity '[kWh/day']],"Err",0,1))</f>
        <v/>
      </c>
    </row>
    <row r="36" spans="2:64" x14ac:dyDescent="0.3">
      <c r="B36" s="28">
        <v>26</v>
      </c>
      <c r="C36" s="28">
        <f>IF(ISBLANK(SiteChar[[#This Row],[Site Name]]),"",IF(G36=G35,C35,C35+1))</f>
        <v>5</v>
      </c>
      <c r="D36" s="28">
        <f>IF(ISBLANK(SiteChar[[#This Row],[Site Name]]),"",IF(G36=G35,D35+1,1))</f>
        <v>5</v>
      </c>
      <c r="E36" s="1">
        <f>IF(ISBLANK(SiteChar[[#This Row],[Site Name]]),"",Applicant)</f>
        <v>0</v>
      </c>
      <c r="F36" s="1">
        <f>IF(ISBLANK(SiteChar[[#This Row],[Site Name]]),"",FEIN)</f>
        <v>0</v>
      </c>
      <c r="G36" s="139" t="s">
        <v>368</v>
      </c>
      <c r="H36" s="139" t="s">
        <v>97</v>
      </c>
      <c r="I36" s="139" t="s">
        <v>266</v>
      </c>
      <c r="J36" s="140">
        <v>34.555549999999997</v>
      </c>
      <c r="K36" s="140">
        <v>-120.55555</v>
      </c>
      <c r="L36" s="141">
        <v>45782</v>
      </c>
      <c r="M36" s="139">
        <v>24</v>
      </c>
      <c r="N36" s="142">
        <v>50000</v>
      </c>
      <c r="O36" s="1">
        <f>SUMIF(Table1[Site 
Ordinal Number],Table1[[#This Row],[Site 
Ordinal Number]],FSEchar[FSE Nameplate Power Rating
'[kW']])</f>
        <v>49500</v>
      </c>
      <c r="P36" s="1">
        <f>SUMIF(Table1[Site 
Ordinal Number],Table1[[#This Row],[Site 
Ordinal Number]],FSEchar[FSE
FCI
Power Rating '[kW']])</f>
        <v>40000</v>
      </c>
      <c r="Q36" s="1">
        <f>SUMIF(Hide[Site LMD],"="&amp;Table1[[#This Row],[Site 
Ordinal Number]]&amp;$AV$17,FSEchar[FSE
FCI
Power Rating '[kW']])</f>
        <v>0</v>
      </c>
      <c r="R36" s="1">
        <f>SUMIF(Hide[Site HD],"="&amp;Table1[[#This Row],[Site 
Ordinal Number]]&amp;$AV$18,FSEchar[FSE
FCI
Power Rating '[kW']])</f>
        <v>40000</v>
      </c>
      <c r="S36" s="139"/>
      <c r="T36" s="139" t="s">
        <v>107</v>
      </c>
      <c r="U36" s="139">
        <v>2250</v>
      </c>
      <c r="V36" s="139">
        <v>2000</v>
      </c>
      <c r="W36" s="139" t="s">
        <v>115</v>
      </c>
      <c r="X36" s="139"/>
      <c r="Y36" s="148"/>
      <c r="Z36" s="139"/>
      <c r="AA36" s="139">
        <v>2</v>
      </c>
      <c r="AB36" s="139" t="s">
        <v>254</v>
      </c>
      <c r="AC36" s="1">
        <f>IFERROR(FSEchar[[#This Row],[FSE
FCI
Power Rating '[kW']]]*24*_xlfn.XLOOKUP(FSEchar[[#This Row],[FCI 
Category
Types]],$AV$11:$AV$15,$AW$11:$AW$15),"")</f>
        <v>9600</v>
      </c>
      <c r="AD36" s="1">
        <f>SUMIF(SiteChar[Site Name],SiteChar[[#This Row],[Site Name]],FSEchar[FSE Nameplate Power Rating
'[kW']])</f>
        <v>49500</v>
      </c>
      <c r="AE36" s="1">
        <f>COUNTIF(SiteChar[Site Name],SiteChar[[#This Row],[Site Name]])</f>
        <v>22</v>
      </c>
      <c r="AF36" s="1">
        <f>COUNTIF(Hide[Site LMD],Table1[[#This Row],[Site 
Ordinal Number]]&amp;$AV$17)</f>
        <v>0</v>
      </c>
      <c r="AG36" s="1">
        <f>COUNTIF(Hide[Site HD],Table1[[#This Row],[Site 
Ordinal Number]]&amp;$AV$18)</f>
        <v>20</v>
      </c>
      <c r="AH36" s="1" t="b">
        <f>OR(ISBLANK(SiteChar[[#This Row],[Latitude]]),LEN(SiteChar[[#This Row],[Latitude]])&gt;=8)</f>
        <v>1</v>
      </c>
      <c r="AI36" s="1" t="b">
        <f>OR(ISBLANK(SiteChar[[#This Row],[Longitude]]),LEN(SiteChar[[#This Row],[Longitude]])&gt;=10)</f>
        <v>1</v>
      </c>
      <c r="AJ36" s="1" t="str">
        <f>IF(Hide[[#This Row],[FCI Program Type]]=$AV$17,Table1[[#This Row],[Site 
Ordinal Number]]&amp;Hide[[#This Row],[FCI Program Type]],"")</f>
        <v/>
      </c>
      <c r="AK36" s="1" t="str">
        <f>IF(Hide[[#This Row],[FCI Program Type]]=$AV$18,Table1[[#This Row],[Site 
Ordinal Number]]&amp;Hide[[#This Row],[FCI Program Type]],"")</f>
        <v>5HD-FCI</v>
      </c>
      <c r="AL36" s="1" t="b">
        <f>SiteCalc1[[#This Row],[Total Site
FCI 
Power Rating 
'[kW']]]&gt;SiteChar[[#This Row],[Maximum Total Site Power 
'[kW']]]</f>
        <v>0</v>
      </c>
      <c r="AM36" s="1" t="b">
        <f>AND(Hide[[#This Row],[FCI Program Type]]="LMD-FCI",SiteCalc1[[#This Row],[Total 
Site 
LMD-FCI Power Rating 
'[kW']]]&gt;2500)</f>
        <v>0</v>
      </c>
      <c r="AN36" s="1" t="b">
        <f>AND(Hide[[#This Row],[FCI Program Type]]="HD-FCI",SiteCalc1[[#This Row],[Total Site
HD-FCI Power Rating 
'[kW']]]&gt;40000)</f>
        <v>0</v>
      </c>
      <c r="AO36" s="1" t="b">
        <f>AND(FSEchar[[#This Row],[FSE Nameplate Power Rating
'[kW']]]&lt;50,OR(Hide[[#This Row],[FCI Program Type]]=$AV$17,Hide[[#This Row],[FCI Program Type]]=$AV$18))</f>
        <v>0</v>
      </c>
      <c r="AP36"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36" s="1" t="str">
        <f>IF(LEFT(FSEchar[[#This Row],[FCI 
Category
Types]],1)="L", "LMD-FCI",IF(LEFT(FSEchar[[#This Row],[FCI 
Category
Types]],1)="H","HD-FCI",""))</f>
        <v>HD-FCI</v>
      </c>
      <c r="AR36" s="1" t="str">
        <f>SiteChar[[#This Row],[Site Name]]&amp;" "&amp;FSEchar[[#This Row],[FCI 
Category
Types]]&amp;" "&amp;FSEchar[[#This Row],[FSE Charger Model]]&amp;" "&amp;FSEchar[[#This Row],[FSE Nameplate Power Rating
'[kW']]]</f>
        <v>ExampleSite5 HD-FCI Shared Mega1 2250</v>
      </c>
      <c r="AS36" s="1">
        <f>COUNTIF(Hide[Unique Types],Hide[[#This Row],[Unique Types]])</f>
        <v>20</v>
      </c>
      <c r="BA36" s="48" t="str" cm="1">
        <f t="array" ref="BA36">IF(ISBLANK(AZ36),"",SUM(IF(AZ36=LEFT(AY36:AY$210,LEN(AZ36)),1,0)))</f>
        <v/>
      </c>
      <c r="BB36" s="47" t="str" cm="1">
        <f t="array" ref="BB36">IFERROR(IF(COUNTIF($BB$11:BB35,BB35)&lt;_xlfn.XLOOKUP(BB35,$AZ$11:$AZ$210,$BA$11:$BA$210,0,1),BB35,INDEX($AZ$11:$AZ$210,MATCH(BB35,$AZ$11:$AZ$210,0)+1)),"")</f>
        <v/>
      </c>
      <c r="BC36" s="46" t="str" cm="1">
        <f t="array" ref="BC36">IF(OR($BB36=0,$BB36=""),"",SUM(IF(AY36=Hide[Unique Types],1,0)))</f>
        <v/>
      </c>
      <c r="BD36" s="46" t="str" cm="1">
        <f t="array" ref="BD36">IF(OR($BB36=0,$BB36=""),"",_xlfn.XLOOKUP(AY36,Hide[Unique Types],FSEchar[FCI 
Category
Types],"Err",0,1))</f>
        <v/>
      </c>
      <c r="BE36" s="46" t="str" cm="1">
        <f t="array" ref="BE36">IF(OR($BB36=0,$BB36=""),"",_xlfn.XLOOKUP(AY36,Hide[Unique Types],FSEchar[FSE Charger Model],"Err",0,1))</f>
        <v/>
      </c>
      <c r="BF36" s="46" t="str" cm="1">
        <f t="array" ref="BF36">IF(OR($BB36=0,$BB36=""),"",_xlfn.XLOOKUP(AY36,Hide[Unique Types],FSEchar[FSE Nameplate Power Rating
'[kW']],"Err",0,1))</f>
        <v/>
      </c>
      <c r="BG36" s="46" t="str" cm="1">
        <f t="array" ref="BG36">IF(OR($BB36=0,$BB36=""),"",_xlfn.XLOOKUP(AY36,Hide[Unique Types],FSEchar[Number of CHAdeMO Ports],"Err",0,1))</f>
        <v/>
      </c>
      <c r="BH36" s="46" t="str" cm="1">
        <f t="array" ref="BH36">IF(OR($BB36=0,$BB36=""),"",_xlfn.XLOOKUP(AY36,Hide[Unique Types],FSEchar[Number of 
CCS 
Ports],"Err",0,1))</f>
        <v/>
      </c>
      <c r="BI36" s="46" t="str" cm="1">
        <f t="array" ref="BI36">IF(OR($BB36=0,$BB36=""),"",_xlfn.XLOOKUP(AY36,Hide[Unique Types],FSEchar[Number of NACS 
(SAE J3400)
Ports],"Err",0,1))</f>
        <v/>
      </c>
      <c r="BJ36" s="46" t="str" cm="1">
        <f t="array" ref="BJ36">IF(OR($BB36=0,$BB36=""),"",_xlfn.XLOOKUP(AY36,Hide[Unique Types],FSEchar[Number of High-Power Ports],"Err",0,1))</f>
        <v/>
      </c>
      <c r="BK36" s="46" t="str" cm="1">
        <f t="array" ref="BK36">IF(OR($BB36=0,$BB36=""),"",_xlfn.XLOOKUP(AY36,Hide[Unique Types],FSEchar[High-Power Port Type],"Err",0,1))</f>
        <v/>
      </c>
      <c r="BL36" s="46" t="str" cm="1">
        <f t="array" ref="BL36">IF(OR($BB36=0,$BB36=""),"",_xlfn.XLOOKUP(AY36,Hide[Unique Types],SiteCalc2[FCI Charging Capacity '[kWh/day']],"Err",0,1))</f>
        <v/>
      </c>
    </row>
    <row r="37" spans="2:64" x14ac:dyDescent="0.3">
      <c r="B37" s="28">
        <v>27</v>
      </c>
      <c r="C37" s="28">
        <f>IF(ISBLANK(SiteChar[[#This Row],[Site Name]]),"",IF(G37=G36,C36,C36+1))</f>
        <v>5</v>
      </c>
      <c r="D37" s="28">
        <f>IF(ISBLANK(SiteChar[[#This Row],[Site Name]]),"",IF(G37=G36,D36+1,1))</f>
        <v>6</v>
      </c>
      <c r="E37" s="1">
        <f>IF(ISBLANK(SiteChar[[#This Row],[Site Name]]),"",Applicant)</f>
        <v>0</v>
      </c>
      <c r="F37" s="1">
        <f>IF(ISBLANK(SiteChar[[#This Row],[Site Name]]),"",FEIN)</f>
        <v>0</v>
      </c>
      <c r="G37" s="139" t="s">
        <v>368</v>
      </c>
      <c r="H37" s="139" t="s">
        <v>97</v>
      </c>
      <c r="I37" s="139" t="s">
        <v>266</v>
      </c>
      <c r="J37" s="140">
        <v>34.555549999999997</v>
      </c>
      <c r="K37" s="140">
        <v>-120.55555</v>
      </c>
      <c r="L37" s="141">
        <v>45782</v>
      </c>
      <c r="M37" s="139">
        <v>24</v>
      </c>
      <c r="N37" s="142">
        <v>50000</v>
      </c>
      <c r="O37" s="1">
        <f>SUMIF(Table1[Site 
Ordinal Number],Table1[[#This Row],[Site 
Ordinal Number]],FSEchar[FSE Nameplate Power Rating
'[kW']])</f>
        <v>49500</v>
      </c>
      <c r="P37" s="1">
        <f>SUMIF(Table1[Site 
Ordinal Number],Table1[[#This Row],[Site 
Ordinal Number]],FSEchar[FSE
FCI
Power Rating '[kW']])</f>
        <v>40000</v>
      </c>
      <c r="Q37" s="1">
        <f>SUMIF(Hide[Site LMD],"="&amp;Table1[[#This Row],[Site 
Ordinal Number]]&amp;$AV$17,FSEchar[FSE
FCI
Power Rating '[kW']])</f>
        <v>0</v>
      </c>
      <c r="R37" s="1">
        <f>SUMIF(Hide[Site HD],"="&amp;Table1[[#This Row],[Site 
Ordinal Number]]&amp;$AV$18,FSEchar[FSE
FCI
Power Rating '[kW']])</f>
        <v>40000</v>
      </c>
      <c r="S37" s="139"/>
      <c r="T37" s="139" t="s">
        <v>107</v>
      </c>
      <c r="U37" s="139">
        <v>2250</v>
      </c>
      <c r="V37" s="139">
        <v>2000</v>
      </c>
      <c r="W37" s="139" t="s">
        <v>115</v>
      </c>
      <c r="X37" s="139"/>
      <c r="Y37" s="148"/>
      <c r="Z37" s="139"/>
      <c r="AA37" s="139">
        <v>2</v>
      </c>
      <c r="AB37" s="139" t="s">
        <v>254</v>
      </c>
      <c r="AC37" s="1">
        <f>IFERROR(FSEchar[[#This Row],[FSE
FCI
Power Rating '[kW']]]*24*_xlfn.XLOOKUP(FSEchar[[#This Row],[FCI 
Category
Types]],$AV$11:$AV$15,$AW$11:$AW$15),"")</f>
        <v>9600</v>
      </c>
      <c r="AD37" s="1">
        <f>SUMIF(SiteChar[Site Name],SiteChar[[#This Row],[Site Name]],FSEchar[FSE Nameplate Power Rating
'[kW']])</f>
        <v>49500</v>
      </c>
      <c r="AE37" s="1">
        <f>COUNTIF(SiteChar[Site Name],SiteChar[[#This Row],[Site Name]])</f>
        <v>22</v>
      </c>
      <c r="AF37" s="1">
        <f>COUNTIF(Hide[Site LMD],Table1[[#This Row],[Site 
Ordinal Number]]&amp;$AV$17)</f>
        <v>0</v>
      </c>
      <c r="AG37" s="1">
        <f>COUNTIF(Hide[Site HD],Table1[[#This Row],[Site 
Ordinal Number]]&amp;$AV$18)</f>
        <v>20</v>
      </c>
      <c r="AH37" s="1" t="b">
        <f>OR(ISBLANK(SiteChar[[#This Row],[Latitude]]),LEN(SiteChar[[#This Row],[Latitude]])&gt;=8)</f>
        <v>1</v>
      </c>
      <c r="AI37" s="1" t="b">
        <f>OR(ISBLANK(SiteChar[[#This Row],[Longitude]]),LEN(SiteChar[[#This Row],[Longitude]])&gt;=10)</f>
        <v>1</v>
      </c>
      <c r="AJ37" s="1" t="str">
        <f>IF(Hide[[#This Row],[FCI Program Type]]=$AV$17,Table1[[#This Row],[Site 
Ordinal Number]]&amp;Hide[[#This Row],[FCI Program Type]],"")</f>
        <v/>
      </c>
      <c r="AK37" s="1" t="str">
        <f>IF(Hide[[#This Row],[FCI Program Type]]=$AV$18,Table1[[#This Row],[Site 
Ordinal Number]]&amp;Hide[[#This Row],[FCI Program Type]],"")</f>
        <v>5HD-FCI</v>
      </c>
      <c r="AL37" s="1" t="b">
        <f>SiteCalc1[[#This Row],[Total Site
FCI 
Power Rating 
'[kW']]]&gt;SiteChar[[#This Row],[Maximum Total Site Power 
'[kW']]]</f>
        <v>0</v>
      </c>
      <c r="AM37" s="1" t="b">
        <f>AND(Hide[[#This Row],[FCI Program Type]]="LMD-FCI",SiteCalc1[[#This Row],[Total 
Site 
LMD-FCI Power Rating 
'[kW']]]&gt;2500)</f>
        <v>0</v>
      </c>
      <c r="AN37" s="1" t="b">
        <f>AND(Hide[[#This Row],[FCI Program Type]]="HD-FCI",SiteCalc1[[#This Row],[Total Site
HD-FCI Power Rating 
'[kW']]]&gt;40000)</f>
        <v>0</v>
      </c>
      <c r="AO37" s="1" t="b">
        <f>AND(FSEchar[[#This Row],[FSE Nameplate Power Rating
'[kW']]]&lt;50,OR(Hide[[#This Row],[FCI Program Type]]=$AV$17,Hide[[#This Row],[FCI Program Type]]=$AV$18))</f>
        <v>0</v>
      </c>
      <c r="AP37"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37" s="1" t="str">
        <f>IF(LEFT(FSEchar[[#This Row],[FCI 
Category
Types]],1)="L", "LMD-FCI",IF(LEFT(FSEchar[[#This Row],[FCI 
Category
Types]],1)="H","HD-FCI",""))</f>
        <v>HD-FCI</v>
      </c>
      <c r="AR37" s="1" t="str">
        <f>SiteChar[[#This Row],[Site Name]]&amp;" "&amp;FSEchar[[#This Row],[FCI 
Category
Types]]&amp;" "&amp;FSEchar[[#This Row],[FSE Charger Model]]&amp;" "&amp;FSEchar[[#This Row],[FSE Nameplate Power Rating
'[kW']]]</f>
        <v>ExampleSite5 HD-FCI Shared Mega1 2250</v>
      </c>
      <c r="AS37" s="1">
        <f>COUNTIF(Hide[Unique Types],Hide[[#This Row],[Unique Types]])</f>
        <v>20</v>
      </c>
      <c r="BA37" s="48" t="str" cm="1">
        <f t="array" ref="BA37">IF(ISBLANK(AZ37),"",SUM(IF(AZ37=LEFT(AY37:AY$210,LEN(AZ37)),1,0)))</f>
        <v/>
      </c>
      <c r="BB37" s="47" t="str" cm="1">
        <f t="array" ref="BB37">IFERROR(IF(COUNTIF($BB$11:BB36,BB36)&lt;_xlfn.XLOOKUP(BB36,$AZ$11:$AZ$210,$BA$11:$BA$210,0,1),BB36,INDEX($AZ$11:$AZ$210,MATCH(BB36,$AZ$11:$AZ$210,0)+1)),"")</f>
        <v/>
      </c>
      <c r="BC37" s="46" t="str" cm="1">
        <f t="array" ref="BC37">IF(OR($BB37=0,$BB37=""),"",SUM(IF(AY37=Hide[Unique Types],1,0)))</f>
        <v/>
      </c>
      <c r="BD37" s="46" t="str" cm="1">
        <f t="array" ref="BD37">IF(OR($BB37=0,$BB37=""),"",_xlfn.XLOOKUP(AY37,Hide[Unique Types],FSEchar[FCI 
Category
Types],"Err",0,1))</f>
        <v/>
      </c>
      <c r="BE37" s="46" t="str" cm="1">
        <f t="array" ref="BE37">IF(OR($BB37=0,$BB37=""),"",_xlfn.XLOOKUP(AY37,Hide[Unique Types],FSEchar[FSE Charger Model],"Err",0,1))</f>
        <v/>
      </c>
      <c r="BF37" s="46" t="str" cm="1">
        <f t="array" ref="BF37">IF(OR($BB37=0,$BB37=""),"",_xlfn.XLOOKUP(AY37,Hide[Unique Types],FSEchar[FSE Nameplate Power Rating
'[kW']],"Err",0,1))</f>
        <v/>
      </c>
      <c r="BG37" s="46" t="str" cm="1">
        <f t="array" ref="BG37">IF(OR($BB37=0,$BB37=""),"",_xlfn.XLOOKUP(AY37,Hide[Unique Types],FSEchar[Number of CHAdeMO Ports],"Err",0,1))</f>
        <v/>
      </c>
      <c r="BH37" s="46" t="str" cm="1">
        <f t="array" ref="BH37">IF(OR($BB37=0,$BB37=""),"",_xlfn.XLOOKUP(AY37,Hide[Unique Types],FSEchar[Number of 
CCS 
Ports],"Err",0,1))</f>
        <v/>
      </c>
      <c r="BI37" s="46" t="str" cm="1">
        <f t="array" ref="BI37">IF(OR($BB37=0,$BB37=""),"",_xlfn.XLOOKUP(AY37,Hide[Unique Types],FSEchar[Number of NACS 
(SAE J3400)
Ports],"Err",0,1))</f>
        <v/>
      </c>
      <c r="BJ37" s="46" t="str" cm="1">
        <f t="array" ref="BJ37">IF(OR($BB37=0,$BB37=""),"",_xlfn.XLOOKUP(AY37,Hide[Unique Types],FSEchar[Number of High-Power Ports],"Err",0,1))</f>
        <v/>
      </c>
      <c r="BK37" s="46" t="str" cm="1">
        <f t="array" ref="BK37">IF(OR($BB37=0,$BB37=""),"",_xlfn.XLOOKUP(AY37,Hide[Unique Types],FSEchar[High-Power Port Type],"Err",0,1))</f>
        <v/>
      </c>
      <c r="BL37" s="46" t="str" cm="1">
        <f t="array" ref="BL37">IF(OR($BB37=0,$BB37=""),"",_xlfn.XLOOKUP(AY37,Hide[Unique Types],SiteCalc2[FCI Charging Capacity '[kWh/day']],"Err",0,1))</f>
        <v/>
      </c>
    </row>
    <row r="38" spans="2:64" x14ac:dyDescent="0.3">
      <c r="B38" s="28">
        <v>28</v>
      </c>
      <c r="C38" s="28">
        <f>IF(ISBLANK(SiteChar[[#This Row],[Site Name]]),"",IF(G38=G37,C37,C37+1))</f>
        <v>5</v>
      </c>
      <c r="D38" s="28">
        <f>IF(ISBLANK(SiteChar[[#This Row],[Site Name]]),"",IF(G38=G37,D37+1,1))</f>
        <v>7</v>
      </c>
      <c r="E38" s="1">
        <f>IF(ISBLANK(SiteChar[[#This Row],[Site Name]]),"",Applicant)</f>
        <v>0</v>
      </c>
      <c r="F38" s="1">
        <f>IF(ISBLANK(SiteChar[[#This Row],[Site Name]]),"",FEIN)</f>
        <v>0</v>
      </c>
      <c r="G38" s="139" t="s">
        <v>368</v>
      </c>
      <c r="H38" s="139" t="s">
        <v>97</v>
      </c>
      <c r="I38" s="139" t="s">
        <v>266</v>
      </c>
      <c r="J38" s="140">
        <v>34.555549999999997</v>
      </c>
      <c r="K38" s="140">
        <v>-120.55555</v>
      </c>
      <c r="L38" s="141">
        <v>45782</v>
      </c>
      <c r="M38" s="139">
        <v>24</v>
      </c>
      <c r="N38" s="142">
        <v>50000</v>
      </c>
      <c r="O38" s="1">
        <f>SUMIF(Table1[Site 
Ordinal Number],Table1[[#This Row],[Site 
Ordinal Number]],FSEchar[FSE Nameplate Power Rating
'[kW']])</f>
        <v>49500</v>
      </c>
      <c r="P38" s="1">
        <f>SUMIF(Table1[Site 
Ordinal Number],Table1[[#This Row],[Site 
Ordinal Number]],FSEchar[FSE
FCI
Power Rating '[kW']])</f>
        <v>40000</v>
      </c>
      <c r="Q38" s="1">
        <f>SUMIF(Hide[Site LMD],"="&amp;Table1[[#This Row],[Site 
Ordinal Number]]&amp;$AV$17,FSEchar[FSE
FCI
Power Rating '[kW']])</f>
        <v>0</v>
      </c>
      <c r="R38" s="1">
        <f>SUMIF(Hide[Site HD],"="&amp;Table1[[#This Row],[Site 
Ordinal Number]]&amp;$AV$18,FSEchar[FSE
FCI
Power Rating '[kW']])</f>
        <v>40000</v>
      </c>
      <c r="S38" s="139"/>
      <c r="T38" s="139" t="s">
        <v>107</v>
      </c>
      <c r="U38" s="139">
        <v>2250</v>
      </c>
      <c r="V38" s="139">
        <v>2000</v>
      </c>
      <c r="W38" s="139" t="s">
        <v>115</v>
      </c>
      <c r="X38" s="139"/>
      <c r="Y38" s="148"/>
      <c r="Z38" s="139"/>
      <c r="AA38" s="139">
        <v>2</v>
      </c>
      <c r="AB38" s="139" t="s">
        <v>254</v>
      </c>
      <c r="AC38" s="1">
        <f>IFERROR(FSEchar[[#This Row],[FSE
FCI
Power Rating '[kW']]]*24*_xlfn.XLOOKUP(FSEchar[[#This Row],[FCI 
Category
Types]],$AV$11:$AV$15,$AW$11:$AW$15),"")</f>
        <v>9600</v>
      </c>
      <c r="AD38" s="1">
        <f>SUMIF(SiteChar[Site Name],SiteChar[[#This Row],[Site Name]],FSEchar[FSE Nameplate Power Rating
'[kW']])</f>
        <v>49500</v>
      </c>
      <c r="AE38" s="1">
        <f>COUNTIF(SiteChar[Site Name],SiteChar[[#This Row],[Site Name]])</f>
        <v>22</v>
      </c>
      <c r="AF38" s="1">
        <f>COUNTIF(Hide[Site LMD],Table1[[#This Row],[Site 
Ordinal Number]]&amp;$AV$17)</f>
        <v>0</v>
      </c>
      <c r="AG38" s="1">
        <f>COUNTIF(Hide[Site HD],Table1[[#This Row],[Site 
Ordinal Number]]&amp;$AV$18)</f>
        <v>20</v>
      </c>
      <c r="AH38" s="1" t="b">
        <f>OR(ISBLANK(SiteChar[[#This Row],[Latitude]]),LEN(SiteChar[[#This Row],[Latitude]])&gt;=8)</f>
        <v>1</v>
      </c>
      <c r="AI38" s="1" t="b">
        <f>OR(ISBLANK(SiteChar[[#This Row],[Longitude]]),LEN(SiteChar[[#This Row],[Longitude]])&gt;=10)</f>
        <v>1</v>
      </c>
      <c r="AJ38" s="1" t="str">
        <f>IF(Hide[[#This Row],[FCI Program Type]]=$AV$17,Table1[[#This Row],[Site 
Ordinal Number]]&amp;Hide[[#This Row],[FCI Program Type]],"")</f>
        <v/>
      </c>
      <c r="AK38" s="1" t="str">
        <f>IF(Hide[[#This Row],[FCI Program Type]]=$AV$18,Table1[[#This Row],[Site 
Ordinal Number]]&amp;Hide[[#This Row],[FCI Program Type]],"")</f>
        <v>5HD-FCI</v>
      </c>
      <c r="AL38" s="1" t="b">
        <f>SiteCalc1[[#This Row],[Total Site
FCI 
Power Rating 
'[kW']]]&gt;SiteChar[[#This Row],[Maximum Total Site Power 
'[kW']]]</f>
        <v>0</v>
      </c>
      <c r="AM38" s="1" t="b">
        <f>AND(Hide[[#This Row],[FCI Program Type]]="LMD-FCI",SiteCalc1[[#This Row],[Total 
Site 
LMD-FCI Power Rating 
'[kW']]]&gt;2500)</f>
        <v>0</v>
      </c>
      <c r="AN38" s="1" t="b">
        <f>AND(Hide[[#This Row],[FCI Program Type]]="HD-FCI",SiteCalc1[[#This Row],[Total Site
HD-FCI Power Rating 
'[kW']]]&gt;40000)</f>
        <v>0</v>
      </c>
      <c r="AO38" s="1" t="b">
        <f>AND(FSEchar[[#This Row],[FSE Nameplate Power Rating
'[kW']]]&lt;50,OR(Hide[[#This Row],[FCI Program Type]]=$AV$17,Hide[[#This Row],[FCI Program Type]]=$AV$18))</f>
        <v>0</v>
      </c>
      <c r="AP38"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38" s="1" t="str">
        <f>IF(LEFT(FSEchar[[#This Row],[FCI 
Category
Types]],1)="L", "LMD-FCI",IF(LEFT(FSEchar[[#This Row],[FCI 
Category
Types]],1)="H","HD-FCI",""))</f>
        <v>HD-FCI</v>
      </c>
      <c r="AR38" s="1" t="str">
        <f>SiteChar[[#This Row],[Site Name]]&amp;" "&amp;FSEchar[[#This Row],[FCI 
Category
Types]]&amp;" "&amp;FSEchar[[#This Row],[FSE Charger Model]]&amp;" "&amp;FSEchar[[#This Row],[FSE Nameplate Power Rating
'[kW']]]</f>
        <v>ExampleSite5 HD-FCI Shared Mega1 2250</v>
      </c>
      <c r="AS38" s="1">
        <f>COUNTIF(Hide[Unique Types],Hide[[#This Row],[Unique Types]])</f>
        <v>20</v>
      </c>
      <c r="BA38" s="48" t="str" cm="1">
        <f t="array" ref="BA38">IF(ISBLANK(AZ38),"",SUM(IF(AZ38=LEFT(AY38:AY$210,LEN(AZ38)),1,0)))</f>
        <v/>
      </c>
      <c r="BB38" s="47" t="str" cm="1">
        <f t="array" ref="BB38">IFERROR(IF(COUNTIF($BB$11:BB37,BB37)&lt;_xlfn.XLOOKUP(BB37,$AZ$11:$AZ$210,$BA$11:$BA$210,0,1),BB37,INDEX($AZ$11:$AZ$210,MATCH(BB37,$AZ$11:$AZ$210,0)+1)),"")</f>
        <v/>
      </c>
      <c r="BC38" s="46" t="str" cm="1">
        <f t="array" ref="BC38">IF(OR($BB38=0,$BB38=""),"",SUM(IF(AY38=Hide[Unique Types],1,0)))</f>
        <v/>
      </c>
      <c r="BD38" s="46" t="str" cm="1">
        <f t="array" ref="BD38">IF(OR($BB38=0,$BB38=""),"",_xlfn.XLOOKUP(AY38,Hide[Unique Types],FSEchar[FCI 
Category
Types],"Err",0,1))</f>
        <v/>
      </c>
      <c r="BE38" s="46" t="str" cm="1">
        <f t="array" ref="BE38">IF(OR($BB38=0,$BB38=""),"",_xlfn.XLOOKUP(AY38,Hide[Unique Types],FSEchar[FSE Charger Model],"Err",0,1))</f>
        <v/>
      </c>
      <c r="BF38" s="46" t="str" cm="1">
        <f t="array" ref="BF38">IF(OR($BB38=0,$BB38=""),"",_xlfn.XLOOKUP(AY38,Hide[Unique Types],FSEchar[FSE Nameplate Power Rating
'[kW']],"Err",0,1))</f>
        <v/>
      </c>
      <c r="BG38" s="46" t="str" cm="1">
        <f t="array" ref="BG38">IF(OR($BB38=0,$BB38=""),"",_xlfn.XLOOKUP(AY38,Hide[Unique Types],FSEchar[Number of CHAdeMO Ports],"Err",0,1))</f>
        <v/>
      </c>
      <c r="BH38" s="46" t="str" cm="1">
        <f t="array" ref="BH38">IF(OR($BB38=0,$BB38=""),"",_xlfn.XLOOKUP(AY38,Hide[Unique Types],FSEchar[Number of 
CCS 
Ports],"Err",0,1))</f>
        <v/>
      </c>
      <c r="BI38" s="46" t="str" cm="1">
        <f t="array" ref="BI38">IF(OR($BB38=0,$BB38=""),"",_xlfn.XLOOKUP(AY38,Hide[Unique Types],FSEchar[Number of NACS 
(SAE J3400)
Ports],"Err",0,1))</f>
        <v/>
      </c>
      <c r="BJ38" s="46" t="str" cm="1">
        <f t="array" ref="BJ38">IF(OR($BB38=0,$BB38=""),"",_xlfn.XLOOKUP(AY38,Hide[Unique Types],FSEchar[Number of High-Power Ports],"Err",0,1))</f>
        <v/>
      </c>
      <c r="BK38" s="46" t="str" cm="1">
        <f t="array" ref="BK38">IF(OR($BB38=0,$BB38=""),"",_xlfn.XLOOKUP(AY38,Hide[Unique Types],FSEchar[High-Power Port Type],"Err",0,1))</f>
        <v/>
      </c>
      <c r="BL38" s="46" t="str" cm="1">
        <f t="array" ref="BL38">IF(OR($BB38=0,$BB38=""),"",_xlfn.XLOOKUP(AY38,Hide[Unique Types],SiteCalc2[FCI Charging Capacity '[kWh/day']],"Err",0,1))</f>
        <v/>
      </c>
    </row>
    <row r="39" spans="2:64" x14ac:dyDescent="0.3">
      <c r="B39" s="28">
        <v>29</v>
      </c>
      <c r="C39" s="28">
        <f>IF(ISBLANK(SiteChar[[#This Row],[Site Name]]),"",IF(G39=G38,C38,C38+1))</f>
        <v>5</v>
      </c>
      <c r="D39" s="28">
        <f>IF(ISBLANK(SiteChar[[#This Row],[Site Name]]),"",IF(G39=G38,D38+1,1))</f>
        <v>8</v>
      </c>
      <c r="E39" s="1">
        <f>IF(ISBLANK(SiteChar[[#This Row],[Site Name]]),"",Applicant)</f>
        <v>0</v>
      </c>
      <c r="F39" s="1">
        <f>IF(ISBLANK(SiteChar[[#This Row],[Site Name]]),"",FEIN)</f>
        <v>0</v>
      </c>
      <c r="G39" s="139" t="s">
        <v>368</v>
      </c>
      <c r="H39" s="139" t="s">
        <v>97</v>
      </c>
      <c r="I39" s="139" t="s">
        <v>266</v>
      </c>
      <c r="J39" s="140">
        <v>34.555549999999997</v>
      </c>
      <c r="K39" s="140">
        <v>-120.55555</v>
      </c>
      <c r="L39" s="141">
        <v>45782</v>
      </c>
      <c r="M39" s="139">
        <v>24</v>
      </c>
      <c r="N39" s="142">
        <v>50000</v>
      </c>
      <c r="O39" s="1">
        <f>SUMIF(Table1[Site 
Ordinal Number],Table1[[#This Row],[Site 
Ordinal Number]],FSEchar[FSE Nameplate Power Rating
'[kW']])</f>
        <v>49500</v>
      </c>
      <c r="P39" s="1">
        <f>SUMIF(Table1[Site 
Ordinal Number],Table1[[#This Row],[Site 
Ordinal Number]],FSEchar[FSE
FCI
Power Rating '[kW']])</f>
        <v>40000</v>
      </c>
      <c r="Q39" s="1">
        <f>SUMIF(Hide[Site LMD],"="&amp;Table1[[#This Row],[Site 
Ordinal Number]]&amp;$AV$17,FSEchar[FSE
FCI
Power Rating '[kW']])</f>
        <v>0</v>
      </c>
      <c r="R39" s="1">
        <f>SUMIF(Hide[Site HD],"="&amp;Table1[[#This Row],[Site 
Ordinal Number]]&amp;$AV$18,FSEchar[FSE
FCI
Power Rating '[kW']])</f>
        <v>40000</v>
      </c>
      <c r="S39" s="139"/>
      <c r="T39" s="139" t="s">
        <v>107</v>
      </c>
      <c r="U39" s="139">
        <v>2250</v>
      </c>
      <c r="V39" s="139">
        <v>2000</v>
      </c>
      <c r="W39" s="139" t="s">
        <v>115</v>
      </c>
      <c r="X39" s="139"/>
      <c r="Y39" s="148"/>
      <c r="Z39" s="139"/>
      <c r="AA39" s="139">
        <v>2</v>
      </c>
      <c r="AB39" s="139" t="s">
        <v>254</v>
      </c>
      <c r="AC39" s="1">
        <f>IFERROR(FSEchar[[#This Row],[FSE
FCI
Power Rating '[kW']]]*24*_xlfn.XLOOKUP(FSEchar[[#This Row],[FCI 
Category
Types]],$AV$11:$AV$15,$AW$11:$AW$15),"")</f>
        <v>9600</v>
      </c>
      <c r="AD39" s="1">
        <f>SUMIF(SiteChar[Site Name],SiteChar[[#This Row],[Site Name]],FSEchar[FSE Nameplate Power Rating
'[kW']])</f>
        <v>49500</v>
      </c>
      <c r="AE39" s="1">
        <f>COUNTIF(SiteChar[Site Name],SiteChar[[#This Row],[Site Name]])</f>
        <v>22</v>
      </c>
      <c r="AF39" s="1">
        <f>COUNTIF(Hide[Site LMD],Table1[[#This Row],[Site 
Ordinal Number]]&amp;$AV$17)</f>
        <v>0</v>
      </c>
      <c r="AG39" s="1">
        <f>COUNTIF(Hide[Site HD],Table1[[#This Row],[Site 
Ordinal Number]]&amp;$AV$18)</f>
        <v>20</v>
      </c>
      <c r="AH39" s="1" t="b">
        <f>OR(ISBLANK(SiteChar[[#This Row],[Latitude]]),LEN(SiteChar[[#This Row],[Latitude]])&gt;=8)</f>
        <v>1</v>
      </c>
      <c r="AI39" s="1" t="b">
        <f>OR(ISBLANK(SiteChar[[#This Row],[Longitude]]),LEN(SiteChar[[#This Row],[Longitude]])&gt;=10)</f>
        <v>1</v>
      </c>
      <c r="AJ39" s="1" t="str">
        <f>IF(Hide[[#This Row],[FCI Program Type]]=$AV$17,Table1[[#This Row],[Site 
Ordinal Number]]&amp;Hide[[#This Row],[FCI Program Type]],"")</f>
        <v/>
      </c>
      <c r="AK39" s="1" t="str">
        <f>IF(Hide[[#This Row],[FCI Program Type]]=$AV$18,Table1[[#This Row],[Site 
Ordinal Number]]&amp;Hide[[#This Row],[FCI Program Type]],"")</f>
        <v>5HD-FCI</v>
      </c>
      <c r="AL39" s="1" t="b">
        <f>SiteCalc1[[#This Row],[Total Site
FCI 
Power Rating 
'[kW']]]&gt;SiteChar[[#This Row],[Maximum Total Site Power 
'[kW']]]</f>
        <v>0</v>
      </c>
      <c r="AM39" s="1" t="b">
        <f>AND(Hide[[#This Row],[FCI Program Type]]="LMD-FCI",SiteCalc1[[#This Row],[Total 
Site 
LMD-FCI Power Rating 
'[kW']]]&gt;2500)</f>
        <v>0</v>
      </c>
      <c r="AN39" s="1" t="b">
        <f>AND(Hide[[#This Row],[FCI Program Type]]="HD-FCI",SiteCalc1[[#This Row],[Total Site
HD-FCI Power Rating 
'[kW']]]&gt;40000)</f>
        <v>0</v>
      </c>
      <c r="AO39" s="1" t="b">
        <f>AND(FSEchar[[#This Row],[FSE Nameplate Power Rating
'[kW']]]&lt;50,OR(Hide[[#This Row],[FCI Program Type]]=$AV$17,Hide[[#This Row],[FCI Program Type]]=$AV$18))</f>
        <v>0</v>
      </c>
      <c r="AP39"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39" s="1" t="str">
        <f>IF(LEFT(FSEchar[[#This Row],[FCI 
Category
Types]],1)="L", "LMD-FCI",IF(LEFT(FSEchar[[#This Row],[FCI 
Category
Types]],1)="H","HD-FCI",""))</f>
        <v>HD-FCI</v>
      </c>
      <c r="AR39" s="1" t="str">
        <f>SiteChar[[#This Row],[Site Name]]&amp;" "&amp;FSEchar[[#This Row],[FCI 
Category
Types]]&amp;" "&amp;FSEchar[[#This Row],[FSE Charger Model]]&amp;" "&amp;FSEchar[[#This Row],[FSE Nameplate Power Rating
'[kW']]]</f>
        <v>ExampleSite5 HD-FCI Shared Mega1 2250</v>
      </c>
      <c r="AS39" s="1">
        <f>COUNTIF(Hide[Unique Types],Hide[[#This Row],[Unique Types]])</f>
        <v>20</v>
      </c>
      <c r="BA39" s="48" t="str" cm="1">
        <f t="array" ref="BA39">IF(ISBLANK(AZ39),"",SUM(IF(AZ39=LEFT(AY39:AY$210,LEN(AZ39)),1,0)))</f>
        <v/>
      </c>
      <c r="BB39" s="47" t="str" cm="1">
        <f t="array" ref="BB39">IFERROR(IF(COUNTIF($BB$11:BB38,BB38)&lt;_xlfn.XLOOKUP(BB38,$AZ$11:$AZ$210,$BA$11:$BA$210,0,1),BB38,INDEX($AZ$11:$AZ$210,MATCH(BB38,$AZ$11:$AZ$210,0)+1)),"")</f>
        <v/>
      </c>
      <c r="BC39" s="46" t="str" cm="1">
        <f t="array" ref="BC39">IF(OR($BB39=0,$BB39=""),"",SUM(IF(AY39=Hide[Unique Types],1,0)))</f>
        <v/>
      </c>
      <c r="BD39" s="46" t="str" cm="1">
        <f t="array" ref="BD39">IF(OR($BB39=0,$BB39=""),"",_xlfn.XLOOKUP(AY39,Hide[Unique Types],FSEchar[FCI 
Category
Types],"Err",0,1))</f>
        <v/>
      </c>
      <c r="BE39" s="46" t="str" cm="1">
        <f t="array" ref="BE39">IF(OR($BB39=0,$BB39=""),"",_xlfn.XLOOKUP(AY39,Hide[Unique Types],FSEchar[FSE Charger Model],"Err",0,1))</f>
        <v/>
      </c>
      <c r="BF39" s="46" t="str" cm="1">
        <f t="array" ref="BF39">IF(OR($BB39=0,$BB39=""),"",_xlfn.XLOOKUP(AY39,Hide[Unique Types],FSEchar[FSE Nameplate Power Rating
'[kW']],"Err",0,1))</f>
        <v/>
      </c>
      <c r="BG39" s="46" t="str" cm="1">
        <f t="array" ref="BG39">IF(OR($BB39=0,$BB39=""),"",_xlfn.XLOOKUP(AY39,Hide[Unique Types],FSEchar[Number of CHAdeMO Ports],"Err",0,1))</f>
        <v/>
      </c>
      <c r="BH39" s="46" t="str" cm="1">
        <f t="array" ref="BH39">IF(OR($BB39=0,$BB39=""),"",_xlfn.XLOOKUP(AY39,Hide[Unique Types],FSEchar[Number of 
CCS 
Ports],"Err",0,1))</f>
        <v/>
      </c>
      <c r="BI39" s="46" t="str" cm="1">
        <f t="array" ref="BI39">IF(OR($BB39=0,$BB39=""),"",_xlfn.XLOOKUP(AY39,Hide[Unique Types],FSEchar[Number of NACS 
(SAE J3400)
Ports],"Err",0,1))</f>
        <v/>
      </c>
      <c r="BJ39" s="46" t="str" cm="1">
        <f t="array" ref="BJ39">IF(OR($BB39=0,$BB39=""),"",_xlfn.XLOOKUP(AY39,Hide[Unique Types],FSEchar[Number of High-Power Ports],"Err",0,1))</f>
        <v/>
      </c>
      <c r="BK39" s="46" t="str" cm="1">
        <f t="array" ref="BK39">IF(OR($BB39=0,$BB39=""),"",_xlfn.XLOOKUP(AY39,Hide[Unique Types],FSEchar[High-Power Port Type],"Err",0,1))</f>
        <v/>
      </c>
      <c r="BL39" s="46" t="str" cm="1">
        <f t="array" ref="BL39">IF(OR($BB39=0,$BB39=""),"",_xlfn.XLOOKUP(AY39,Hide[Unique Types],SiteCalc2[FCI Charging Capacity '[kWh/day']],"Err",0,1))</f>
        <v/>
      </c>
    </row>
    <row r="40" spans="2:64" x14ac:dyDescent="0.3">
      <c r="B40" s="28">
        <v>30</v>
      </c>
      <c r="C40" s="28">
        <f>IF(ISBLANK(SiteChar[[#This Row],[Site Name]]),"",IF(G40=G39,C39,C39+1))</f>
        <v>5</v>
      </c>
      <c r="D40" s="28">
        <f>IF(ISBLANK(SiteChar[[#This Row],[Site Name]]),"",IF(G40=G39,D39+1,1))</f>
        <v>9</v>
      </c>
      <c r="E40" s="1">
        <f>IF(ISBLANK(SiteChar[[#This Row],[Site Name]]),"",Applicant)</f>
        <v>0</v>
      </c>
      <c r="F40" s="1">
        <f>IF(ISBLANK(SiteChar[[#This Row],[Site Name]]),"",FEIN)</f>
        <v>0</v>
      </c>
      <c r="G40" s="139" t="s">
        <v>368</v>
      </c>
      <c r="H40" s="139" t="s">
        <v>97</v>
      </c>
      <c r="I40" s="139" t="s">
        <v>266</v>
      </c>
      <c r="J40" s="140">
        <v>34.555549999999997</v>
      </c>
      <c r="K40" s="140">
        <v>-120.55555</v>
      </c>
      <c r="L40" s="141">
        <v>45782</v>
      </c>
      <c r="M40" s="139">
        <v>24</v>
      </c>
      <c r="N40" s="142">
        <v>50000</v>
      </c>
      <c r="O40" s="1">
        <f>SUMIF(Table1[Site 
Ordinal Number],Table1[[#This Row],[Site 
Ordinal Number]],FSEchar[FSE Nameplate Power Rating
'[kW']])</f>
        <v>49500</v>
      </c>
      <c r="P40" s="1">
        <f>SUMIF(Table1[Site 
Ordinal Number],Table1[[#This Row],[Site 
Ordinal Number]],FSEchar[FSE
FCI
Power Rating '[kW']])</f>
        <v>40000</v>
      </c>
      <c r="Q40" s="1">
        <f>SUMIF(Hide[Site LMD],"="&amp;Table1[[#This Row],[Site 
Ordinal Number]]&amp;$AV$17,FSEchar[FSE
FCI
Power Rating '[kW']])</f>
        <v>0</v>
      </c>
      <c r="R40" s="1">
        <f>SUMIF(Hide[Site HD],"="&amp;Table1[[#This Row],[Site 
Ordinal Number]]&amp;$AV$18,FSEchar[FSE
FCI
Power Rating '[kW']])</f>
        <v>40000</v>
      </c>
      <c r="S40" s="139"/>
      <c r="T40" s="139" t="s">
        <v>107</v>
      </c>
      <c r="U40" s="139">
        <v>2250</v>
      </c>
      <c r="V40" s="139">
        <v>2000</v>
      </c>
      <c r="W40" s="139" t="s">
        <v>115</v>
      </c>
      <c r="X40" s="139"/>
      <c r="Y40" s="148"/>
      <c r="Z40" s="139"/>
      <c r="AA40" s="139">
        <v>2</v>
      </c>
      <c r="AB40" s="139" t="s">
        <v>254</v>
      </c>
      <c r="AC40" s="1">
        <f>IFERROR(FSEchar[[#This Row],[FSE
FCI
Power Rating '[kW']]]*24*_xlfn.XLOOKUP(FSEchar[[#This Row],[FCI 
Category
Types]],$AV$11:$AV$15,$AW$11:$AW$15),"")</f>
        <v>9600</v>
      </c>
      <c r="AD40" s="1">
        <f>SUMIF(SiteChar[Site Name],SiteChar[[#This Row],[Site Name]],FSEchar[FSE Nameplate Power Rating
'[kW']])</f>
        <v>49500</v>
      </c>
      <c r="AE40" s="1">
        <f>COUNTIF(SiteChar[Site Name],SiteChar[[#This Row],[Site Name]])</f>
        <v>22</v>
      </c>
      <c r="AF40" s="1">
        <f>COUNTIF(Hide[Site LMD],Table1[[#This Row],[Site 
Ordinal Number]]&amp;$AV$17)</f>
        <v>0</v>
      </c>
      <c r="AG40" s="1">
        <f>COUNTIF(Hide[Site HD],Table1[[#This Row],[Site 
Ordinal Number]]&amp;$AV$18)</f>
        <v>20</v>
      </c>
      <c r="AH40" s="1" t="b">
        <f>OR(ISBLANK(SiteChar[[#This Row],[Latitude]]),LEN(SiteChar[[#This Row],[Latitude]])&gt;=8)</f>
        <v>1</v>
      </c>
      <c r="AI40" s="1" t="b">
        <f>OR(ISBLANK(SiteChar[[#This Row],[Longitude]]),LEN(SiteChar[[#This Row],[Longitude]])&gt;=10)</f>
        <v>1</v>
      </c>
      <c r="AJ40" s="1" t="str">
        <f>IF(Hide[[#This Row],[FCI Program Type]]=$AV$17,Table1[[#This Row],[Site 
Ordinal Number]]&amp;Hide[[#This Row],[FCI Program Type]],"")</f>
        <v/>
      </c>
      <c r="AK40" s="1" t="str">
        <f>IF(Hide[[#This Row],[FCI Program Type]]=$AV$18,Table1[[#This Row],[Site 
Ordinal Number]]&amp;Hide[[#This Row],[FCI Program Type]],"")</f>
        <v>5HD-FCI</v>
      </c>
      <c r="AL40" s="1" t="b">
        <f>SiteCalc1[[#This Row],[Total Site
FCI 
Power Rating 
'[kW']]]&gt;SiteChar[[#This Row],[Maximum Total Site Power 
'[kW']]]</f>
        <v>0</v>
      </c>
      <c r="AM40" s="1" t="b">
        <f>AND(Hide[[#This Row],[FCI Program Type]]="LMD-FCI",SiteCalc1[[#This Row],[Total 
Site 
LMD-FCI Power Rating 
'[kW']]]&gt;2500)</f>
        <v>0</v>
      </c>
      <c r="AN40" s="1" t="b">
        <f>AND(Hide[[#This Row],[FCI Program Type]]="HD-FCI",SiteCalc1[[#This Row],[Total Site
HD-FCI Power Rating 
'[kW']]]&gt;40000)</f>
        <v>0</v>
      </c>
      <c r="AO40" s="1" t="b">
        <f>AND(FSEchar[[#This Row],[FSE Nameplate Power Rating
'[kW']]]&lt;50,OR(Hide[[#This Row],[FCI Program Type]]=$AV$17,Hide[[#This Row],[FCI Program Type]]=$AV$18))</f>
        <v>0</v>
      </c>
      <c r="AP40"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40" s="1" t="str">
        <f>IF(LEFT(FSEchar[[#This Row],[FCI 
Category
Types]],1)="L", "LMD-FCI",IF(LEFT(FSEchar[[#This Row],[FCI 
Category
Types]],1)="H","HD-FCI",""))</f>
        <v>HD-FCI</v>
      </c>
      <c r="AR40" s="1" t="str">
        <f>SiteChar[[#This Row],[Site Name]]&amp;" "&amp;FSEchar[[#This Row],[FCI 
Category
Types]]&amp;" "&amp;FSEchar[[#This Row],[FSE Charger Model]]&amp;" "&amp;FSEchar[[#This Row],[FSE Nameplate Power Rating
'[kW']]]</f>
        <v>ExampleSite5 HD-FCI Shared Mega1 2250</v>
      </c>
      <c r="AS40" s="1">
        <f>COUNTIF(Hide[Unique Types],Hide[[#This Row],[Unique Types]])</f>
        <v>20</v>
      </c>
      <c r="BA40" s="48" t="str" cm="1">
        <f t="array" ref="BA40">IF(ISBLANK(AZ40),"",SUM(IF(AZ40=LEFT(AY40:AY$210,LEN(AZ40)),1,0)))</f>
        <v/>
      </c>
      <c r="BB40" s="47" t="str" cm="1">
        <f t="array" ref="BB40">IFERROR(IF(COUNTIF($BB$11:BB39,BB39)&lt;_xlfn.XLOOKUP(BB39,$AZ$11:$AZ$210,$BA$11:$BA$210,0,1),BB39,INDEX($AZ$11:$AZ$210,MATCH(BB39,$AZ$11:$AZ$210,0)+1)),"")</f>
        <v/>
      </c>
      <c r="BC40" s="46" t="str" cm="1">
        <f t="array" ref="BC40">IF(OR($BB40=0,$BB40=""),"",SUM(IF(AY40=Hide[Unique Types],1,0)))</f>
        <v/>
      </c>
      <c r="BD40" s="46" t="str" cm="1">
        <f t="array" ref="BD40">IF(OR($BB40=0,$BB40=""),"",_xlfn.XLOOKUP(AY40,Hide[Unique Types],FSEchar[FCI 
Category
Types],"Err",0,1))</f>
        <v/>
      </c>
      <c r="BE40" s="46" t="str" cm="1">
        <f t="array" ref="BE40">IF(OR($BB40=0,$BB40=""),"",_xlfn.XLOOKUP(AY40,Hide[Unique Types],FSEchar[FSE Charger Model],"Err",0,1))</f>
        <v/>
      </c>
      <c r="BF40" s="46" t="str" cm="1">
        <f t="array" ref="BF40">IF(OR($BB40=0,$BB40=""),"",_xlfn.XLOOKUP(AY40,Hide[Unique Types],FSEchar[FSE Nameplate Power Rating
'[kW']],"Err",0,1))</f>
        <v/>
      </c>
      <c r="BG40" s="46" t="str" cm="1">
        <f t="array" ref="BG40">IF(OR($BB40=0,$BB40=""),"",_xlfn.XLOOKUP(AY40,Hide[Unique Types],FSEchar[Number of CHAdeMO Ports],"Err",0,1))</f>
        <v/>
      </c>
      <c r="BH40" s="46" t="str" cm="1">
        <f t="array" ref="BH40">IF(OR($BB40=0,$BB40=""),"",_xlfn.XLOOKUP(AY40,Hide[Unique Types],FSEchar[Number of 
CCS 
Ports],"Err",0,1))</f>
        <v/>
      </c>
      <c r="BI40" s="46" t="str" cm="1">
        <f t="array" ref="BI40">IF(OR($BB40=0,$BB40=""),"",_xlfn.XLOOKUP(AY40,Hide[Unique Types],FSEchar[Number of NACS 
(SAE J3400)
Ports],"Err",0,1))</f>
        <v/>
      </c>
      <c r="BJ40" s="46" t="str" cm="1">
        <f t="array" ref="BJ40">IF(OR($BB40=0,$BB40=""),"",_xlfn.XLOOKUP(AY40,Hide[Unique Types],FSEchar[Number of High-Power Ports],"Err",0,1))</f>
        <v/>
      </c>
      <c r="BK40" s="46" t="str" cm="1">
        <f t="array" ref="BK40">IF(OR($BB40=0,$BB40=""),"",_xlfn.XLOOKUP(AY40,Hide[Unique Types],FSEchar[High-Power Port Type],"Err",0,1))</f>
        <v/>
      </c>
      <c r="BL40" s="46" t="str" cm="1">
        <f t="array" ref="BL40">IF(OR($BB40=0,$BB40=""),"",_xlfn.XLOOKUP(AY40,Hide[Unique Types],SiteCalc2[FCI Charging Capacity '[kWh/day']],"Err",0,1))</f>
        <v/>
      </c>
    </row>
    <row r="41" spans="2:64" x14ac:dyDescent="0.3">
      <c r="B41" s="28">
        <v>31</v>
      </c>
      <c r="C41" s="28">
        <f>IF(ISBLANK(SiteChar[[#This Row],[Site Name]]),"",IF(G41=G40,C40,C40+1))</f>
        <v>5</v>
      </c>
      <c r="D41" s="28">
        <f>IF(ISBLANK(SiteChar[[#This Row],[Site Name]]),"",IF(G41=G40,D40+1,1))</f>
        <v>10</v>
      </c>
      <c r="E41" s="1">
        <f>IF(ISBLANK(SiteChar[[#This Row],[Site Name]]),"",Applicant)</f>
        <v>0</v>
      </c>
      <c r="F41" s="1">
        <f>IF(ISBLANK(SiteChar[[#This Row],[Site Name]]),"",FEIN)</f>
        <v>0</v>
      </c>
      <c r="G41" s="139" t="s">
        <v>368</v>
      </c>
      <c r="H41" s="139" t="s">
        <v>97</v>
      </c>
      <c r="I41" s="139" t="s">
        <v>266</v>
      </c>
      <c r="J41" s="140">
        <v>34.555549999999997</v>
      </c>
      <c r="K41" s="140">
        <v>-120.55555</v>
      </c>
      <c r="L41" s="141">
        <v>45782</v>
      </c>
      <c r="M41" s="139">
        <v>24</v>
      </c>
      <c r="N41" s="142">
        <v>50000</v>
      </c>
      <c r="O41" s="1">
        <f>SUMIF(Table1[Site 
Ordinal Number],Table1[[#This Row],[Site 
Ordinal Number]],FSEchar[FSE Nameplate Power Rating
'[kW']])</f>
        <v>49500</v>
      </c>
      <c r="P41" s="1">
        <f>SUMIF(Table1[Site 
Ordinal Number],Table1[[#This Row],[Site 
Ordinal Number]],FSEchar[FSE
FCI
Power Rating '[kW']])</f>
        <v>40000</v>
      </c>
      <c r="Q41" s="1">
        <f>SUMIF(Hide[Site LMD],"="&amp;Table1[[#This Row],[Site 
Ordinal Number]]&amp;$AV$17,FSEchar[FSE
FCI
Power Rating '[kW']])</f>
        <v>0</v>
      </c>
      <c r="R41" s="1">
        <f>SUMIF(Hide[Site HD],"="&amp;Table1[[#This Row],[Site 
Ordinal Number]]&amp;$AV$18,FSEchar[FSE
FCI
Power Rating '[kW']])</f>
        <v>40000</v>
      </c>
      <c r="S41" s="139"/>
      <c r="T41" s="139" t="s">
        <v>107</v>
      </c>
      <c r="U41" s="139">
        <v>2250</v>
      </c>
      <c r="V41" s="139">
        <v>2000</v>
      </c>
      <c r="W41" s="139" t="s">
        <v>115</v>
      </c>
      <c r="X41" s="139"/>
      <c r="Y41" s="148"/>
      <c r="Z41" s="139"/>
      <c r="AA41" s="139">
        <v>2</v>
      </c>
      <c r="AB41" s="139" t="s">
        <v>254</v>
      </c>
      <c r="AC41" s="1">
        <f>IFERROR(FSEchar[[#This Row],[FSE
FCI
Power Rating '[kW']]]*24*_xlfn.XLOOKUP(FSEchar[[#This Row],[FCI 
Category
Types]],$AV$11:$AV$15,$AW$11:$AW$15),"")</f>
        <v>9600</v>
      </c>
      <c r="AD41" s="1">
        <f>SUMIF(SiteChar[Site Name],SiteChar[[#This Row],[Site Name]],FSEchar[FSE Nameplate Power Rating
'[kW']])</f>
        <v>49500</v>
      </c>
      <c r="AE41" s="1">
        <f>COUNTIF(SiteChar[Site Name],SiteChar[[#This Row],[Site Name]])</f>
        <v>22</v>
      </c>
      <c r="AF41" s="1">
        <f>COUNTIF(Hide[Site LMD],Table1[[#This Row],[Site 
Ordinal Number]]&amp;$AV$17)</f>
        <v>0</v>
      </c>
      <c r="AG41" s="1">
        <f>COUNTIF(Hide[Site HD],Table1[[#This Row],[Site 
Ordinal Number]]&amp;$AV$18)</f>
        <v>20</v>
      </c>
      <c r="AH41" s="1" t="b">
        <f>OR(ISBLANK(SiteChar[[#This Row],[Latitude]]),LEN(SiteChar[[#This Row],[Latitude]])&gt;=8)</f>
        <v>1</v>
      </c>
      <c r="AI41" s="1" t="b">
        <f>OR(ISBLANK(SiteChar[[#This Row],[Longitude]]),LEN(SiteChar[[#This Row],[Longitude]])&gt;=10)</f>
        <v>1</v>
      </c>
      <c r="AJ41" s="1" t="str">
        <f>IF(Hide[[#This Row],[FCI Program Type]]=$AV$17,Table1[[#This Row],[Site 
Ordinal Number]]&amp;Hide[[#This Row],[FCI Program Type]],"")</f>
        <v/>
      </c>
      <c r="AK41" s="1" t="str">
        <f>IF(Hide[[#This Row],[FCI Program Type]]=$AV$18,Table1[[#This Row],[Site 
Ordinal Number]]&amp;Hide[[#This Row],[FCI Program Type]],"")</f>
        <v>5HD-FCI</v>
      </c>
      <c r="AL41" s="1" t="b">
        <f>SiteCalc1[[#This Row],[Total Site
FCI 
Power Rating 
'[kW']]]&gt;SiteChar[[#This Row],[Maximum Total Site Power 
'[kW']]]</f>
        <v>0</v>
      </c>
      <c r="AM41" s="1" t="b">
        <f>AND(Hide[[#This Row],[FCI Program Type]]="LMD-FCI",SiteCalc1[[#This Row],[Total 
Site 
LMD-FCI Power Rating 
'[kW']]]&gt;2500)</f>
        <v>0</v>
      </c>
      <c r="AN41" s="1" t="b">
        <f>AND(Hide[[#This Row],[FCI Program Type]]="HD-FCI",SiteCalc1[[#This Row],[Total Site
HD-FCI Power Rating 
'[kW']]]&gt;40000)</f>
        <v>0</v>
      </c>
      <c r="AO41" s="1" t="b">
        <f>AND(FSEchar[[#This Row],[FSE Nameplate Power Rating
'[kW']]]&lt;50,OR(Hide[[#This Row],[FCI Program Type]]=$AV$17,Hide[[#This Row],[FCI Program Type]]=$AV$18))</f>
        <v>0</v>
      </c>
      <c r="AP41"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41" s="1" t="str">
        <f>IF(LEFT(FSEchar[[#This Row],[FCI 
Category
Types]],1)="L", "LMD-FCI",IF(LEFT(FSEchar[[#This Row],[FCI 
Category
Types]],1)="H","HD-FCI",""))</f>
        <v>HD-FCI</v>
      </c>
      <c r="AR41" s="1" t="str">
        <f>SiteChar[[#This Row],[Site Name]]&amp;" "&amp;FSEchar[[#This Row],[FCI 
Category
Types]]&amp;" "&amp;FSEchar[[#This Row],[FSE Charger Model]]&amp;" "&amp;FSEchar[[#This Row],[FSE Nameplate Power Rating
'[kW']]]</f>
        <v>ExampleSite5 HD-FCI Shared Mega1 2250</v>
      </c>
      <c r="AS41" s="1">
        <f>COUNTIF(Hide[Unique Types],Hide[[#This Row],[Unique Types]])</f>
        <v>20</v>
      </c>
      <c r="BA41" s="48" t="str" cm="1">
        <f t="array" ref="BA41">IF(ISBLANK(AZ41),"",SUM(IF(AZ41=LEFT(AY41:AY$210,LEN(AZ41)),1,0)))</f>
        <v/>
      </c>
      <c r="BB41" s="47" t="str" cm="1">
        <f t="array" ref="BB41">IFERROR(IF(COUNTIF($BB$11:BB40,BB40)&lt;_xlfn.XLOOKUP(BB40,$AZ$11:$AZ$210,$BA$11:$BA$210,0,1),BB40,INDEX($AZ$11:$AZ$210,MATCH(BB40,$AZ$11:$AZ$210,0)+1)),"")</f>
        <v/>
      </c>
      <c r="BC41" s="46" t="str" cm="1">
        <f t="array" ref="BC41">IF(OR($BB41=0,$BB41=""),"",SUM(IF(AY41=Hide[Unique Types],1,0)))</f>
        <v/>
      </c>
      <c r="BD41" s="46" t="str" cm="1">
        <f t="array" ref="BD41">IF(OR($BB41=0,$BB41=""),"",_xlfn.XLOOKUP(AY41,Hide[Unique Types],FSEchar[FCI 
Category
Types],"Err",0,1))</f>
        <v/>
      </c>
      <c r="BE41" s="46" t="str" cm="1">
        <f t="array" ref="BE41">IF(OR($BB41=0,$BB41=""),"",_xlfn.XLOOKUP(AY41,Hide[Unique Types],FSEchar[FSE Charger Model],"Err",0,1))</f>
        <v/>
      </c>
      <c r="BF41" s="46" t="str" cm="1">
        <f t="array" ref="BF41">IF(OR($BB41=0,$BB41=""),"",_xlfn.XLOOKUP(AY41,Hide[Unique Types],FSEchar[FSE Nameplate Power Rating
'[kW']],"Err",0,1))</f>
        <v/>
      </c>
      <c r="BG41" s="46" t="str" cm="1">
        <f t="array" ref="BG41">IF(OR($BB41=0,$BB41=""),"",_xlfn.XLOOKUP(AY41,Hide[Unique Types],FSEchar[Number of CHAdeMO Ports],"Err",0,1))</f>
        <v/>
      </c>
      <c r="BH41" s="46" t="str" cm="1">
        <f t="array" ref="BH41">IF(OR($BB41=0,$BB41=""),"",_xlfn.XLOOKUP(AY41,Hide[Unique Types],FSEchar[Number of 
CCS 
Ports],"Err",0,1))</f>
        <v/>
      </c>
      <c r="BI41" s="46" t="str" cm="1">
        <f t="array" ref="BI41">IF(OR($BB41=0,$BB41=""),"",_xlfn.XLOOKUP(AY41,Hide[Unique Types],FSEchar[Number of NACS 
(SAE J3400)
Ports],"Err",0,1))</f>
        <v/>
      </c>
      <c r="BJ41" s="46" t="str" cm="1">
        <f t="array" ref="BJ41">IF(OR($BB41=0,$BB41=""),"",_xlfn.XLOOKUP(AY41,Hide[Unique Types],FSEchar[Number of High-Power Ports],"Err",0,1))</f>
        <v/>
      </c>
      <c r="BK41" s="46" t="str" cm="1">
        <f t="array" ref="BK41">IF(OR($BB41=0,$BB41=""),"",_xlfn.XLOOKUP(AY41,Hide[Unique Types],FSEchar[High-Power Port Type],"Err",0,1))</f>
        <v/>
      </c>
      <c r="BL41" s="46" t="str" cm="1">
        <f t="array" ref="BL41">IF(OR($BB41=0,$BB41=""),"",_xlfn.XLOOKUP(AY41,Hide[Unique Types],SiteCalc2[FCI Charging Capacity '[kWh/day']],"Err",0,1))</f>
        <v/>
      </c>
    </row>
    <row r="42" spans="2:64" x14ac:dyDescent="0.3">
      <c r="B42" s="28">
        <v>32</v>
      </c>
      <c r="C42" s="28">
        <f>IF(ISBLANK(SiteChar[[#This Row],[Site Name]]),"",IF(G42=G41,C41,C41+1))</f>
        <v>5</v>
      </c>
      <c r="D42" s="28">
        <f>IF(ISBLANK(SiteChar[[#This Row],[Site Name]]),"",IF(G42=G41,D41+1,1))</f>
        <v>11</v>
      </c>
      <c r="E42" s="1">
        <f>IF(ISBLANK(SiteChar[[#This Row],[Site Name]]),"",Applicant)</f>
        <v>0</v>
      </c>
      <c r="F42" s="1">
        <f>IF(ISBLANK(SiteChar[[#This Row],[Site Name]]),"",FEIN)</f>
        <v>0</v>
      </c>
      <c r="G42" s="139" t="s">
        <v>368</v>
      </c>
      <c r="H42" s="139" t="s">
        <v>97</v>
      </c>
      <c r="I42" s="139" t="s">
        <v>266</v>
      </c>
      <c r="J42" s="140">
        <v>34.555549999999997</v>
      </c>
      <c r="K42" s="140">
        <v>-120.55555</v>
      </c>
      <c r="L42" s="141">
        <v>45782</v>
      </c>
      <c r="M42" s="139">
        <v>24</v>
      </c>
      <c r="N42" s="142">
        <v>50000</v>
      </c>
      <c r="O42" s="1">
        <f>SUMIF(Table1[Site 
Ordinal Number],Table1[[#This Row],[Site 
Ordinal Number]],FSEchar[FSE Nameplate Power Rating
'[kW']])</f>
        <v>49500</v>
      </c>
      <c r="P42" s="1">
        <f>SUMIF(Table1[Site 
Ordinal Number],Table1[[#This Row],[Site 
Ordinal Number]],FSEchar[FSE
FCI
Power Rating '[kW']])</f>
        <v>40000</v>
      </c>
      <c r="Q42" s="1">
        <f>SUMIF(Hide[Site LMD],"="&amp;Table1[[#This Row],[Site 
Ordinal Number]]&amp;$AV$17,FSEchar[FSE
FCI
Power Rating '[kW']])</f>
        <v>0</v>
      </c>
      <c r="R42" s="1">
        <f>SUMIF(Hide[Site HD],"="&amp;Table1[[#This Row],[Site 
Ordinal Number]]&amp;$AV$18,FSEchar[FSE
FCI
Power Rating '[kW']])</f>
        <v>40000</v>
      </c>
      <c r="S42" s="139"/>
      <c r="T42" s="139" t="s">
        <v>107</v>
      </c>
      <c r="U42" s="139">
        <v>2250</v>
      </c>
      <c r="V42" s="139">
        <v>2000</v>
      </c>
      <c r="W42" s="139" t="s">
        <v>115</v>
      </c>
      <c r="X42" s="139"/>
      <c r="Y42" s="148"/>
      <c r="Z42" s="139"/>
      <c r="AA42" s="139">
        <v>2</v>
      </c>
      <c r="AB42" s="139" t="s">
        <v>254</v>
      </c>
      <c r="AC42" s="1">
        <f>IFERROR(FSEchar[[#This Row],[FSE
FCI
Power Rating '[kW']]]*24*_xlfn.XLOOKUP(FSEchar[[#This Row],[FCI 
Category
Types]],$AV$11:$AV$15,$AW$11:$AW$15),"")</f>
        <v>9600</v>
      </c>
      <c r="AD42" s="1">
        <f>SUMIF(SiteChar[Site Name],SiteChar[[#This Row],[Site Name]],FSEchar[FSE Nameplate Power Rating
'[kW']])</f>
        <v>49500</v>
      </c>
      <c r="AE42" s="1">
        <f>COUNTIF(SiteChar[Site Name],SiteChar[[#This Row],[Site Name]])</f>
        <v>22</v>
      </c>
      <c r="AF42" s="1">
        <f>COUNTIF(Hide[Site LMD],Table1[[#This Row],[Site 
Ordinal Number]]&amp;$AV$17)</f>
        <v>0</v>
      </c>
      <c r="AG42" s="1">
        <f>COUNTIF(Hide[Site HD],Table1[[#This Row],[Site 
Ordinal Number]]&amp;$AV$18)</f>
        <v>20</v>
      </c>
      <c r="AH42" s="1" t="b">
        <f>OR(ISBLANK(SiteChar[[#This Row],[Latitude]]),LEN(SiteChar[[#This Row],[Latitude]])&gt;=8)</f>
        <v>1</v>
      </c>
      <c r="AI42" s="1" t="b">
        <f>OR(ISBLANK(SiteChar[[#This Row],[Longitude]]),LEN(SiteChar[[#This Row],[Longitude]])&gt;=10)</f>
        <v>1</v>
      </c>
      <c r="AJ42" s="1" t="str">
        <f>IF(Hide[[#This Row],[FCI Program Type]]=$AV$17,Table1[[#This Row],[Site 
Ordinal Number]]&amp;Hide[[#This Row],[FCI Program Type]],"")</f>
        <v/>
      </c>
      <c r="AK42" s="1" t="str">
        <f>IF(Hide[[#This Row],[FCI Program Type]]=$AV$18,Table1[[#This Row],[Site 
Ordinal Number]]&amp;Hide[[#This Row],[FCI Program Type]],"")</f>
        <v>5HD-FCI</v>
      </c>
      <c r="AL42" s="1" t="b">
        <f>SiteCalc1[[#This Row],[Total Site
FCI 
Power Rating 
'[kW']]]&gt;SiteChar[[#This Row],[Maximum Total Site Power 
'[kW']]]</f>
        <v>0</v>
      </c>
      <c r="AM42" s="1" t="b">
        <f>AND(Hide[[#This Row],[FCI Program Type]]="LMD-FCI",SiteCalc1[[#This Row],[Total 
Site 
LMD-FCI Power Rating 
'[kW']]]&gt;2500)</f>
        <v>0</v>
      </c>
      <c r="AN42" s="1" t="b">
        <f>AND(Hide[[#This Row],[FCI Program Type]]="HD-FCI",SiteCalc1[[#This Row],[Total Site
HD-FCI Power Rating 
'[kW']]]&gt;40000)</f>
        <v>0</v>
      </c>
      <c r="AO42" s="1" t="b">
        <f>AND(FSEchar[[#This Row],[FSE Nameplate Power Rating
'[kW']]]&lt;50,OR(Hide[[#This Row],[FCI Program Type]]=$AV$17,Hide[[#This Row],[FCI Program Type]]=$AV$18))</f>
        <v>0</v>
      </c>
      <c r="AP42"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42" s="1" t="str">
        <f>IF(LEFT(FSEchar[[#This Row],[FCI 
Category
Types]],1)="L", "LMD-FCI",IF(LEFT(FSEchar[[#This Row],[FCI 
Category
Types]],1)="H","HD-FCI",""))</f>
        <v>HD-FCI</v>
      </c>
      <c r="AR42" s="1" t="str">
        <f>SiteChar[[#This Row],[Site Name]]&amp;" "&amp;FSEchar[[#This Row],[FCI 
Category
Types]]&amp;" "&amp;FSEchar[[#This Row],[FSE Charger Model]]&amp;" "&amp;FSEchar[[#This Row],[FSE Nameplate Power Rating
'[kW']]]</f>
        <v>ExampleSite5 HD-FCI Shared Mega1 2250</v>
      </c>
      <c r="AS42" s="1">
        <f>COUNTIF(Hide[Unique Types],Hide[[#This Row],[Unique Types]])</f>
        <v>20</v>
      </c>
      <c r="BA42" s="48" t="str" cm="1">
        <f t="array" ref="BA42">IF(ISBLANK(AZ42),"",SUM(IF(AZ42=LEFT(AY42:AY$210,LEN(AZ42)),1,0)))</f>
        <v/>
      </c>
      <c r="BB42" s="47" t="str" cm="1">
        <f t="array" ref="BB42">IFERROR(IF(COUNTIF($BB$11:BB41,BB41)&lt;_xlfn.XLOOKUP(BB41,$AZ$11:$AZ$210,$BA$11:$BA$210,0,1),BB41,INDEX($AZ$11:$AZ$210,MATCH(BB41,$AZ$11:$AZ$210,0)+1)),"")</f>
        <v/>
      </c>
      <c r="BC42" s="46" t="str" cm="1">
        <f t="array" ref="BC42">IF(OR($BB42=0,$BB42=""),"",SUM(IF(AY42=Hide[Unique Types],1,0)))</f>
        <v/>
      </c>
      <c r="BD42" s="46" t="str" cm="1">
        <f t="array" ref="BD42">IF(OR($BB42=0,$BB42=""),"",_xlfn.XLOOKUP(AY42,Hide[Unique Types],FSEchar[FCI 
Category
Types],"Err",0,1))</f>
        <v/>
      </c>
      <c r="BE42" s="46" t="str" cm="1">
        <f t="array" ref="BE42">IF(OR($BB42=0,$BB42=""),"",_xlfn.XLOOKUP(AY42,Hide[Unique Types],FSEchar[FSE Charger Model],"Err",0,1))</f>
        <v/>
      </c>
      <c r="BF42" s="46" t="str" cm="1">
        <f t="array" ref="BF42">IF(OR($BB42=0,$BB42=""),"",_xlfn.XLOOKUP(AY42,Hide[Unique Types],FSEchar[FSE Nameplate Power Rating
'[kW']],"Err",0,1))</f>
        <v/>
      </c>
      <c r="BG42" s="46" t="str" cm="1">
        <f t="array" ref="BG42">IF(OR($BB42=0,$BB42=""),"",_xlfn.XLOOKUP(AY42,Hide[Unique Types],FSEchar[Number of CHAdeMO Ports],"Err",0,1))</f>
        <v/>
      </c>
      <c r="BH42" s="46" t="str" cm="1">
        <f t="array" ref="BH42">IF(OR($BB42=0,$BB42=""),"",_xlfn.XLOOKUP(AY42,Hide[Unique Types],FSEchar[Number of 
CCS 
Ports],"Err",0,1))</f>
        <v/>
      </c>
      <c r="BI42" s="46" t="str" cm="1">
        <f t="array" ref="BI42">IF(OR($BB42=0,$BB42=""),"",_xlfn.XLOOKUP(AY42,Hide[Unique Types],FSEchar[Number of NACS 
(SAE J3400)
Ports],"Err",0,1))</f>
        <v/>
      </c>
      <c r="BJ42" s="46" t="str" cm="1">
        <f t="array" ref="BJ42">IF(OR($BB42=0,$BB42=""),"",_xlfn.XLOOKUP(AY42,Hide[Unique Types],FSEchar[Number of High-Power Ports],"Err",0,1))</f>
        <v/>
      </c>
      <c r="BK42" s="46" t="str" cm="1">
        <f t="array" ref="BK42">IF(OR($BB42=0,$BB42=""),"",_xlfn.XLOOKUP(AY42,Hide[Unique Types],FSEchar[High-Power Port Type],"Err",0,1))</f>
        <v/>
      </c>
      <c r="BL42" s="46" t="str" cm="1">
        <f t="array" ref="BL42">IF(OR($BB42=0,$BB42=""),"",_xlfn.XLOOKUP(AY42,Hide[Unique Types],SiteCalc2[FCI Charging Capacity '[kWh/day']],"Err",0,1))</f>
        <v/>
      </c>
    </row>
    <row r="43" spans="2:64" x14ac:dyDescent="0.3">
      <c r="B43" s="28">
        <v>33</v>
      </c>
      <c r="C43" s="28">
        <f>IF(ISBLANK(SiteChar[[#This Row],[Site Name]]),"",IF(G43=G42,C42,C42+1))</f>
        <v>5</v>
      </c>
      <c r="D43" s="28">
        <f>IF(ISBLANK(SiteChar[[#This Row],[Site Name]]),"",IF(G43=G42,D42+1,1))</f>
        <v>12</v>
      </c>
      <c r="E43" s="1">
        <f>IF(ISBLANK(SiteChar[[#This Row],[Site Name]]),"",Applicant)</f>
        <v>0</v>
      </c>
      <c r="F43" s="1">
        <f>IF(ISBLANK(SiteChar[[#This Row],[Site Name]]),"",FEIN)</f>
        <v>0</v>
      </c>
      <c r="G43" s="139" t="s">
        <v>368</v>
      </c>
      <c r="H43" s="139" t="s">
        <v>97</v>
      </c>
      <c r="I43" s="139" t="s">
        <v>266</v>
      </c>
      <c r="J43" s="140">
        <v>34.555549999999997</v>
      </c>
      <c r="K43" s="140">
        <v>-120.55555</v>
      </c>
      <c r="L43" s="141">
        <v>45782</v>
      </c>
      <c r="M43" s="139">
        <v>24</v>
      </c>
      <c r="N43" s="142">
        <v>50000</v>
      </c>
      <c r="O43" s="1">
        <f>SUMIF(Table1[Site 
Ordinal Number],Table1[[#This Row],[Site 
Ordinal Number]],FSEchar[FSE Nameplate Power Rating
'[kW']])</f>
        <v>49500</v>
      </c>
      <c r="P43" s="1">
        <f>SUMIF(Table1[Site 
Ordinal Number],Table1[[#This Row],[Site 
Ordinal Number]],FSEchar[FSE
FCI
Power Rating '[kW']])</f>
        <v>40000</v>
      </c>
      <c r="Q43" s="1">
        <f>SUMIF(Hide[Site LMD],"="&amp;Table1[[#This Row],[Site 
Ordinal Number]]&amp;$AV$17,FSEchar[FSE
FCI
Power Rating '[kW']])</f>
        <v>0</v>
      </c>
      <c r="R43" s="1">
        <f>SUMIF(Hide[Site HD],"="&amp;Table1[[#This Row],[Site 
Ordinal Number]]&amp;$AV$18,FSEchar[FSE
FCI
Power Rating '[kW']])</f>
        <v>40000</v>
      </c>
      <c r="S43" s="139"/>
      <c r="T43" s="139" t="s">
        <v>107</v>
      </c>
      <c r="U43" s="139">
        <v>2250</v>
      </c>
      <c r="V43" s="139">
        <v>2000</v>
      </c>
      <c r="W43" s="139" t="s">
        <v>115</v>
      </c>
      <c r="X43" s="139"/>
      <c r="Y43" s="148"/>
      <c r="Z43" s="139"/>
      <c r="AA43" s="139">
        <v>2</v>
      </c>
      <c r="AB43" s="139" t="s">
        <v>254</v>
      </c>
      <c r="AC43" s="1">
        <f>IFERROR(FSEchar[[#This Row],[FSE
FCI
Power Rating '[kW']]]*24*_xlfn.XLOOKUP(FSEchar[[#This Row],[FCI 
Category
Types]],$AV$11:$AV$15,$AW$11:$AW$15),"")</f>
        <v>9600</v>
      </c>
      <c r="AD43" s="1">
        <f>SUMIF(SiteChar[Site Name],SiteChar[[#This Row],[Site Name]],FSEchar[FSE Nameplate Power Rating
'[kW']])</f>
        <v>49500</v>
      </c>
      <c r="AE43" s="1">
        <f>COUNTIF(SiteChar[Site Name],SiteChar[[#This Row],[Site Name]])</f>
        <v>22</v>
      </c>
      <c r="AF43" s="1">
        <f>COUNTIF(Hide[Site LMD],Table1[[#This Row],[Site 
Ordinal Number]]&amp;$AV$17)</f>
        <v>0</v>
      </c>
      <c r="AG43" s="1">
        <f>COUNTIF(Hide[Site HD],Table1[[#This Row],[Site 
Ordinal Number]]&amp;$AV$18)</f>
        <v>20</v>
      </c>
      <c r="AH43" s="1" t="b">
        <f>OR(ISBLANK(SiteChar[[#This Row],[Latitude]]),LEN(SiteChar[[#This Row],[Latitude]])&gt;=8)</f>
        <v>1</v>
      </c>
      <c r="AI43" s="1" t="b">
        <f>OR(ISBLANK(SiteChar[[#This Row],[Longitude]]),LEN(SiteChar[[#This Row],[Longitude]])&gt;=10)</f>
        <v>1</v>
      </c>
      <c r="AJ43" s="1" t="str">
        <f>IF(Hide[[#This Row],[FCI Program Type]]=$AV$17,Table1[[#This Row],[Site 
Ordinal Number]]&amp;Hide[[#This Row],[FCI Program Type]],"")</f>
        <v/>
      </c>
      <c r="AK43" s="1" t="str">
        <f>IF(Hide[[#This Row],[FCI Program Type]]=$AV$18,Table1[[#This Row],[Site 
Ordinal Number]]&amp;Hide[[#This Row],[FCI Program Type]],"")</f>
        <v>5HD-FCI</v>
      </c>
      <c r="AL43" s="1" t="b">
        <f>SiteCalc1[[#This Row],[Total Site
FCI 
Power Rating 
'[kW']]]&gt;SiteChar[[#This Row],[Maximum Total Site Power 
'[kW']]]</f>
        <v>0</v>
      </c>
      <c r="AM43" s="1" t="b">
        <f>AND(Hide[[#This Row],[FCI Program Type]]="LMD-FCI",SiteCalc1[[#This Row],[Total 
Site 
LMD-FCI Power Rating 
'[kW']]]&gt;2500)</f>
        <v>0</v>
      </c>
      <c r="AN43" s="1" t="b">
        <f>AND(Hide[[#This Row],[FCI Program Type]]="HD-FCI",SiteCalc1[[#This Row],[Total Site
HD-FCI Power Rating 
'[kW']]]&gt;40000)</f>
        <v>0</v>
      </c>
      <c r="AO43" s="1" t="b">
        <f>AND(FSEchar[[#This Row],[FSE Nameplate Power Rating
'[kW']]]&lt;50,OR(Hide[[#This Row],[FCI Program Type]]=$AV$17,Hide[[#This Row],[FCI Program Type]]=$AV$18))</f>
        <v>0</v>
      </c>
      <c r="AP43"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43" s="1" t="str">
        <f>IF(LEFT(FSEchar[[#This Row],[FCI 
Category
Types]],1)="L", "LMD-FCI",IF(LEFT(FSEchar[[#This Row],[FCI 
Category
Types]],1)="H","HD-FCI",""))</f>
        <v>HD-FCI</v>
      </c>
      <c r="AR43" s="1" t="str">
        <f>SiteChar[[#This Row],[Site Name]]&amp;" "&amp;FSEchar[[#This Row],[FCI 
Category
Types]]&amp;" "&amp;FSEchar[[#This Row],[FSE Charger Model]]&amp;" "&amp;FSEchar[[#This Row],[FSE Nameplate Power Rating
'[kW']]]</f>
        <v>ExampleSite5 HD-FCI Shared Mega1 2250</v>
      </c>
      <c r="AS43" s="1">
        <f>COUNTIF(Hide[Unique Types],Hide[[#This Row],[Unique Types]])</f>
        <v>20</v>
      </c>
      <c r="BA43" s="48" t="str" cm="1">
        <f t="array" ref="BA43">IF(ISBLANK(AZ43),"",SUM(IF(AZ43=LEFT(AY43:AY$210,LEN(AZ43)),1,0)))</f>
        <v/>
      </c>
      <c r="BB43" s="47" t="str" cm="1">
        <f t="array" ref="BB43">IFERROR(IF(COUNTIF($BB$11:BB42,BB42)&lt;_xlfn.XLOOKUP(BB42,$AZ$11:$AZ$210,$BA$11:$BA$210,0,1),BB42,INDEX($AZ$11:$AZ$210,MATCH(BB42,$AZ$11:$AZ$210,0)+1)),"")</f>
        <v/>
      </c>
      <c r="BC43" s="46" t="str" cm="1">
        <f t="array" ref="BC43">IF(OR($BB43=0,$BB43=""),"",SUM(IF(AY43=Hide[Unique Types],1,0)))</f>
        <v/>
      </c>
      <c r="BD43" s="46" t="str" cm="1">
        <f t="array" ref="BD43">IF(OR($BB43=0,$BB43=""),"",_xlfn.XLOOKUP(AY43,Hide[Unique Types],FSEchar[FCI 
Category
Types],"Err",0,1))</f>
        <v/>
      </c>
      <c r="BE43" s="46" t="str" cm="1">
        <f t="array" ref="BE43">IF(OR($BB43=0,$BB43=""),"",_xlfn.XLOOKUP(AY43,Hide[Unique Types],FSEchar[FSE Charger Model],"Err",0,1))</f>
        <v/>
      </c>
      <c r="BF43" s="46" t="str" cm="1">
        <f t="array" ref="BF43">IF(OR($BB43=0,$BB43=""),"",_xlfn.XLOOKUP(AY43,Hide[Unique Types],FSEchar[FSE Nameplate Power Rating
'[kW']],"Err",0,1))</f>
        <v/>
      </c>
      <c r="BG43" s="46" t="str" cm="1">
        <f t="array" ref="BG43">IF(OR($BB43=0,$BB43=""),"",_xlfn.XLOOKUP(AY43,Hide[Unique Types],FSEchar[Number of CHAdeMO Ports],"Err",0,1))</f>
        <v/>
      </c>
      <c r="BH43" s="46" t="str" cm="1">
        <f t="array" ref="BH43">IF(OR($BB43=0,$BB43=""),"",_xlfn.XLOOKUP(AY43,Hide[Unique Types],FSEchar[Number of 
CCS 
Ports],"Err",0,1))</f>
        <v/>
      </c>
      <c r="BI43" s="46" t="str" cm="1">
        <f t="array" ref="BI43">IF(OR($BB43=0,$BB43=""),"",_xlfn.XLOOKUP(AY43,Hide[Unique Types],FSEchar[Number of NACS 
(SAE J3400)
Ports],"Err",0,1))</f>
        <v/>
      </c>
      <c r="BJ43" s="46" t="str" cm="1">
        <f t="array" ref="BJ43">IF(OR($BB43=0,$BB43=""),"",_xlfn.XLOOKUP(AY43,Hide[Unique Types],FSEchar[Number of High-Power Ports],"Err",0,1))</f>
        <v/>
      </c>
      <c r="BK43" s="46" t="str" cm="1">
        <f t="array" ref="BK43">IF(OR($BB43=0,$BB43=""),"",_xlfn.XLOOKUP(AY43,Hide[Unique Types],FSEchar[High-Power Port Type],"Err",0,1))</f>
        <v/>
      </c>
      <c r="BL43" s="46" t="str" cm="1">
        <f t="array" ref="BL43">IF(OR($BB43=0,$BB43=""),"",_xlfn.XLOOKUP(AY43,Hide[Unique Types],SiteCalc2[FCI Charging Capacity '[kWh/day']],"Err",0,1))</f>
        <v/>
      </c>
    </row>
    <row r="44" spans="2:64" x14ac:dyDescent="0.3">
      <c r="B44" s="28">
        <v>34</v>
      </c>
      <c r="C44" s="28">
        <f>IF(ISBLANK(SiteChar[[#This Row],[Site Name]]),"",IF(G44=G43,C43,C43+1))</f>
        <v>5</v>
      </c>
      <c r="D44" s="28">
        <f>IF(ISBLANK(SiteChar[[#This Row],[Site Name]]),"",IF(G44=G43,D43+1,1))</f>
        <v>13</v>
      </c>
      <c r="E44" s="1">
        <f>IF(ISBLANK(SiteChar[[#This Row],[Site Name]]),"",Applicant)</f>
        <v>0</v>
      </c>
      <c r="F44" s="1">
        <f>IF(ISBLANK(SiteChar[[#This Row],[Site Name]]),"",FEIN)</f>
        <v>0</v>
      </c>
      <c r="G44" s="139" t="s">
        <v>368</v>
      </c>
      <c r="H44" s="139" t="s">
        <v>97</v>
      </c>
      <c r="I44" s="139" t="s">
        <v>266</v>
      </c>
      <c r="J44" s="140">
        <v>34.555549999999997</v>
      </c>
      <c r="K44" s="140">
        <v>-120.55555</v>
      </c>
      <c r="L44" s="141">
        <v>45782</v>
      </c>
      <c r="M44" s="139">
        <v>24</v>
      </c>
      <c r="N44" s="142">
        <v>50000</v>
      </c>
      <c r="O44" s="1">
        <f>SUMIF(Table1[Site 
Ordinal Number],Table1[[#This Row],[Site 
Ordinal Number]],FSEchar[FSE Nameplate Power Rating
'[kW']])</f>
        <v>49500</v>
      </c>
      <c r="P44" s="1">
        <f>SUMIF(Table1[Site 
Ordinal Number],Table1[[#This Row],[Site 
Ordinal Number]],FSEchar[FSE
FCI
Power Rating '[kW']])</f>
        <v>40000</v>
      </c>
      <c r="Q44" s="1">
        <f>SUMIF(Hide[Site LMD],"="&amp;Table1[[#This Row],[Site 
Ordinal Number]]&amp;$AV$17,FSEchar[FSE
FCI
Power Rating '[kW']])</f>
        <v>0</v>
      </c>
      <c r="R44" s="1">
        <f>SUMIF(Hide[Site HD],"="&amp;Table1[[#This Row],[Site 
Ordinal Number]]&amp;$AV$18,FSEchar[FSE
FCI
Power Rating '[kW']])</f>
        <v>40000</v>
      </c>
      <c r="S44" s="139"/>
      <c r="T44" s="139" t="s">
        <v>107</v>
      </c>
      <c r="U44" s="139">
        <v>2250</v>
      </c>
      <c r="V44" s="139">
        <v>2000</v>
      </c>
      <c r="W44" s="139" t="s">
        <v>115</v>
      </c>
      <c r="X44" s="139"/>
      <c r="Y44" s="148"/>
      <c r="Z44" s="139"/>
      <c r="AA44" s="139">
        <v>2</v>
      </c>
      <c r="AB44" s="139" t="s">
        <v>254</v>
      </c>
      <c r="AC44" s="1">
        <f>IFERROR(FSEchar[[#This Row],[FSE
FCI
Power Rating '[kW']]]*24*_xlfn.XLOOKUP(FSEchar[[#This Row],[FCI 
Category
Types]],$AV$11:$AV$15,$AW$11:$AW$15),"")</f>
        <v>9600</v>
      </c>
      <c r="AD44" s="1">
        <f>SUMIF(SiteChar[Site Name],SiteChar[[#This Row],[Site Name]],FSEchar[FSE Nameplate Power Rating
'[kW']])</f>
        <v>49500</v>
      </c>
      <c r="AE44" s="1">
        <f>COUNTIF(SiteChar[Site Name],SiteChar[[#This Row],[Site Name]])</f>
        <v>22</v>
      </c>
      <c r="AF44" s="1">
        <f>COUNTIF(Hide[Site LMD],Table1[[#This Row],[Site 
Ordinal Number]]&amp;$AV$17)</f>
        <v>0</v>
      </c>
      <c r="AG44" s="1">
        <f>COUNTIF(Hide[Site HD],Table1[[#This Row],[Site 
Ordinal Number]]&amp;$AV$18)</f>
        <v>20</v>
      </c>
      <c r="AH44" s="1" t="b">
        <f>OR(ISBLANK(SiteChar[[#This Row],[Latitude]]),LEN(SiteChar[[#This Row],[Latitude]])&gt;=8)</f>
        <v>1</v>
      </c>
      <c r="AI44" s="1" t="b">
        <f>OR(ISBLANK(SiteChar[[#This Row],[Longitude]]),LEN(SiteChar[[#This Row],[Longitude]])&gt;=10)</f>
        <v>1</v>
      </c>
      <c r="AJ44" s="1" t="str">
        <f>IF(Hide[[#This Row],[FCI Program Type]]=$AV$17,Table1[[#This Row],[Site 
Ordinal Number]]&amp;Hide[[#This Row],[FCI Program Type]],"")</f>
        <v/>
      </c>
      <c r="AK44" s="1" t="str">
        <f>IF(Hide[[#This Row],[FCI Program Type]]=$AV$18,Table1[[#This Row],[Site 
Ordinal Number]]&amp;Hide[[#This Row],[FCI Program Type]],"")</f>
        <v>5HD-FCI</v>
      </c>
      <c r="AL44" s="1" t="b">
        <f>SiteCalc1[[#This Row],[Total Site
FCI 
Power Rating 
'[kW']]]&gt;SiteChar[[#This Row],[Maximum Total Site Power 
'[kW']]]</f>
        <v>0</v>
      </c>
      <c r="AM44" s="1" t="b">
        <f>AND(Hide[[#This Row],[FCI Program Type]]="LMD-FCI",SiteCalc1[[#This Row],[Total 
Site 
LMD-FCI Power Rating 
'[kW']]]&gt;2500)</f>
        <v>0</v>
      </c>
      <c r="AN44" s="1" t="b">
        <f>AND(Hide[[#This Row],[FCI Program Type]]="HD-FCI",SiteCalc1[[#This Row],[Total Site
HD-FCI Power Rating 
'[kW']]]&gt;40000)</f>
        <v>0</v>
      </c>
      <c r="AO44" s="1" t="b">
        <f>AND(FSEchar[[#This Row],[FSE Nameplate Power Rating
'[kW']]]&lt;50,OR(Hide[[#This Row],[FCI Program Type]]=$AV$17,Hide[[#This Row],[FCI Program Type]]=$AV$18))</f>
        <v>0</v>
      </c>
      <c r="AP44"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44" s="1" t="str">
        <f>IF(LEFT(FSEchar[[#This Row],[FCI 
Category
Types]],1)="L", "LMD-FCI",IF(LEFT(FSEchar[[#This Row],[FCI 
Category
Types]],1)="H","HD-FCI",""))</f>
        <v>HD-FCI</v>
      </c>
      <c r="AR44" s="1" t="str">
        <f>SiteChar[[#This Row],[Site Name]]&amp;" "&amp;FSEchar[[#This Row],[FCI 
Category
Types]]&amp;" "&amp;FSEchar[[#This Row],[FSE Charger Model]]&amp;" "&amp;FSEchar[[#This Row],[FSE Nameplate Power Rating
'[kW']]]</f>
        <v>ExampleSite5 HD-FCI Shared Mega1 2250</v>
      </c>
      <c r="AS44" s="1">
        <f>COUNTIF(Hide[Unique Types],Hide[[#This Row],[Unique Types]])</f>
        <v>20</v>
      </c>
      <c r="BA44" s="48" t="str" cm="1">
        <f t="array" ref="BA44">IF(ISBLANK(AZ44),"",SUM(IF(AZ44=LEFT(AY44:AY$210,LEN(AZ44)),1,0)))</f>
        <v/>
      </c>
      <c r="BB44" s="47" t="str" cm="1">
        <f t="array" ref="BB44">IFERROR(IF(COUNTIF($BB$11:BB43,BB43)&lt;_xlfn.XLOOKUP(BB43,$AZ$11:$AZ$210,$BA$11:$BA$210,0,1),BB43,INDEX($AZ$11:$AZ$210,MATCH(BB43,$AZ$11:$AZ$210,0)+1)),"")</f>
        <v/>
      </c>
      <c r="BC44" s="46" t="str" cm="1">
        <f t="array" ref="BC44">IF(OR($BB44=0,$BB44=""),"",SUM(IF(AY44=Hide[Unique Types],1,0)))</f>
        <v/>
      </c>
      <c r="BD44" s="46" t="str" cm="1">
        <f t="array" ref="BD44">IF(OR($BB44=0,$BB44=""),"",_xlfn.XLOOKUP(AY44,Hide[Unique Types],FSEchar[FCI 
Category
Types],"Err",0,1))</f>
        <v/>
      </c>
      <c r="BE44" s="46" t="str" cm="1">
        <f t="array" ref="BE44">IF(OR($BB44=0,$BB44=""),"",_xlfn.XLOOKUP(AY44,Hide[Unique Types],FSEchar[FSE Charger Model],"Err",0,1))</f>
        <v/>
      </c>
      <c r="BF44" s="46" t="str" cm="1">
        <f t="array" ref="BF44">IF(OR($BB44=0,$BB44=""),"",_xlfn.XLOOKUP(AY44,Hide[Unique Types],FSEchar[FSE Nameplate Power Rating
'[kW']],"Err",0,1))</f>
        <v/>
      </c>
      <c r="BG44" s="46" t="str" cm="1">
        <f t="array" ref="BG44">IF(OR($BB44=0,$BB44=""),"",_xlfn.XLOOKUP(AY44,Hide[Unique Types],FSEchar[Number of CHAdeMO Ports],"Err",0,1))</f>
        <v/>
      </c>
      <c r="BH44" s="46" t="str" cm="1">
        <f t="array" ref="BH44">IF(OR($BB44=0,$BB44=""),"",_xlfn.XLOOKUP(AY44,Hide[Unique Types],FSEchar[Number of 
CCS 
Ports],"Err",0,1))</f>
        <v/>
      </c>
      <c r="BI44" s="46" t="str" cm="1">
        <f t="array" ref="BI44">IF(OR($BB44=0,$BB44=""),"",_xlfn.XLOOKUP(AY44,Hide[Unique Types],FSEchar[Number of NACS 
(SAE J3400)
Ports],"Err",0,1))</f>
        <v/>
      </c>
      <c r="BJ44" s="46" t="str" cm="1">
        <f t="array" ref="BJ44">IF(OR($BB44=0,$BB44=""),"",_xlfn.XLOOKUP(AY44,Hide[Unique Types],FSEchar[Number of High-Power Ports],"Err",0,1))</f>
        <v/>
      </c>
      <c r="BK44" s="46" t="str" cm="1">
        <f t="array" ref="BK44">IF(OR($BB44=0,$BB44=""),"",_xlfn.XLOOKUP(AY44,Hide[Unique Types],FSEchar[High-Power Port Type],"Err",0,1))</f>
        <v/>
      </c>
      <c r="BL44" s="46" t="str" cm="1">
        <f t="array" ref="BL44">IF(OR($BB44=0,$BB44=""),"",_xlfn.XLOOKUP(AY44,Hide[Unique Types],SiteCalc2[FCI Charging Capacity '[kWh/day']],"Err",0,1))</f>
        <v/>
      </c>
    </row>
    <row r="45" spans="2:64" x14ac:dyDescent="0.3">
      <c r="B45" s="28">
        <v>35</v>
      </c>
      <c r="C45" s="28">
        <f>IF(ISBLANK(SiteChar[[#This Row],[Site Name]]),"",IF(G45=G44,C44,C44+1))</f>
        <v>5</v>
      </c>
      <c r="D45" s="28">
        <f>IF(ISBLANK(SiteChar[[#This Row],[Site Name]]),"",IF(G45=G44,D44+1,1))</f>
        <v>14</v>
      </c>
      <c r="E45" s="1">
        <f>IF(ISBLANK(SiteChar[[#This Row],[Site Name]]),"",Applicant)</f>
        <v>0</v>
      </c>
      <c r="F45" s="1">
        <f>IF(ISBLANK(SiteChar[[#This Row],[Site Name]]),"",FEIN)</f>
        <v>0</v>
      </c>
      <c r="G45" s="139" t="s">
        <v>368</v>
      </c>
      <c r="H45" s="139" t="s">
        <v>97</v>
      </c>
      <c r="I45" s="139" t="s">
        <v>266</v>
      </c>
      <c r="J45" s="140">
        <v>34.555549999999997</v>
      </c>
      <c r="K45" s="140">
        <v>-120.55555</v>
      </c>
      <c r="L45" s="141">
        <v>45782</v>
      </c>
      <c r="M45" s="139">
        <v>24</v>
      </c>
      <c r="N45" s="142">
        <v>50000</v>
      </c>
      <c r="O45" s="1">
        <f>SUMIF(Table1[Site 
Ordinal Number],Table1[[#This Row],[Site 
Ordinal Number]],FSEchar[FSE Nameplate Power Rating
'[kW']])</f>
        <v>49500</v>
      </c>
      <c r="P45" s="1">
        <f>SUMIF(Table1[Site 
Ordinal Number],Table1[[#This Row],[Site 
Ordinal Number]],FSEchar[FSE
FCI
Power Rating '[kW']])</f>
        <v>40000</v>
      </c>
      <c r="Q45" s="1">
        <f>SUMIF(Hide[Site LMD],"="&amp;Table1[[#This Row],[Site 
Ordinal Number]]&amp;$AV$17,FSEchar[FSE
FCI
Power Rating '[kW']])</f>
        <v>0</v>
      </c>
      <c r="R45" s="1">
        <f>SUMIF(Hide[Site HD],"="&amp;Table1[[#This Row],[Site 
Ordinal Number]]&amp;$AV$18,FSEchar[FSE
FCI
Power Rating '[kW']])</f>
        <v>40000</v>
      </c>
      <c r="S45" s="139"/>
      <c r="T45" s="139" t="s">
        <v>107</v>
      </c>
      <c r="U45" s="139">
        <v>2250</v>
      </c>
      <c r="V45" s="139">
        <v>2000</v>
      </c>
      <c r="W45" s="139" t="s">
        <v>115</v>
      </c>
      <c r="X45" s="139"/>
      <c r="Y45" s="148"/>
      <c r="Z45" s="139"/>
      <c r="AA45" s="139">
        <v>2</v>
      </c>
      <c r="AB45" s="139" t="s">
        <v>254</v>
      </c>
      <c r="AC45" s="1">
        <f>IFERROR(FSEchar[[#This Row],[FSE
FCI
Power Rating '[kW']]]*24*_xlfn.XLOOKUP(FSEchar[[#This Row],[FCI 
Category
Types]],$AV$11:$AV$15,$AW$11:$AW$15),"")</f>
        <v>9600</v>
      </c>
      <c r="AD45" s="1">
        <f>SUMIF(SiteChar[Site Name],SiteChar[[#This Row],[Site Name]],FSEchar[FSE Nameplate Power Rating
'[kW']])</f>
        <v>49500</v>
      </c>
      <c r="AE45" s="1">
        <f>COUNTIF(SiteChar[Site Name],SiteChar[[#This Row],[Site Name]])</f>
        <v>22</v>
      </c>
      <c r="AF45" s="1">
        <f>COUNTIF(Hide[Site LMD],Table1[[#This Row],[Site 
Ordinal Number]]&amp;$AV$17)</f>
        <v>0</v>
      </c>
      <c r="AG45" s="1">
        <f>COUNTIF(Hide[Site HD],Table1[[#This Row],[Site 
Ordinal Number]]&amp;$AV$18)</f>
        <v>20</v>
      </c>
      <c r="AH45" s="1" t="b">
        <f>OR(ISBLANK(SiteChar[[#This Row],[Latitude]]),LEN(SiteChar[[#This Row],[Latitude]])&gt;=8)</f>
        <v>1</v>
      </c>
      <c r="AI45" s="1" t="b">
        <f>OR(ISBLANK(SiteChar[[#This Row],[Longitude]]),LEN(SiteChar[[#This Row],[Longitude]])&gt;=10)</f>
        <v>1</v>
      </c>
      <c r="AJ45" s="1" t="str">
        <f>IF(Hide[[#This Row],[FCI Program Type]]=$AV$17,Table1[[#This Row],[Site 
Ordinal Number]]&amp;Hide[[#This Row],[FCI Program Type]],"")</f>
        <v/>
      </c>
      <c r="AK45" s="1" t="str">
        <f>IF(Hide[[#This Row],[FCI Program Type]]=$AV$18,Table1[[#This Row],[Site 
Ordinal Number]]&amp;Hide[[#This Row],[FCI Program Type]],"")</f>
        <v>5HD-FCI</v>
      </c>
      <c r="AL45" s="1" t="b">
        <f>SiteCalc1[[#This Row],[Total Site
FCI 
Power Rating 
'[kW']]]&gt;SiteChar[[#This Row],[Maximum Total Site Power 
'[kW']]]</f>
        <v>0</v>
      </c>
      <c r="AM45" s="1" t="b">
        <f>AND(Hide[[#This Row],[FCI Program Type]]="LMD-FCI",SiteCalc1[[#This Row],[Total 
Site 
LMD-FCI Power Rating 
'[kW']]]&gt;2500)</f>
        <v>0</v>
      </c>
      <c r="AN45" s="1" t="b">
        <f>AND(Hide[[#This Row],[FCI Program Type]]="HD-FCI",SiteCalc1[[#This Row],[Total Site
HD-FCI Power Rating 
'[kW']]]&gt;40000)</f>
        <v>0</v>
      </c>
      <c r="AO45" s="1" t="b">
        <f>AND(FSEchar[[#This Row],[FSE Nameplate Power Rating
'[kW']]]&lt;50,OR(Hide[[#This Row],[FCI Program Type]]=$AV$17,Hide[[#This Row],[FCI Program Type]]=$AV$18))</f>
        <v>0</v>
      </c>
      <c r="AP45"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45" s="1" t="str">
        <f>IF(LEFT(FSEchar[[#This Row],[FCI 
Category
Types]],1)="L", "LMD-FCI",IF(LEFT(FSEchar[[#This Row],[FCI 
Category
Types]],1)="H","HD-FCI",""))</f>
        <v>HD-FCI</v>
      </c>
      <c r="AR45" s="1" t="str">
        <f>SiteChar[[#This Row],[Site Name]]&amp;" "&amp;FSEchar[[#This Row],[FCI 
Category
Types]]&amp;" "&amp;FSEchar[[#This Row],[FSE Charger Model]]&amp;" "&amp;FSEchar[[#This Row],[FSE Nameplate Power Rating
'[kW']]]</f>
        <v>ExampleSite5 HD-FCI Shared Mega1 2250</v>
      </c>
      <c r="AS45" s="1">
        <f>COUNTIF(Hide[Unique Types],Hide[[#This Row],[Unique Types]])</f>
        <v>20</v>
      </c>
      <c r="BA45" s="48" t="str" cm="1">
        <f t="array" ref="BA45">IF(ISBLANK(AZ45),"",SUM(IF(AZ45=LEFT(AY45:AY$210,LEN(AZ45)),1,0)))</f>
        <v/>
      </c>
      <c r="BB45" s="47" t="str" cm="1">
        <f t="array" ref="BB45">IFERROR(IF(COUNTIF($BB$11:BB44,BB44)&lt;_xlfn.XLOOKUP(BB44,$AZ$11:$AZ$210,$BA$11:$BA$210,0,1),BB44,INDEX($AZ$11:$AZ$210,MATCH(BB44,$AZ$11:$AZ$210,0)+1)),"")</f>
        <v/>
      </c>
      <c r="BC45" s="46" t="str" cm="1">
        <f t="array" ref="BC45">IF(OR($BB45=0,$BB45=""),"",SUM(IF(AY45=Hide[Unique Types],1,0)))</f>
        <v/>
      </c>
      <c r="BD45" s="46" t="str" cm="1">
        <f t="array" ref="BD45">IF(OR($BB45=0,$BB45=""),"",_xlfn.XLOOKUP(AY45,Hide[Unique Types],FSEchar[FCI 
Category
Types],"Err",0,1))</f>
        <v/>
      </c>
      <c r="BE45" s="46" t="str" cm="1">
        <f t="array" ref="BE45">IF(OR($BB45=0,$BB45=""),"",_xlfn.XLOOKUP(AY45,Hide[Unique Types],FSEchar[FSE Charger Model],"Err",0,1))</f>
        <v/>
      </c>
      <c r="BF45" s="46" t="str" cm="1">
        <f t="array" ref="BF45">IF(OR($BB45=0,$BB45=""),"",_xlfn.XLOOKUP(AY45,Hide[Unique Types],FSEchar[FSE Nameplate Power Rating
'[kW']],"Err",0,1))</f>
        <v/>
      </c>
      <c r="BG45" s="46" t="str" cm="1">
        <f t="array" ref="BG45">IF(OR($BB45=0,$BB45=""),"",_xlfn.XLOOKUP(AY45,Hide[Unique Types],FSEchar[Number of CHAdeMO Ports],"Err",0,1))</f>
        <v/>
      </c>
      <c r="BH45" s="46" t="str" cm="1">
        <f t="array" ref="BH45">IF(OR($BB45=0,$BB45=""),"",_xlfn.XLOOKUP(AY45,Hide[Unique Types],FSEchar[Number of 
CCS 
Ports],"Err",0,1))</f>
        <v/>
      </c>
      <c r="BI45" s="46" t="str" cm="1">
        <f t="array" ref="BI45">IF(OR($BB45=0,$BB45=""),"",_xlfn.XLOOKUP(AY45,Hide[Unique Types],FSEchar[Number of NACS 
(SAE J3400)
Ports],"Err",0,1))</f>
        <v/>
      </c>
      <c r="BJ45" s="46" t="str" cm="1">
        <f t="array" ref="BJ45">IF(OR($BB45=0,$BB45=""),"",_xlfn.XLOOKUP(AY45,Hide[Unique Types],FSEchar[Number of High-Power Ports],"Err",0,1))</f>
        <v/>
      </c>
      <c r="BK45" s="46" t="str" cm="1">
        <f t="array" ref="BK45">IF(OR($BB45=0,$BB45=""),"",_xlfn.XLOOKUP(AY45,Hide[Unique Types],FSEchar[High-Power Port Type],"Err",0,1))</f>
        <v/>
      </c>
      <c r="BL45" s="46" t="str" cm="1">
        <f t="array" ref="BL45">IF(OR($BB45=0,$BB45=""),"",_xlfn.XLOOKUP(AY45,Hide[Unique Types],SiteCalc2[FCI Charging Capacity '[kWh/day']],"Err",0,1))</f>
        <v/>
      </c>
    </row>
    <row r="46" spans="2:64" x14ac:dyDescent="0.3">
      <c r="B46" s="28">
        <v>36</v>
      </c>
      <c r="C46" s="28">
        <f>IF(ISBLANK(SiteChar[[#This Row],[Site Name]]),"",IF(G46=G45,C45,C45+1))</f>
        <v>5</v>
      </c>
      <c r="D46" s="28">
        <f>IF(ISBLANK(SiteChar[[#This Row],[Site Name]]),"",IF(G46=G45,D45+1,1))</f>
        <v>15</v>
      </c>
      <c r="E46" s="1">
        <f>IF(ISBLANK(SiteChar[[#This Row],[Site Name]]),"",Applicant)</f>
        <v>0</v>
      </c>
      <c r="F46" s="1">
        <f>IF(ISBLANK(SiteChar[[#This Row],[Site Name]]),"",FEIN)</f>
        <v>0</v>
      </c>
      <c r="G46" s="139" t="s">
        <v>368</v>
      </c>
      <c r="H46" s="139" t="s">
        <v>97</v>
      </c>
      <c r="I46" s="139" t="s">
        <v>266</v>
      </c>
      <c r="J46" s="140">
        <v>34.555549999999997</v>
      </c>
      <c r="K46" s="140">
        <v>-120.55555</v>
      </c>
      <c r="L46" s="141">
        <v>45782</v>
      </c>
      <c r="M46" s="139">
        <v>24</v>
      </c>
      <c r="N46" s="142">
        <v>50000</v>
      </c>
      <c r="O46" s="1">
        <f>SUMIF(Table1[Site 
Ordinal Number],Table1[[#This Row],[Site 
Ordinal Number]],FSEchar[FSE Nameplate Power Rating
'[kW']])</f>
        <v>49500</v>
      </c>
      <c r="P46" s="1">
        <f>SUMIF(Table1[Site 
Ordinal Number],Table1[[#This Row],[Site 
Ordinal Number]],FSEchar[FSE
FCI
Power Rating '[kW']])</f>
        <v>40000</v>
      </c>
      <c r="Q46" s="1">
        <f>SUMIF(Hide[Site LMD],"="&amp;Table1[[#This Row],[Site 
Ordinal Number]]&amp;$AV$17,FSEchar[FSE
FCI
Power Rating '[kW']])</f>
        <v>0</v>
      </c>
      <c r="R46" s="1">
        <f>SUMIF(Hide[Site HD],"="&amp;Table1[[#This Row],[Site 
Ordinal Number]]&amp;$AV$18,FSEchar[FSE
FCI
Power Rating '[kW']])</f>
        <v>40000</v>
      </c>
      <c r="S46" s="139"/>
      <c r="T46" s="139" t="s">
        <v>107</v>
      </c>
      <c r="U46" s="139">
        <v>2250</v>
      </c>
      <c r="V46" s="139">
        <v>2000</v>
      </c>
      <c r="W46" s="139" t="s">
        <v>115</v>
      </c>
      <c r="X46" s="139"/>
      <c r="Y46" s="148"/>
      <c r="Z46" s="139"/>
      <c r="AA46" s="139">
        <v>2</v>
      </c>
      <c r="AB46" s="139" t="s">
        <v>254</v>
      </c>
      <c r="AC46" s="1">
        <f>IFERROR(FSEchar[[#This Row],[FSE
FCI
Power Rating '[kW']]]*24*_xlfn.XLOOKUP(FSEchar[[#This Row],[FCI 
Category
Types]],$AV$11:$AV$15,$AW$11:$AW$15),"")</f>
        <v>9600</v>
      </c>
      <c r="AD46" s="1">
        <f>SUMIF(SiteChar[Site Name],SiteChar[[#This Row],[Site Name]],FSEchar[FSE Nameplate Power Rating
'[kW']])</f>
        <v>49500</v>
      </c>
      <c r="AE46" s="1">
        <f>COUNTIF(SiteChar[Site Name],SiteChar[[#This Row],[Site Name]])</f>
        <v>22</v>
      </c>
      <c r="AF46" s="1">
        <f>COUNTIF(Hide[Site LMD],Table1[[#This Row],[Site 
Ordinal Number]]&amp;$AV$17)</f>
        <v>0</v>
      </c>
      <c r="AG46" s="1">
        <f>COUNTIF(Hide[Site HD],Table1[[#This Row],[Site 
Ordinal Number]]&amp;$AV$18)</f>
        <v>20</v>
      </c>
      <c r="AH46" s="1" t="b">
        <f>OR(ISBLANK(SiteChar[[#This Row],[Latitude]]),LEN(SiteChar[[#This Row],[Latitude]])&gt;=8)</f>
        <v>1</v>
      </c>
      <c r="AI46" s="1" t="b">
        <f>OR(ISBLANK(SiteChar[[#This Row],[Longitude]]),LEN(SiteChar[[#This Row],[Longitude]])&gt;=10)</f>
        <v>1</v>
      </c>
      <c r="AJ46" s="1" t="str">
        <f>IF(Hide[[#This Row],[FCI Program Type]]=$AV$17,Table1[[#This Row],[Site 
Ordinal Number]]&amp;Hide[[#This Row],[FCI Program Type]],"")</f>
        <v/>
      </c>
      <c r="AK46" s="1" t="str">
        <f>IF(Hide[[#This Row],[FCI Program Type]]=$AV$18,Table1[[#This Row],[Site 
Ordinal Number]]&amp;Hide[[#This Row],[FCI Program Type]],"")</f>
        <v>5HD-FCI</v>
      </c>
      <c r="AL46" s="1" t="b">
        <f>SiteCalc1[[#This Row],[Total Site
FCI 
Power Rating 
'[kW']]]&gt;SiteChar[[#This Row],[Maximum Total Site Power 
'[kW']]]</f>
        <v>0</v>
      </c>
      <c r="AM46" s="1" t="b">
        <f>AND(Hide[[#This Row],[FCI Program Type]]="LMD-FCI",SiteCalc1[[#This Row],[Total 
Site 
LMD-FCI Power Rating 
'[kW']]]&gt;2500)</f>
        <v>0</v>
      </c>
      <c r="AN46" s="1" t="b">
        <f>AND(Hide[[#This Row],[FCI Program Type]]="HD-FCI",SiteCalc1[[#This Row],[Total Site
HD-FCI Power Rating 
'[kW']]]&gt;40000)</f>
        <v>0</v>
      </c>
      <c r="AO46" s="1" t="b">
        <f>AND(FSEchar[[#This Row],[FSE Nameplate Power Rating
'[kW']]]&lt;50,OR(Hide[[#This Row],[FCI Program Type]]=$AV$17,Hide[[#This Row],[FCI Program Type]]=$AV$18))</f>
        <v>0</v>
      </c>
      <c r="AP46"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46" s="1" t="str">
        <f>IF(LEFT(FSEchar[[#This Row],[FCI 
Category
Types]],1)="L", "LMD-FCI",IF(LEFT(FSEchar[[#This Row],[FCI 
Category
Types]],1)="H","HD-FCI",""))</f>
        <v>HD-FCI</v>
      </c>
      <c r="AR46" s="1" t="str">
        <f>SiteChar[[#This Row],[Site Name]]&amp;" "&amp;FSEchar[[#This Row],[FCI 
Category
Types]]&amp;" "&amp;FSEchar[[#This Row],[FSE Charger Model]]&amp;" "&amp;FSEchar[[#This Row],[FSE Nameplate Power Rating
'[kW']]]</f>
        <v>ExampleSite5 HD-FCI Shared Mega1 2250</v>
      </c>
      <c r="AS46" s="1">
        <f>COUNTIF(Hide[Unique Types],Hide[[#This Row],[Unique Types]])</f>
        <v>20</v>
      </c>
      <c r="BA46" s="48" t="str" cm="1">
        <f t="array" ref="BA46">IF(ISBLANK(AZ46),"",SUM(IF(AZ46=LEFT(AY46:AY$210,LEN(AZ46)),1,0)))</f>
        <v/>
      </c>
      <c r="BB46" s="47" t="str" cm="1">
        <f t="array" ref="BB46">IFERROR(IF(COUNTIF($BB$11:BB45,BB45)&lt;_xlfn.XLOOKUP(BB45,$AZ$11:$AZ$210,$BA$11:$BA$210,0,1),BB45,INDEX($AZ$11:$AZ$210,MATCH(BB45,$AZ$11:$AZ$210,0)+1)),"")</f>
        <v/>
      </c>
      <c r="BC46" s="46" t="str" cm="1">
        <f t="array" ref="BC46">IF(OR($BB46=0,$BB46=""),"",SUM(IF(AY46=Hide[Unique Types],1,0)))</f>
        <v/>
      </c>
      <c r="BD46" s="46" t="str" cm="1">
        <f t="array" ref="BD46">IF(OR($BB46=0,$BB46=""),"",_xlfn.XLOOKUP(AY46,Hide[Unique Types],FSEchar[FCI 
Category
Types],"Err",0,1))</f>
        <v/>
      </c>
      <c r="BE46" s="46" t="str" cm="1">
        <f t="array" ref="BE46">IF(OR($BB46=0,$BB46=""),"",_xlfn.XLOOKUP(AY46,Hide[Unique Types],FSEchar[FSE Charger Model],"Err",0,1))</f>
        <v/>
      </c>
      <c r="BF46" s="46" t="str" cm="1">
        <f t="array" ref="BF46">IF(OR($BB46=0,$BB46=""),"",_xlfn.XLOOKUP(AY46,Hide[Unique Types],FSEchar[FSE Nameplate Power Rating
'[kW']],"Err",0,1))</f>
        <v/>
      </c>
      <c r="BG46" s="46" t="str" cm="1">
        <f t="array" ref="BG46">IF(OR($BB46=0,$BB46=""),"",_xlfn.XLOOKUP(AY46,Hide[Unique Types],FSEchar[Number of CHAdeMO Ports],"Err",0,1))</f>
        <v/>
      </c>
      <c r="BH46" s="46" t="str" cm="1">
        <f t="array" ref="BH46">IF(OR($BB46=0,$BB46=""),"",_xlfn.XLOOKUP(AY46,Hide[Unique Types],FSEchar[Number of 
CCS 
Ports],"Err",0,1))</f>
        <v/>
      </c>
      <c r="BI46" s="46" t="str" cm="1">
        <f t="array" ref="BI46">IF(OR($BB46=0,$BB46=""),"",_xlfn.XLOOKUP(AY46,Hide[Unique Types],FSEchar[Number of NACS 
(SAE J3400)
Ports],"Err",0,1))</f>
        <v/>
      </c>
      <c r="BJ46" s="46" t="str" cm="1">
        <f t="array" ref="BJ46">IF(OR($BB46=0,$BB46=""),"",_xlfn.XLOOKUP(AY46,Hide[Unique Types],FSEchar[Number of High-Power Ports],"Err",0,1))</f>
        <v/>
      </c>
      <c r="BK46" s="46" t="str" cm="1">
        <f t="array" ref="BK46">IF(OR($BB46=0,$BB46=""),"",_xlfn.XLOOKUP(AY46,Hide[Unique Types],FSEchar[High-Power Port Type],"Err",0,1))</f>
        <v/>
      </c>
      <c r="BL46" s="46" t="str" cm="1">
        <f t="array" ref="BL46">IF(OR($BB46=0,$BB46=""),"",_xlfn.XLOOKUP(AY46,Hide[Unique Types],SiteCalc2[FCI Charging Capacity '[kWh/day']],"Err",0,1))</f>
        <v/>
      </c>
    </row>
    <row r="47" spans="2:64" x14ac:dyDescent="0.3">
      <c r="B47" s="28">
        <v>37</v>
      </c>
      <c r="C47" s="28">
        <f>IF(ISBLANK(SiteChar[[#This Row],[Site Name]]),"",IF(G47=G46,C46,C46+1))</f>
        <v>5</v>
      </c>
      <c r="D47" s="28">
        <f>IF(ISBLANK(SiteChar[[#This Row],[Site Name]]),"",IF(G47=G46,D46+1,1))</f>
        <v>16</v>
      </c>
      <c r="E47" s="1">
        <f>IF(ISBLANK(SiteChar[[#This Row],[Site Name]]),"",Applicant)</f>
        <v>0</v>
      </c>
      <c r="F47" s="1">
        <f>IF(ISBLANK(SiteChar[[#This Row],[Site Name]]),"",FEIN)</f>
        <v>0</v>
      </c>
      <c r="G47" s="139" t="s">
        <v>368</v>
      </c>
      <c r="H47" s="139" t="s">
        <v>97</v>
      </c>
      <c r="I47" s="139" t="s">
        <v>266</v>
      </c>
      <c r="J47" s="140">
        <v>34.555549999999997</v>
      </c>
      <c r="K47" s="140">
        <v>-120.55555</v>
      </c>
      <c r="L47" s="141">
        <v>45782</v>
      </c>
      <c r="M47" s="139">
        <v>24</v>
      </c>
      <c r="N47" s="142">
        <v>50000</v>
      </c>
      <c r="O47" s="1">
        <f>SUMIF(Table1[Site 
Ordinal Number],Table1[[#This Row],[Site 
Ordinal Number]],FSEchar[FSE Nameplate Power Rating
'[kW']])</f>
        <v>49500</v>
      </c>
      <c r="P47" s="1">
        <f>SUMIF(Table1[Site 
Ordinal Number],Table1[[#This Row],[Site 
Ordinal Number]],FSEchar[FSE
FCI
Power Rating '[kW']])</f>
        <v>40000</v>
      </c>
      <c r="Q47" s="1">
        <f>SUMIF(Hide[Site LMD],"="&amp;Table1[[#This Row],[Site 
Ordinal Number]]&amp;$AV$17,FSEchar[FSE
FCI
Power Rating '[kW']])</f>
        <v>0</v>
      </c>
      <c r="R47" s="1">
        <f>SUMIF(Hide[Site HD],"="&amp;Table1[[#This Row],[Site 
Ordinal Number]]&amp;$AV$18,FSEchar[FSE
FCI
Power Rating '[kW']])</f>
        <v>40000</v>
      </c>
      <c r="S47" s="139"/>
      <c r="T47" s="139" t="s">
        <v>107</v>
      </c>
      <c r="U47" s="139">
        <v>2250</v>
      </c>
      <c r="V47" s="139">
        <v>2000</v>
      </c>
      <c r="W47" s="139" t="s">
        <v>115</v>
      </c>
      <c r="X47" s="139"/>
      <c r="Y47" s="148"/>
      <c r="Z47" s="139"/>
      <c r="AA47" s="139">
        <v>2</v>
      </c>
      <c r="AB47" s="139" t="s">
        <v>254</v>
      </c>
      <c r="AC47" s="1">
        <f>IFERROR(FSEchar[[#This Row],[FSE
FCI
Power Rating '[kW']]]*24*_xlfn.XLOOKUP(FSEchar[[#This Row],[FCI 
Category
Types]],$AV$11:$AV$15,$AW$11:$AW$15),"")</f>
        <v>9600</v>
      </c>
      <c r="AD47" s="1">
        <f>SUMIF(SiteChar[Site Name],SiteChar[[#This Row],[Site Name]],FSEchar[FSE Nameplate Power Rating
'[kW']])</f>
        <v>49500</v>
      </c>
      <c r="AE47" s="1">
        <f>COUNTIF(SiteChar[Site Name],SiteChar[[#This Row],[Site Name]])</f>
        <v>22</v>
      </c>
      <c r="AF47" s="1">
        <f>COUNTIF(Hide[Site LMD],Table1[[#This Row],[Site 
Ordinal Number]]&amp;$AV$17)</f>
        <v>0</v>
      </c>
      <c r="AG47" s="1">
        <f>COUNTIF(Hide[Site HD],Table1[[#This Row],[Site 
Ordinal Number]]&amp;$AV$18)</f>
        <v>20</v>
      </c>
      <c r="AH47" s="1" t="b">
        <f>OR(ISBLANK(SiteChar[[#This Row],[Latitude]]),LEN(SiteChar[[#This Row],[Latitude]])&gt;=8)</f>
        <v>1</v>
      </c>
      <c r="AI47" s="1" t="b">
        <f>OR(ISBLANK(SiteChar[[#This Row],[Longitude]]),LEN(SiteChar[[#This Row],[Longitude]])&gt;=10)</f>
        <v>1</v>
      </c>
      <c r="AJ47" s="1" t="str">
        <f>IF(Hide[[#This Row],[FCI Program Type]]=$AV$17,Table1[[#This Row],[Site 
Ordinal Number]]&amp;Hide[[#This Row],[FCI Program Type]],"")</f>
        <v/>
      </c>
      <c r="AK47" s="1" t="str">
        <f>IF(Hide[[#This Row],[FCI Program Type]]=$AV$18,Table1[[#This Row],[Site 
Ordinal Number]]&amp;Hide[[#This Row],[FCI Program Type]],"")</f>
        <v>5HD-FCI</v>
      </c>
      <c r="AL47" s="1" t="b">
        <f>SiteCalc1[[#This Row],[Total Site
FCI 
Power Rating 
'[kW']]]&gt;SiteChar[[#This Row],[Maximum Total Site Power 
'[kW']]]</f>
        <v>0</v>
      </c>
      <c r="AM47" s="1" t="b">
        <f>AND(Hide[[#This Row],[FCI Program Type]]="LMD-FCI",SiteCalc1[[#This Row],[Total 
Site 
LMD-FCI Power Rating 
'[kW']]]&gt;2500)</f>
        <v>0</v>
      </c>
      <c r="AN47" s="1" t="b">
        <f>AND(Hide[[#This Row],[FCI Program Type]]="HD-FCI",SiteCalc1[[#This Row],[Total Site
HD-FCI Power Rating 
'[kW']]]&gt;40000)</f>
        <v>0</v>
      </c>
      <c r="AO47" s="1" t="b">
        <f>AND(FSEchar[[#This Row],[FSE Nameplate Power Rating
'[kW']]]&lt;50,OR(Hide[[#This Row],[FCI Program Type]]=$AV$17,Hide[[#This Row],[FCI Program Type]]=$AV$18))</f>
        <v>0</v>
      </c>
      <c r="AP47"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47" s="1" t="str">
        <f>IF(LEFT(FSEchar[[#This Row],[FCI 
Category
Types]],1)="L", "LMD-FCI",IF(LEFT(FSEchar[[#This Row],[FCI 
Category
Types]],1)="H","HD-FCI",""))</f>
        <v>HD-FCI</v>
      </c>
      <c r="AR47" s="1" t="str">
        <f>SiteChar[[#This Row],[Site Name]]&amp;" "&amp;FSEchar[[#This Row],[FCI 
Category
Types]]&amp;" "&amp;FSEchar[[#This Row],[FSE Charger Model]]&amp;" "&amp;FSEchar[[#This Row],[FSE Nameplate Power Rating
'[kW']]]</f>
        <v>ExampleSite5 HD-FCI Shared Mega1 2250</v>
      </c>
      <c r="AS47" s="1">
        <f>COUNTIF(Hide[Unique Types],Hide[[#This Row],[Unique Types]])</f>
        <v>20</v>
      </c>
      <c r="BA47" s="48" t="str" cm="1">
        <f t="array" ref="BA47">IF(ISBLANK(AZ47),"",SUM(IF(AZ47=LEFT(AY47:AY$210,LEN(AZ47)),1,0)))</f>
        <v/>
      </c>
      <c r="BB47" s="47" t="str" cm="1">
        <f t="array" ref="BB47">IFERROR(IF(COUNTIF($BB$11:BB46,BB46)&lt;_xlfn.XLOOKUP(BB46,$AZ$11:$AZ$210,$BA$11:$BA$210,0,1),BB46,INDEX($AZ$11:$AZ$210,MATCH(BB46,$AZ$11:$AZ$210,0)+1)),"")</f>
        <v/>
      </c>
      <c r="BC47" s="46" t="str" cm="1">
        <f t="array" ref="BC47">IF(OR($BB47=0,$BB47=""),"",SUM(IF(AY47=Hide[Unique Types],1,0)))</f>
        <v/>
      </c>
      <c r="BD47" s="46" t="str" cm="1">
        <f t="array" ref="BD47">IF(OR($BB47=0,$BB47=""),"",_xlfn.XLOOKUP(AY47,Hide[Unique Types],FSEchar[FCI 
Category
Types],"Err",0,1))</f>
        <v/>
      </c>
      <c r="BE47" s="46" t="str" cm="1">
        <f t="array" ref="BE47">IF(OR($BB47=0,$BB47=""),"",_xlfn.XLOOKUP(AY47,Hide[Unique Types],FSEchar[FSE Charger Model],"Err",0,1))</f>
        <v/>
      </c>
      <c r="BF47" s="46" t="str" cm="1">
        <f t="array" ref="BF47">IF(OR($BB47=0,$BB47=""),"",_xlfn.XLOOKUP(AY47,Hide[Unique Types],FSEchar[FSE Nameplate Power Rating
'[kW']],"Err",0,1))</f>
        <v/>
      </c>
      <c r="BG47" s="46" t="str" cm="1">
        <f t="array" ref="BG47">IF(OR($BB47=0,$BB47=""),"",_xlfn.XLOOKUP(AY47,Hide[Unique Types],FSEchar[Number of CHAdeMO Ports],"Err",0,1))</f>
        <v/>
      </c>
      <c r="BH47" s="46" t="str" cm="1">
        <f t="array" ref="BH47">IF(OR($BB47=0,$BB47=""),"",_xlfn.XLOOKUP(AY47,Hide[Unique Types],FSEchar[Number of 
CCS 
Ports],"Err",0,1))</f>
        <v/>
      </c>
      <c r="BI47" s="46" t="str" cm="1">
        <f t="array" ref="BI47">IF(OR($BB47=0,$BB47=""),"",_xlfn.XLOOKUP(AY47,Hide[Unique Types],FSEchar[Number of NACS 
(SAE J3400)
Ports],"Err",0,1))</f>
        <v/>
      </c>
      <c r="BJ47" s="46" t="str" cm="1">
        <f t="array" ref="BJ47">IF(OR($BB47=0,$BB47=""),"",_xlfn.XLOOKUP(AY47,Hide[Unique Types],FSEchar[Number of High-Power Ports],"Err",0,1))</f>
        <v/>
      </c>
      <c r="BK47" s="46" t="str" cm="1">
        <f t="array" ref="BK47">IF(OR($BB47=0,$BB47=""),"",_xlfn.XLOOKUP(AY47,Hide[Unique Types],FSEchar[High-Power Port Type],"Err",0,1))</f>
        <v/>
      </c>
      <c r="BL47" s="46" t="str" cm="1">
        <f t="array" ref="BL47">IF(OR($BB47=0,$BB47=""),"",_xlfn.XLOOKUP(AY47,Hide[Unique Types],SiteCalc2[FCI Charging Capacity '[kWh/day']],"Err",0,1))</f>
        <v/>
      </c>
    </row>
    <row r="48" spans="2:64" x14ac:dyDescent="0.3">
      <c r="B48" s="28">
        <v>38</v>
      </c>
      <c r="C48" s="28">
        <f>IF(ISBLANK(SiteChar[[#This Row],[Site Name]]),"",IF(G48=G47,C47,C47+1))</f>
        <v>5</v>
      </c>
      <c r="D48" s="28">
        <f>IF(ISBLANK(SiteChar[[#This Row],[Site Name]]),"",IF(G48=G47,D47+1,1))</f>
        <v>17</v>
      </c>
      <c r="E48" s="1">
        <f>IF(ISBLANK(SiteChar[[#This Row],[Site Name]]),"",Applicant)</f>
        <v>0</v>
      </c>
      <c r="F48" s="1">
        <f>IF(ISBLANK(SiteChar[[#This Row],[Site Name]]),"",FEIN)</f>
        <v>0</v>
      </c>
      <c r="G48" s="139" t="s">
        <v>368</v>
      </c>
      <c r="H48" s="139" t="s">
        <v>97</v>
      </c>
      <c r="I48" s="139" t="s">
        <v>266</v>
      </c>
      <c r="J48" s="140">
        <v>34.555549999999997</v>
      </c>
      <c r="K48" s="140">
        <v>-120.55555</v>
      </c>
      <c r="L48" s="141">
        <v>45782</v>
      </c>
      <c r="M48" s="139">
        <v>24</v>
      </c>
      <c r="N48" s="142">
        <v>50000</v>
      </c>
      <c r="O48" s="1">
        <f>SUMIF(Table1[Site 
Ordinal Number],Table1[[#This Row],[Site 
Ordinal Number]],FSEchar[FSE Nameplate Power Rating
'[kW']])</f>
        <v>49500</v>
      </c>
      <c r="P48" s="1">
        <f>SUMIF(Table1[Site 
Ordinal Number],Table1[[#This Row],[Site 
Ordinal Number]],FSEchar[FSE
FCI
Power Rating '[kW']])</f>
        <v>40000</v>
      </c>
      <c r="Q48" s="1">
        <f>SUMIF(Hide[Site LMD],"="&amp;Table1[[#This Row],[Site 
Ordinal Number]]&amp;$AV$17,FSEchar[FSE
FCI
Power Rating '[kW']])</f>
        <v>0</v>
      </c>
      <c r="R48" s="1">
        <f>SUMIF(Hide[Site HD],"="&amp;Table1[[#This Row],[Site 
Ordinal Number]]&amp;$AV$18,FSEchar[FSE
FCI
Power Rating '[kW']])</f>
        <v>40000</v>
      </c>
      <c r="S48" s="139"/>
      <c r="T48" s="139" t="s">
        <v>107</v>
      </c>
      <c r="U48" s="139">
        <v>2250</v>
      </c>
      <c r="V48" s="139">
        <v>2000</v>
      </c>
      <c r="W48" s="139" t="s">
        <v>115</v>
      </c>
      <c r="X48" s="139"/>
      <c r="Y48" s="148"/>
      <c r="Z48" s="139"/>
      <c r="AA48" s="139">
        <v>2</v>
      </c>
      <c r="AB48" s="139" t="s">
        <v>254</v>
      </c>
      <c r="AC48" s="1">
        <f>IFERROR(FSEchar[[#This Row],[FSE
FCI
Power Rating '[kW']]]*24*_xlfn.XLOOKUP(FSEchar[[#This Row],[FCI 
Category
Types]],$AV$11:$AV$15,$AW$11:$AW$15),"")</f>
        <v>9600</v>
      </c>
      <c r="AD48" s="1">
        <f>SUMIF(SiteChar[Site Name],SiteChar[[#This Row],[Site Name]],FSEchar[FSE Nameplate Power Rating
'[kW']])</f>
        <v>49500</v>
      </c>
      <c r="AE48" s="1">
        <f>COUNTIF(SiteChar[Site Name],SiteChar[[#This Row],[Site Name]])</f>
        <v>22</v>
      </c>
      <c r="AF48" s="1">
        <f>COUNTIF(Hide[Site LMD],Table1[[#This Row],[Site 
Ordinal Number]]&amp;$AV$17)</f>
        <v>0</v>
      </c>
      <c r="AG48" s="1">
        <f>COUNTIF(Hide[Site HD],Table1[[#This Row],[Site 
Ordinal Number]]&amp;$AV$18)</f>
        <v>20</v>
      </c>
      <c r="AH48" s="1" t="b">
        <f>OR(ISBLANK(SiteChar[[#This Row],[Latitude]]),LEN(SiteChar[[#This Row],[Latitude]])&gt;=8)</f>
        <v>1</v>
      </c>
      <c r="AI48" s="1" t="b">
        <f>OR(ISBLANK(SiteChar[[#This Row],[Longitude]]),LEN(SiteChar[[#This Row],[Longitude]])&gt;=10)</f>
        <v>1</v>
      </c>
      <c r="AJ48" s="1" t="str">
        <f>IF(Hide[[#This Row],[FCI Program Type]]=$AV$17,Table1[[#This Row],[Site 
Ordinal Number]]&amp;Hide[[#This Row],[FCI Program Type]],"")</f>
        <v/>
      </c>
      <c r="AK48" s="1" t="str">
        <f>IF(Hide[[#This Row],[FCI Program Type]]=$AV$18,Table1[[#This Row],[Site 
Ordinal Number]]&amp;Hide[[#This Row],[FCI Program Type]],"")</f>
        <v>5HD-FCI</v>
      </c>
      <c r="AL48" s="1" t="b">
        <f>SiteCalc1[[#This Row],[Total Site
FCI 
Power Rating 
'[kW']]]&gt;SiteChar[[#This Row],[Maximum Total Site Power 
'[kW']]]</f>
        <v>0</v>
      </c>
      <c r="AM48" s="1" t="b">
        <f>AND(Hide[[#This Row],[FCI Program Type]]="LMD-FCI",SiteCalc1[[#This Row],[Total 
Site 
LMD-FCI Power Rating 
'[kW']]]&gt;2500)</f>
        <v>0</v>
      </c>
      <c r="AN48" s="1" t="b">
        <f>AND(Hide[[#This Row],[FCI Program Type]]="HD-FCI",SiteCalc1[[#This Row],[Total Site
HD-FCI Power Rating 
'[kW']]]&gt;40000)</f>
        <v>0</v>
      </c>
      <c r="AO48" s="1" t="b">
        <f>AND(FSEchar[[#This Row],[FSE Nameplate Power Rating
'[kW']]]&lt;50,OR(Hide[[#This Row],[FCI Program Type]]=$AV$17,Hide[[#This Row],[FCI Program Type]]=$AV$18))</f>
        <v>0</v>
      </c>
      <c r="AP48"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48" s="1" t="str">
        <f>IF(LEFT(FSEchar[[#This Row],[FCI 
Category
Types]],1)="L", "LMD-FCI",IF(LEFT(FSEchar[[#This Row],[FCI 
Category
Types]],1)="H","HD-FCI",""))</f>
        <v>HD-FCI</v>
      </c>
      <c r="AR48" s="1" t="str">
        <f>SiteChar[[#This Row],[Site Name]]&amp;" "&amp;FSEchar[[#This Row],[FCI 
Category
Types]]&amp;" "&amp;FSEchar[[#This Row],[FSE Charger Model]]&amp;" "&amp;FSEchar[[#This Row],[FSE Nameplate Power Rating
'[kW']]]</f>
        <v>ExampleSite5 HD-FCI Shared Mega1 2250</v>
      </c>
      <c r="AS48" s="1">
        <f>COUNTIF(Hide[Unique Types],Hide[[#This Row],[Unique Types]])</f>
        <v>20</v>
      </c>
      <c r="BA48" s="48" t="str" cm="1">
        <f t="array" ref="BA48">IF(ISBLANK(AZ48),"",SUM(IF(AZ48=LEFT(AY48:AY$210,LEN(AZ48)),1,0)))</f>
        <v/>
      </c>
      <c r="BB48" s="47" t="str" cm="1">
        <f t="array" ref="BB48">IFERROR(IF(COUNTIF($BB$11:BB47,BB47)&lt;_xlfn.XLOOKUP(BB47,$AZ$11:$AZ$210,$BA$11:$BA$210,0,1),BB47,INDEX($AZ$11:$AZ$210,MATCH(BB47,$AZ$11:$AZ$210,0)+1)),"")</f>
        <v/>
      </c>
      <c r="BC48" s="46" t="str" cm="1">
        <f t="array" ref="BC48">IF(OR($BB48=0,$BB48=""),"",SUM(IF(AY48=Hide[Unique Types],1,0)))</f>
        <v/>
      </c>
      <c r="BD48" s="46" t="str" cm="1">
        <f t="array" ref="BD48">IF(OR($BB48=0,$BB48=""),"",_xlfn.XLOOKUP(AY48,Hide[Unique Types],FSEchar[FCI 
Category
Types],"Err",0,1))</f>
        <v/>
      </c>
      <c r="BE48" s="46" t="str" cm="1">
        <f t="array" ref="BE48">IF(OR($BB48=0,$BB48=""),"",_xlfn.XLOOKUP(AY48,Hide[Unique Types],FSEchar[FSE Charger Model],"Err",0,1))</f>
        <v/>
      </c>
      <c r="BF48" s="46" t="str" cm="1">
        <f t="array" ref="BF48">IF(OR($BB48=0,$BB48=""),"",_xlfn.XLOOKUP(AY48,Hide[Unique Types],FSEchar[FSE Nameplate Power Rating
'[kW']],"Err",0,1))</f>
        <v/>
      </c>
      <c r="BG48" s="46" t="str" cm="1">
        <f t="array" ref="BG48">IF(OR($BB48=0,$BB48=""),"",_xlfn.XLOOKUP(AY48,Hide[Unique Types],FSEchar[Number of CHAdeMO Ports],"Err",0,1))</f>
        <v/>
      </c>
      <c r="BH48" s="46" t="str" cm="1">
        <f t="array" ref="BH48">IF(OR($BB48=0,$BB48=""),"",_xlfn.XLOOKUP(AY48,Hide[Unique Types],FSEchar[Number of 
CCS 
Ports],"Err",0,1))</f>
        <v/>
      </c>
      <c r="BI48" s="46" t="str" cm="1">
        <f t="array" ref="BI48">IF(OR($BB48=0,$BB48=""),"",_xlfn.XLOOKUP(AY48,Hide[Unique Types],FSEchar[Number of NACS 
(SAE J3400)
Ports],"Err",0,1))</f>
        <v/>
      </c>
      <c r="BJ48" s="46" t="str" cm="1">
        <f t="array" ref="BJ48">IF(OR($BB48=0,$BB48=""),"",_xlfn.XLOOKUP(AY48,Hide[Unique Types],FSEchar[Number of High-Power Ports],"Err",0,1))</f>
        <v/>
      </c>
      <c r="BK48" s="46" t="str" cm="1">
        <f t="array" ref="BK48">IF(OR($BB48=0,$BB48=""),"",_xlfn.XLOOKUP(AY48,Hide[Unique Types],FSEchar[High-Power Port Type],"Err",0,1))</f>
        <v/>
      </c>
      <c r="BL48" s="46" t="str" cm="1">
        <f t="array" ref="BL48">IF(OR($BB48=0,$BB48=""),"",_xlfn.XLOOKUP(AY48,Hide[Unique Types],SiteCalc2[FCI Charging Capacity '[kWh/day']],"Err",0,1))</f>
        <v/>
      </c>
    </row>
    <row r="49" spans="2:64" x14ac:dyDescent="0.3">
      <c r="B49" s="28">
        <v>39</v>
      </c>
      <c r="C49" s="28">
        <f>IF(ISBLANK(SiteChar[[#This Row],[Site Name]]),"",IF(G49=G48,C48,C48+1))</f>
        <v>5</v>
      </c>
      <c r="D49" s="28">
        <f>IF(ISBLANK(SiteChar[[#This Row],[Site Name]]),"",IF(G49=G48,D48+1,1))</f>
        <v>18</v>
      </c>
      <c r="E49" s="1">
        <f>IF(ISBLANK(SiteChar[[#This Row],[Site Name]]),"",Applicant)</f>
        <v>0</v>
      </c>
      <c r="F49" s="1">
        <f>IF(ISBLANK(SiteChar[[#This Row],[Site Name]]),"",FEIN)</f>
        <v>0</v>
      </c>
      <c r="G49" s="139" t="s">
        <v>368</v>
      </c>
      <c r="H49" s="139" t="s">
        <v>97</v>
      </c>
      <c r="I49" s="139" t="s">
        <v>266</v>
      </c>
      <c r="J49" s="140">
        <v>34.555549999999997</v>
      </c>
      <c r="K49" s="140">
        <v>-120.55555</v>
      </c>
      <c r="L49" s="141">
        <v>45782</v>
      </c>
      <c r="M49" s="139">
        <v>24</v>
      </c>
      <c r="N49" s="142">
        <v>50000</v>
      </c>
      <c r="O49" s="1">
        <f>SUMIF(Table1[Site 
Ordinal Number],Table1[[#This Row],[Site 
Ordinal Number]],FSEchar[FSE Nameplate Power Rating
'[kW']])</f>
        <v>49500</v>
      </c>
      <c r="P49" s="1">
        <f>SUMIF(Table1[Site 
Ordinal Number],Table1[[#This Row],[Site 
Ordinal Number]],FSEchar[FSE
FCI
Power Rating '[kW']])</f>
        <v>40000</v>
      </c>
      <c r="Q49" s="1">
        <f>SUMIF(Hide[Site LMD],"="&amp;Table1[[#This Row],[Site 
Ordinal Number]]&amp;$AV$17,FSEchar[FSE
FCI
Power Rating '[kW']])</f>
        <v>0</v>
      </c>
      <c r="R49" s="1">
        <f>SUMIF(Hide[Site HD],"="&amp;Table1[[#This Row],[Site 
Ordinal Number]]&amp;$AV$18,FSEchar[FSE
FCI
Power Rating '[kW']])</f>
        <v>40000</v>
      </c>
      <c r="S49" s="139"/>
      <c r="T49" s="139" t="s">
        <v>107</v>
      </c>
      <c r="U49" s="139">
        <v>2250</v>
      </c>
      <c r="V49" s="139">
        <v>2000</v>
      </c>
      <c r="W49" s="139" t="s">
        <v>115</v>
      </c>
      <c r="X49" s="139"/>
      <c r="Y49" s="148"/>
      <c r="Z49" s="139"/>
      <c r="AA49" s="139">
        <v>2</v>
      </c>
      <c r="AB49" s="139" t="s">
        <v>254</v>
      </c>
      <c r="AC49" s="1">
        <f>IFERROR(FSEchar[[#This Row],[FSE
FCI
Power Rating '[kW']]]*24*_xlfn.XLOOKUP(FSEchar[[#This Row],[FCI 
Category
Types]],$AV$11:$AV$15,$AW$11:$AW$15),"")</f>
        <v>9600</v>
      </c>
      <c r="AD49" s="1">
        <f>SUMIF(SiteChar[Site Name],SiteChar[[#This Row],[Site Name]],FSEchar[FSE Nameplate Power Rating
'[kW']])</f>
        <v>49500</v>
      </c>
      <c r="AE49" s="1">
        <f>COUNTIF(SiteChar[Site Name],SiteChar[[#This Row],[Site Name]])</f>
        <v>22</v>
      </c>
      <c r="AF49" s="1">
        <f>COUNTIF(Hide[Site LMD],Table1[[#This Row],[Site 
Ordinal Number]]&amp;$AV$17)</f>
        <v>0</v>
      </c>
      <c r="AG49" s="1">
        <f>COUNTIF(Hide[Site HD],Table1[[#This Row],[Site 
Ordinal Number]]&amp;$AV$18)</f>
        <v>20</v>
      </c>
      <c r="AH49" s="1" t="b">
        <f>OR(ISBLANK(SiteChar[[#This Row],[Latitude]]),LEN(SiteChar[[#This Row],[Latitude]])&gt;=8)</f>
        <v>1</v>
      </c>
      <c r="AI49" s="1" t="b">
        <f>OR(ISBLANK(SiteChar[[#This Row],[Longitude]]),LEN(SiteChar[[#This Row],[Longitude]])&gt;=10)</f>
        <v>1</v>
      </c>
      <c r="AJ49" s="1" t="str">
        <f>IF(Hide[[#This Row],[FCI Program Type]]=$AV$17,Table1[[#This Row],[Site 
Ordinal Number]]&amp;Hide[[#This Row],[FCI Program Type]],"")</f>
        <v/>
      </c>
      <c r="AK49" s="1" t="str">
        <f>IF(Hide[[#This Row],[FCI Program Type]]=$AV$18,Table1[[#This Row],[Site 
Ordinal Number]]&amp;Hide[[#This Row],[FCI Program Type]],"")</f>
        <v>5HD-FCI</v>
      </c>
      <c r="AL49" s="1" t="b">
        <f>SiteCalc1[[#This Row],[Total Site
FCI 
Power Rating 
'[kW']]]&gt;SiteChar[[#This Row],[Maximum Total Site Power 
'[kW']]]</f>
        <v>0</v>
      </c>
      <c r="AM49" s="1" t="b">
        <f>AND(Hide[[#This Row],[FCI Program Type]]="LMD-FCI",SiteCalc1[[#This Row],[Total 
Site 
LMD-FCI Power Rating 
'[kW']]]&gt;2500)</f>
        <v>0</v>
      </c>
      <c r="AN49" s="1" t="b">
        <f>AND(Hide[[#This Row],[FCI Program Type]]="HD-FCI",SiteCalc1[[#This Row],[Total Site
HD-FCI Power Rating 
'[kW']]]&gt;40000)</f>
        <v>0</v>
      </c>
      <c r="AO49" s="1" t="b">
        <f>AND(FSEchar[[#This Row],[FSE Nameplate Power Rating
'[kW']]]&lt;50,OR(Hide[[#This Row],[FCI Program Type]]=$AV$17,Hide[[#This Row],[FCI Program Type]]=$AV$18))</f>
        <v>0</v>
      </c>
      <c r="AP49"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49" s="1" t="str">
        <f>IF(LEFT(FSEchar[[#This Row],[FCI 
Category
Types]],1)="L", "LMD-FCI",IF(LEFT(FSEchar[[#This Row],[FCI 
Category
Types]],1)="H","HD-FCI",""))</f>
        <v>HD-FCI</v>
      </c>
      <c r="AR49" s="1" t="str">
        <f>SiteChar[[#This Row],[Site Name]]&amp;" "&amp;FSEchar[[#This Row],[FCI 
Category
Types]]&amp;" "&amp;FSEchar[[#This Row],[FSE Charger Model]]&amp;" "&amp;FSEchar[[#This Row],[FSE Nameplate Power Rating
'[kW']]]</f>
        <v>ExampleSite5 HD-FCI Shared Mega1 2250</v>
      </c>
      <c r="AS49" s="1">
        <f>COUNTIF(Hide[Unique Types],Hide[[#This Row],[Unique Types]])</f>
        <v>20</v>
      </c>
      <c r="BA49" s="48" t="str" cm="1">
        <f t="array" ref="BA49">IF(ISBLANK(AZ49),"",SUM(IF(AZ49=LEFT(AY49:AY$210,LEN(AZ49)),1,0)))</f>
        <v/>
      </c>
      <c r="BB49" s="47" t="str" cm="1">
        <f t="array" ref="BB49">IFERROR(IF(COUNTIF($BB$11:BB48,BB48)&lt;_xlfn.XLOOKUP(BB48,$AZ$11:$AZ$210,$BA$11:$BA$210,0,1),BB48,INDEX($AZ$11:$AZ$210,MATCH(BB48,$AZ$11:$AZ$210,0)+1)),"")</f>
        <v/>
      </c>
      <c r="BC49" s="46" t="str" cm="1">
        <f t="array" ref="BC49">IF(OR($BB49=0,$BB49=""),"",SUM(IF(AY49=Hide[Unique Types],1,0)))</f>
        <v/>
      </c>
      <c r="BD49" s="46" t="str" cm="1">
        <f t="array" ref="BD49">IF(OR($BB49=0,$BB49=""),"",_xlfn.XLOOKUP(AY49,Hide[Unique Types],FSEchar[FCI 
Category
Types],"Err",0,1))</f>
        <v/>
      </c>
      <c r="BE49" s="46" t="str" cm="1">
        <f t="array" ref="BE49">IF(OR($BB49=0,$BB49=""),"",_xlfn.XLOOKUP(AY49,Hide[Unique Types],FSEchar[FSE Charger Model],"Err",0,1))</f>
        <v/>
      </c>
      <c r="BF49" s="46" t="str" cm="1">
        <f t="array" ref="BF49">IF(OR($BB49=0,$BB49=""),"",_xlfn.XLOOKUP(AY49,Hide[Unique Types],FSEchar[FSE Nameplate Power Rating
'[kW']],"Err",0,1))</f>
        <v/>
      </c>
      <c r="BG49" s="46" t="str" cm="1">
        <f t="array" ref="BG49">IF(OR($BB49=0,$BB49=""),"",_xlfn.XLOOKUP(AY49,Hide[Unique Types],FSEchar[Number of CHAdeMO Ports],"Err",0,1))</f>
        <v/>
      </c>
      <c r="BH49" s="46" t="str" cm="1">
        <f t="array" ref="BH49">IF(OR($BB49=0,$BB49=""),"",_xlfn.XLOOKUP(AY49,Hide[Unique Types],FSEchar[Number of 
CCS 
Ports],"Err",0,1))</f>
        <v/>
      </c>
      <c r="BI49" s="46" t="str" cm="1">
        <f t="array" ref="BI49">IF(OR($BB49=0,$BB49=""),"",_xlfn.XLOOKUP(AY49,Hide[Unique Types],FSEchar[Number of NACS 
(SAE J3400)
Ports],"Err",0,1))</f>
        <v/>
      </c>
      <c r="BJ49" s="46" t="str" cm="1">
        <f t="array" ref="BJ49">IF(OR($BB49=0,$BB49=""),"",_xlfn.XLOOKUP(AY49,Hide[Unique Types],FSEchar[Number of High-Power Ports],"Err",0,1))</f>
        <v/>
      </c>
      <c r="BK49" s="46" t="str" cm="1">
        <f t="array" ref="BK49">IF(OR($BB49=0,$BB49=""),"",_xlfn.XLOOKUP(AY49,Hide[Unique Types],FSEchar[High-Power Port Type],"Err",0,1))</f>
        <v/>
      </c>
      <c r="BL49" s="46" t="str" cm="1">
        <f t="array" ref="BL49">IF(OR($BB49=0,$BB49=""),"",_xlfn.XLOOKUP(AY49,Hide[Unique Types],SiteCalc2[FCI Charging Capacity '[kWh/day']],"Err",0,1))</f>
        <v/>
      </c>
    </row>
    <row r="50" spans="2:64" x14ac:dyDescent="0.3">
      <c r="B50" s="28">
        <v>40</v>
      </c>
      <c r="C50" s="28">
        <f>IF(ISBLANK(SiteChar[[#This Row],[Site Name]]),"",IF(G50=G49,C49,C49+1))</f>
        <v>5</v>
      </c>
      <c r="D50" s="28">
        <f>IF(ISBLANK(SiteChar[[#This Row],[Site Name]]),"",IF(G50=G49,D49+1,1))</f>
        <v>19</v>
      </c>
      <c r="E50" s="1">
        <f>IF(ISBLANK(SiteChar[[#This Row],[Site Name]]),"",Applicant)</f>
        <v>0</v>
      </c>
      <c r="F50" s="1">
        <f>IF(ISBLANK(SiteChar[[#This Row],[Site Name]]),"",FEIN)</f>
        <v>0</v>
      </c>
      <c r="G50" s="139" t="s">
        <v>368</v>
      </c>
      <c r="H50" s="139" t="s">
        <v>97</v>
      </c>
      <c r="I50" s="139" t="s">
        <v>266</v>
      </c>
      <c r="J50" s="140">
        <v>34.555549999999997</v>
      </c>
      <c r="K50" s="140">
        <v>-120.55555</v>
      </c>
      <c r="L50" s="141">
        <v>45782</v>
      </c>
      <c r="M50" s="139">
        <v>24</v>
      </c>
      <c r="N50" s="142">
        <v>50000</v>
      </c>
      <c r="O50" s="1">
        <f>SUMIF(Table1[Site 
Ordinal Number],Table1[[#This Row],[Site 
Ordinal Number]],FSEchar[FSE Nameplate Power Rating
'[kW']])</f>
        <v>49500</v>
      </c>
      <c r="P50" s="1">
        <f>SUMIF(Table1[Site 
Ordinal Number],Table1[[#This Row],[Site 
Ordinal Number]],FSEchar[FSE
FCI
Power Rating '[kW']])</f>
        <v>40000</v>
      </c>
      <c r="Q50" s="1">
        <f>SUMIF(Hide[Site LMD],"="&amp;Table1[[#This Row],[Site 
Ordinal Number]]&amp;$AV$17,FSEchar[FSE
FCI
Power Rating '[kW']])</f>
        <v>0</v>
      </c>
      <c r="R50" s="1">
        <f>SUMIF(Hide[Site HD],"="&amp;Table1[[#This Row],[Site 
Ordinal Number]]&amp;$AV$18,FSEchar[FSE
FCI
Power Rating '[kW']])</f>
        <v>40000</v>
      </c>
      <c r="S50" s="139"/>
      <c r="T50" s="139" t="s">
        <v>107</v>
      </c>
      <c r="U50" s="139">
        <v>2250</v>
      </c>
      <c r="V50" s="139">
        <v>2000</v>
      </c>
      <c r="W50" s="139" t="s">
        <v>115</v>
      </c>
      <c r="X50" s="139"/>
      <c r="Y50" s="148"/>
      <c r="Z50" s="139"/>
      <c r="AA50" s="139">
        <v>2</v>
      </c>
      <c r="AB50" s="139" t="s">
        <v>254</v>
      </c>
      <c r="AC50" s="1">
        <f>IFERROR(FSEchar[[#This Row],[FSE
FCI
Power Rating '[kW']]]*24*_xlfn.XLOOKUP(FSEchar[[#This Row],[FCI 
Category
Types]],$AV$11:$AV$15,$AW$11:$AW$15),"")</f>
        <v>9600</v>
      </c>
      <c r="AD50" s="1">
        <f>SUMIF(SiteChar[Site Name],SiteChar[[#This Row],[Site Name]],FSEchar[FSE Nameplate Power Rating
'[kW']])</f>
        <v>49500</v>
      </c>
      <c r="AE50" s="1">
        <f>COUNTIF(SiteChar[Site Name],SiteChar[[#This Row],[Site Name]])</f>
        <v>22</v>
      </c>
      <c r="AF50" s="1">
        <f>COUNTIF(Hide[Site LMD],Table1[[#This Row],[Site 
Ordinal Number]]&amp;$AV$17)</f>
        <v>0</v>
      </c>
      <c r="AG50" s="1">
        <f>COUNTIF(Hide[Site HD],Table1[[#This Row],[Site 
Ordinal Number]]&amp;$AV$18)</f>
        <v>20</v>
      </c>
      <c r="AH50" s="1" t="b">
        <f>OR(ISBLANK(SiteChar[[#This Row],[Latitude]]),LEN(SiteChar[[#This Row],[Latitude]])&gt;=8)</f>
        <v>1</v>
      </c>
      <c r="AI50" s="1" t="b">
        <f>OR(ISBLANK(SiteChar[[#This Row],[Longitude]]),LEN(SiteChar[[#This Row],[Longitude]])&gt;=10)</f>
        <v>1</v>
      </c>
      <c r="AJ50" s="1" t="str">
        <f>IF(Hide[[#This Row],[FCI Program Type]]=$AV$17,Table1[[#This Row],[Site 
Ordinal Number]]&amp;Hide[[#This Row],[FCI Program Type]],"")</f>
        <v/>
      </c>
      <c r="AK50" s="1" t="str">
        <f>IF(Hide[[#This Row],[FCI Program Type]]=$AV$18,Table1[[#This Row],[Site 
Ordinal Number]]&amp;Hide[[#This Row],[FCI Program Type]],"")</f>
        <v>5HD-FCI</v>
      </c>
      <c r="AL50" s="1" t="b">
        <f>SiteCalc1[[#This Row],[Total Site
FCI 
Power Rating 
'[kW']]]&gt;SiteChar[[#This Row],[Maximum Total Site Power 
'[kW']]]</f>
        <v>0</v>
      </c>
      <c r="AM50" s="1" t="b">
        <f>AND(Hide[[#This Row],[FCI Program Type]]="LMD-FCI",SiteCalc1[[#This Row],[Total 
Site 
LMD-FCI Power Rating 
'[kW']]]&gt;2500)</f>
        <v>0</v>
      </c>
      <c r="AN50" s="1" t="b">
        <f>AND(Hide[[#This Row],[FCI Program Type]]="HD-FCI",SiteCalc1[[#This Row],[Total Site
HD-FCI Power Rating 
'[kW']]]&gt;40000)</f>
        <v>0</v>
      </c>
      <c r="AO50" s="1" t="b">
        <f>AND(FSEchar[[#This Row],[FSE Nameplate Power Rating
'[kW']]]&lt;50,OR(Hide[[#This Row],[FCI Program Type]]=$AV$17,Hide[[#This Row],[FCI Program Type]]=$AV$18))</f>
        <v>0</v>
      </c>
      <c r="AP50"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50" s="1" t="str">
        <f>IF(LEFT(FSEchar[[#This Row],[FCI 
Category
Types]],1)="L", "LMD-FCI",IF(LEFT(FSEchar[[#This Row],[FCI 
Category
Types]],1)="H","HD-FCI",""))</f>
        <v>HD-FCI</v>
      </c>
      <c r="AR50" s="1" t="str">
        <f>SiteChar[[#This Row],[Site Name]]&amp;" "&amp;FSEchar[[#This Row],[FCI 
Category
Types]]&amp;" "&amp;FSEchar[[#This Row],[FSE Charger Model]]&amp;" "&amp;FSEchar[[#This Row],[FSE Nameplate Power Rating
'[kW']]]</f>
        <v>ExampleSite5 HD-FCI Shared Mega1 2250</v>
      </c>
      <c r="AS50" s="1">
        <f>COUNTIF(Hide[Unique Types],Hide[[#This Row],[Unique Types]])</f>
        <v>20</v>
      </c>
      <c r="BA50" s="48" t="str" cm="1">
        <f t="array" ref="BA50">IF(ISBLANK(AZ50),"",SUM(IF(AZ50=LEFT(AY50:AY$210,LEN(AZ50)),1,0)))</f>
        <v/>
      </c>
      <c r="BB50" s="47" t="str" cm="1">
        <f t="array" ref="BB50">IFERROR(IF(COUNTIF($BB$11:BB49,BB49)&lt;_xlfn.XLOOKUP(BB49,$AZ$11:$AZ$210,$BA$11:$BA$210,0,1),BB49,INDEX($AZ$11:$AZ$210,MATCH(BB49,$AZ$11:$AZ$210,0)+1)),"")</f>
        <v/>
      </c>
      <c r="BC50" s="46" t="str" cm="1">
        <f t="array" ref="BC50">IF(OR($BB50=0,$BB50=""),"",SUM(IF(AY50=Hide[Unique Types],1,0)))</f>
        <v/>
      </c>
      <c r="BD50" s="46" t="str" cm="1">
        <f t="array" ref="BD50">IF(OR($BB50=0,$BB50=""),"",_xlfn.XLOOKUP(AY50,Hide[Unique Types],FSEchar[FCI 
Category
Types],"Err",0,1))</f>
        <v/>
      </c>
      <c r="BE50" s="46" t="str" cm="1">
        <f t="array" ref="BE50">IF(OR($BB50=0,$BB50=""),"",_xlfn.XLOOKUP(AY50,Hide[Unique Types],FSEchar[FSE Charger Model],"Err",0,1))</f>
        <v/>
      </c>
      <c r="BF50" s="46" t="str" cm="1">
        <f t="array" ref="BF50">IF(OR($BB50=0,$BB50=""),"",_xlfn.XLOOKUP(AY50,Hide[Unique Types],FSEchar[FSE Nameplate Power Rating
'[kW']],"Err",0,1))</f>
        <v/>
      </c>
      <c r="BG50" s="46" t="str" cm="1">
        <f t="array" ref="BG50">IF(OR($BB50=0,$BB50=""),"",_xlfn.XLOOKUP(AY50,Hide[Unique Types],FSEchar[Number of CHAdeMO Ports],"Err",0,1))</f>
        <v/>
      </c>
      <c r="BH50" s="46" t="str" cm="1">
        <f t="array" ref="BH50">IF(OR($BB50=0,$BB50=""),"",_xlfn.XLOOKUP(AY50,Hide[Unique Types],FSEchar[Number of 
CCS 
Ports],"Err",0,1))</f>
        <v/>
      </c>
      <c r="BI50" s="46" t="str" cm="1">
        <f t="array" ref="BI50">IF(OR($BB50=0,$BB50=""),"",_xlfn.XLOOKUP(AY50,Hide[Unique Types],FSEchar[Number of NACS 
(SAE J3400)
Ports],"Err",0,1))</f>
        <v/>
      </c>
      <c r="BJ50" s="46" t="str" cm="1">
        <f t="array" ref="BJ50">IF(OR($BB50=0,$BB50=""),"",_xlfn.XLOOKUP(AY50,Hide[Unique Types],FSEchar[Number of High-Power Ports],"Err",0,1))</f>
        <v/>
      </c>
      <c r="BK50" s="46" t="str" cm="1">
        <f t="array" ref="BK50">IF(OR($BB50=0,$BB50=""),"",_xlfn.XLOOKUP(AY50,Hide[Unique Types],FSEchar[High-Power Port Type],"Err",0,1))</f>
        <v/>
      </c>
      <c r="BL50" s="46" t="str" cm="1">
        <f t="array" ref="BL50">IF(OR($BB50=0,$BB50=""),"",_xlfn.XLOOKUP(AY50,Hide[Unique Types],SiteCalc2[FCI Charging Capacity '[kWh/day']],"Err",0,1))</f>
        <v/>
      </c>
    </row>
    <row r="51" spans="2:64" x14ac:dyDescent="0.3">
      <c r="B51" s="28">
        <v>41</v>
      </c>
      <c r="C51" s="28">
        <f>IF(ISBLANK(SiteChar[[#This Row],[Site Name]]),"",IF(G51=G50,C50,C50+1))</f>
        <v>5</v>
      </c>
      <c r="D51" s="28">
        <f>IF(ISBLANK(SiteChar[[#This Row],[Site Name]]),"",IF(G51=G50,D50+1,1))</f>
        <v>20</v>
      </c>
      <c r="E51" s="1">
        <f>IF(ISBLANK(SiteChar[[#This Row],[Site Name]]),"",Applicant)</f>
        <v>0</v>
      </c>
      <c r="F51" s="1">
        <f>IF(ISBLANK(SiteChar[[#This Row],[Site Name]]),"",FEIN)</f>
        <v>0</v>
      </c>
      <c r="G51" s="139" t="s">
        <v>368</v>
      </c>
      <c r="H51" s="139" t="s">
        <v>97</v>
      </c>
      <c r="I51" s="139" t="s">
        <v>266</v>
      </c>
      <c r="J51" s="140">
        <v>34.555549999999997</v>
      </c>
      <c r="K51" s="140">
        <v>-120.55555</v>
      </c>
      <c r="L51" s="141">
        <v>45782</v>
      </c>
      <c r="M51" s="139">
        <v>24</v>
      </c>
      <c r="N51" s="142">
        <v>50000</v>
      </c>
      <c r="O51" s="1">
        <f>SUMIF(Table1[Site 
Ordinal Number],Table1[[#This Row],[Site 
Ordinal Number]],FSEchar[FSE Nameplate Power Rating
'[kW']])</f>
        <v>49500</v>
      </c>
      <c r="P51" s="1">
        <f>SUMIF(Table1[Site 
Ordinal Number],Table1[[#This Row],[Site 
Ordinal Number]],FSEchar[FSE
FCI
Power Rating '[kW']])</f>
        <v>40000</v>
      </c>
      <c r="Q51" s="1">
        <f>SUMIF(Hide[Site LMD],"="&amp;Table1[[#This Row],[Site 
Ordinal Number]]&amp;$AV$17,FSEchar[FSE
FCI
Power Rating '[kW']])</f>
        <v>0</v>
      </c>
      <c r="R51" s="1">
        <f>SUMIF(Hide[Site HD],"="&amp;Table1[[#This Row],[Site 
Ordinal Number]]&amp;$AV$18,FSEchar[FSE
FCI
Power Rating '[kW']])</f>
        <v>40000</v>
      </c>
      <c r="S51" s="139"/>
      <c r="T51" s="139" t="s">
        <v>107</v>
      </c>
      <c r="U51" s="139">
        <v>2250</v>
      </c>
      <c r="V51" s="139">
        <v>2000</v>
      </c>
      <c r="W51" s="139" t="s">
        <v>115</v>
      </c>
      <c r="X51" s="139"/>
      <c r="Y51" s="148"/>
      <c r="Z51" s="139"/>
      <c r="AA51" s="139">
        <v>2</v>
      </c>
      <c r="AB51" s="139" t="s">
        <v>254</v>
      </c>
      <c r="AC51" s="1">
        <f>IFERROR(FSEchar[[#This Row],[FSE
FCI
Power Rating '[kW']]]*24*_xlfn.XLOOKUP(FSEchar[[#This Row],[FCI 
Category
Types]],$AV$11:$AV$15,$AW$11:$AW$15),"")</f>
        <v>9600</v>
      </c>
      <c r="AD51" s="1">
        <f>SUMIF(SiteChar[Site Name],SiteChar[[#This Row],[Site Name]],FSEchar[FSE Nameplate Power Rating
'[kW']])</f>
        <v>49500</v>
      </c>
      <c r="AE51" s="1">
        <f>COUNTIF(SiteChar[Site Name],SiteChar[[#This Row],[Site Name]])</f>
        <v>22</v>
      </c>
      <c r="AF51" s="1">
        <f>COUNTIF(Hide[Site LMD],Table1[[#This Row],[Site 
Ordinal Number]]&amp;$AV$17)</f>
        <v>0</v>
      </c>
      <c r="AG51" s="1">
        <f>COUNTIF(Hide[Site HD],Table1[[#This Row],[Site 
Ordinal Number]]&amp;$AV$18)</f>
        <v>20</v>
      </c>
      <c r="AH51" s="1" t="b">
        <f>OR(ISBLANK(SiteChar[[#This Row],[Latitude]]),LEN(SiteChar[[#This Row],[Latitude]])&gt;=8)</f>
        <v>1</v>
      </c>
      <c r="AI51" s="1" t="b">
        <f>OR(ISBLANK(SiteChar[[#This Row],[Longitude]]),LEN(SiteChar[[#This Row],[Longitude]])&gt;=10)</f>
        <v>1</v>
      </c>
      <c r="AJ51" s="1" t="str">
        <f>IF(Hide[[#This Row],[FCI Program Type]]=$AV$17,Table1[[#This Row],[Site 
Ordinal Number]]&amp;Hide[[#This Row],[FCI Program Type]],"")</f>
        <v/>
      </c>
      <c r="AK51" s="1" t="str">
        <f>IF(Hide[[#This Row],[FCI Program Type]]=$AV$18,Table1[[#This Row],[Site 
Ordinal Number]]&amp;Hide[[#This Row],[FCI Program Type]],"")</f>
        <v>5HD-FCI</v>
      </c>
      <c r="AL51" s="1" t="b">
        <f>SiteCalc1[[#This Row],[Total Site
FCI 
Power Rating 
'[kW']]]&gt;SiteChar[[#This Row],[Maximum Total Site Power 
'[kW']]]</f>
        <v>0</v>
      </c>
      <c r="AM51" s="1" t="b">
        <f>AND(Hide[[#This Row],[FCI Program Type]]="LMD-FCI",SiteCalc1[[#This Row],[Total 
Site 
LMD-FCI Power Rating 
'[kW']]]&gt;2500)</f>
        <v>0</v>
      </c>
      <c r="AN51" s="1" t="b">
        <f>AND(Hide[[#This Row],[FCI Program Type]]="HD-FCI",SiteCalc1[[#This Row],[Total Site
HD-FCI Power Rating 
'[kW']]]&gt;40000)</f>
        <v>0</v>
      </c>
      <c r="AO51" s="1" t="b">
        <f>AND(FSEchar[[#This Row],[FSE Nameplate Power Rating
'[kW']]]&lt;50,OR(Hide[[#This Row],[FCI Program Type]]=$AV$17,Hide[[#This Row],[FCI Program Type]]=$AV$18))</f>
        <v>0</v>
      </c>
      <c r="AP51"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51" s="1" t="str">
        <f>IF(LEFT(FSEchar[[#This Row],[FCI 
Category
Types]],1)="L", "LMD-FCI",IF(LEFT(FSEchar[[#This Row],[FCI 
Category
Types]],1)="H","HD-FCI",""))</f>
        <v>HD-FCI</v>
      </c>
      <c r="AR51" s="1" t="str">
        <f>SiteChar[[#This Row],[Site Name]]&amp;" "&amp;FSEchar[[#This Row],[FCI 
Category
Types]]&amp;" "&amp;FSEchar[[#This Row],[FSE Charger Model]]&amp;" "&amp;FSEchar[[#This Row],[FSE Nameplate Power Rating
'[kW']]]</f>
        <v>ExampleSite5 HD-FCI Shared Mega1 2250</v>
      </c>
      <c r="AS51" s="1">
        <f>COUNTIF(Hide[Unique Types],Hide[[#This Row],[Unique Types]])</f>
        <v>20</v>
      </c>
      <c r="BA51" s="48" t="str" cm="1">
        <f t="array" ref="BA51">IF(ISBLANK(AZ51),"",SUM(IF(AZ51=LEFT(AY51:AY$210,LEN(AZ51)),1,0)))</f>
        <v/>
      </c>
      <c r="BB51" s="47" t="str" cm="1">
        <f t="array" ref="BB51">IFERROR(IF(COUNTIF($BB$11:BB50,BB50)&lt;_xlfn.XLOOKUP(BB50,$AZ$11:$AZ$210,$BA$11:$BA$210,0,1),BB50,INDEX($AZ$11:$AZ$210,MATCH(BB50,$AZ$11:$AZ$210,0)+1)),"")</f>
        <v/>
      </c>
      <c r="BC51" s="46" t="str" cm="1">
        <f t="array" ref="BC51">IF(OR($BB51=0,$BB51=""),"",SUM(IF(AY51=Hide[Unique Types],1,0)))</f>
        <v/>
      </c>
      <c r="BD51" s="46" t="str" cm="1">
        <f t="array" ref="BD51">IF(OR($BB51=0,$BB51=""),"",_xlfn.XLOOKUP(AY51,Hide[Unique Types],FSEchar[FCI 
Category
Types],"Err",0,1))</f>
        <v/>
      </c>
      <c r="BE51" s="46" t="str" cm="1">
        <f t="array" ref="BE51">IF(OR($BB51=0,$BB51=""),"",_xlfn.XLOOKUP(AY51,Hide[Unique Types],FSEchar[FSE Charger Model],"Err",0,1))</f>
        <v/>
      </c>
      <c r="BF51" s="46" t="str" cm="1">
        <f t="array" ref="BF51">IF(OR($BB51=0,$BB51=""),"",_xlfn.XLOOKUP(AY51,Hide[Unique Types],FSEchar[FSE Nameplate Power Rating
'[kW']],"Err",0,1))</f>
        <v/>
      </c>
      <c r="BG51" s="46" t="str" cm="1">
        <f t="array" ref="BG51">IF(OR($BB51=0,$BB51=""),"",_xlfn.XLOOKUP(AY51,Hide[Unique Types],FSEchar[Number of CHAdeMO Ports],"Err",0,1))</f>
        <v/>
      </c>
      <c r="BH51" s="46" t="str" cm="1">
        <f t="array" ref="BH51">IF(OR($BB51=0,$BB51=""),"",_xlfn.XLOOKUP(AY51,Hide[Unique Types],FSEchar[Number of 
CCS 
Ports],"Err",0,1))</f>
        <v/>
      </c>
      <c r="BI51" s="46" t="str" cm="1">
        <f t="array" ref="BI51">IF(OR($BB51=0,$BB51=""),"",_xlfn.XLOOKUP(AY51,Hide[Unique Types],FSEchar[Number of NACS 
(SAE J3400)
Ports],"Err",0,1))</f>
        <v/>
      </c>
      <c r="BJ51" s="46" t="str" cm="1">
        <f t="array" ref="BJ51">IF(OR($BB51=0,$BB51=""),"",_xlfn.XLOOKUP(AY51,Hide[Unique Types],FSEchar[Number of High-Power Ports],"Err",0,1))</f>
        <v/>
      </c>
      <c r="BK51" s="46" t="str" cm="1">
        <f t="array" ref="BK51">IF(OR($BB51=0,$BB51=""),"",_xlfn.XLOOKUP(AY51,Hide[Unique Types],FSEchar[High-Power Port Type],"Err",0,1))</f>
        <v/>
      </c>
      <c r="BL51" s="46" t="str" cm="1">
        <f t="array" ref="BL51">IF(OR($BB51=0,$BB51=""),"",_xlfn.XLOOKUP(AY51,Hide[Unique Types],SiteCalc2[FCI Charging Capacity '[kWh/day']],"Err",0,1))</f>
        <v/>
      </c>
    </row>
    <row r="52" spans="2:64" x14ac:dyDescent="0.3">
      <c r="B52" s="28">
        <v>42</v>
      </c>
      <c r="C52" s="28">
        <f>IF(ISBLANK(SiteChar[[#This Row],[Site Name]]),"",IF(G52=G51,C51,C51+1))</f>
        <v>5</v>
      </c>
      <c r="D52" s="28">
        <f>IF(ISBLANK(SiteChar[[#This Row],[Site Name]]),"",IF(G52=G51,D51+1,1))</f>
        <v>21</v>
      </c>
      <c r="E52" s="1">
        <f>IF(ISBLANK(SiteChar[[#This Row],[Site Name]]),"",Applicant)</f>
        <v>0</v>
      </c>
      <c r="F52" s="1">
        <f>IF(ISBLANK(SiteChar[[#This Row],[Site Name]]),"",FEIN)</f>
        <v>0</v>
      </c>
      <c r="G52" s="139" t="s">
        <v>368</v>
      </c>
      <c r="H52" s="139" t="s">
        <v>97</v>
      </c>
      <c r="I52" s="139" t="s">
        <v>266</v>
      </c>
      <c r="J52" s="140">
        <v>34.555549999999997</v>
      </c>
      <c r="K52" s="140">
        <v>-120.55555</v>
      </c>
      <c r="L52" s="141">
        <v>45782</v>
      </c>
      <c r="M52" s="139">
        <v>24</v>
      </c>
      <c r="N52" s="142">
        <v>50000</v>
      </c>
      <c r="O52" s="1">
        <f>SUMIF(Table1[Site 
Ordinal Number],Table1[[#This Row],[Site 
Ordinal Number]],FSEchar[FSE Nameplate Power Rating
'[kW']])</f>
        <v>49500</v>
      </c>
      <c r="P52" s="1">
        <f>SUMIF(Table1[Site 
Ordinal Number],Table1[[#This Row],[Site 
Ordinal Number]],FSEchar[FSE
FCI
Power Rating '[kW']])</f>
        <v>40000</v>
      </c>
      <c r="Q52" s="1">
        <f>SUMIF(Hide[Site LMD],"="&amp;Table1[[#This Row],[Site 
Ordinal Number]]&amp;$AV$17,FSEchar[FSE
FCI
Power Rating '[kW']])</f>
        <v>0</v>
      </c>
      <c r="R52" s="1">
        <f>SUMIF(Hide[Site HD],"="&amp;Table1[[#This Row],[Site 
Ordinal Number]]&amp;$AV$18,FSEchar[FSE
FCI
Power Rating '[kW']])</f>
        <v>40000</v>
      </c>
      <c r="S52" s="139"/>
      <c r="T52" s="139" t="s">
        <v>223</v>
      </c>
      <c r="U52" s="139">
        <v>2250</v>
      </c>
      <c r="V52" s="139">
        <v>0</v>
      </c>
      <c r="W52" s="139" t="s">
        <v>115</v>
      </c>
      <c r="X52" s="139"/>
      <c r="Y52" s="148"/>
      <c r="Z52" s="139"/>
      <c r="AA52" s="139">
        <v>2</v>
      </c>
      <c r="AB52" s="139" t="s">
        <v>254</v>
      </c>
      <c r="AC52" s="1">
        <f>IFERROR(FSEchar[[#This Row],[FSE
FCI
Power Rating '[kW']]]*24*_xlfn.XLOOKUP(FSEchar[[#This Row],[FCI 
Category
Types]],$AV$11:$AV$15,$AW$11:$AW$15),"")</f>
        <v>0</v>
      </c>
      <c r="AD52" s="1">
        <f>SUMIF(SiteChar[Site Name],SiteChar[[#This Row],[Site Name]],FSEchar[FSE Nameplate Power Rating
'[kW']])</f>
        <v>49500</v>
      </c>
      <c r="AE52" s="1">
        <f>COUNTIF(SiteChar[Site Name],SiteChar[[#This Row],[Site Name]])</f>
        <v>22</v>
      </c>
      <c r="AF52" s="1">
        <f>COUNTIF(Hide[Site LMD],Table1[[#This Row],[Site 
Ordinal Number]]&amp;$AV$17)</f>
        <v>0</v>
      </c>
      <c r="AG52" s="1">
        <f>COUNTIF(Hide[Site HD],Table1[[#This Row],[Site 
Ordinal Number]]&amp;$AV$18)</f>
        <v>20</v>
      </c>
      <c r="AH52" s="1" t="b">
        <f>OR(ISBLANK(SiteChar[[#This Row],[Latitude]]),LEN(SiteChar[[#This Row],[Latitude]])&gt;=8)</f>
        <v>1</v>
      </c>
      <c r="AI52" s="1" t="b">
        <f>OR(ISBLANK(SiteChar[[#This Row],[Longitude]]),LEN(SiteChar[[#This Row],[Longitude]])&gt;=10)</f>
        <v>1</v>
      </c>
      <c r="AJ52" s="1" t="str">
        <f>IF(Hide[[#This Row],[FCI Program Type]]=$AV$17,Table1[[#This Row],[Site 
Ordinal Number]]&amp;Hide[[#This Row],[FCI Program Type]],"")</f>
        <v/>
      </c>
      <c r="AK52" s="1" t="str">
        <f>IF(Hide[[#This Row],[FCI Program Type]]=$AV$18,Table1[[#This Row],[Site 
Ordinal Number]]&amp;Hide[[#This Row],[FCI Program Type]],"")</f>
        <v/>
      </c>
      <c r="AL52" s="1" t="b">
        <f>SiteCalc1[[#This Row],[Total Site
FCI 
Power Rating 
'[kW']]]&gt;SiteChar[[#This Row],[Maximum Total Site Power 
'[kW']]]</f>
        <v>0</v>
      </c>
      <c r="AM52" s="1" t="b">
        <f>AND(Hide[[#This Row],[FCI Program Type]]="LMD-FCI",SiteCalc1[[#This Row],[Total 
Site 
LMD-FCI Power Rating 
'[kW']]]&gt;2500)</f>
        <v>0</v>
      </c>
      <c r="AN52" s="1" t="b">
        <f>AND(Hide[[#This Row],[FCI Program Type]]="HD-FCI",SiteCalc1[[#This Row],[Total Site
HD-FCI Power Rating 
'[kW']]]&gt;40000)</f>
        <v>0</v>
      </c>
      <c r="AO52" s="1" t="b">
        <f>AND(FSEchar[[#This Row],[FSE Nameplate Power Rating
'[kW']]]&lt;50,OR(Hide[[#This Row],[FCI Program Type]]=$AV$17,Hide[[#This Row],[FCI Program Type]]=$AV$18))</f>
        <v>0</v>
      </c>
      <c r="AP52"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52" s="1" t="str">
        <f>IF(LEFT(FSEchar[[#This Row],[FCI 
Category
Types]],1)="L", "LMD-FCI",IF(LEFT(FSEchar[[#This Row],[FCI 
Category
Types]],1)="H","HD-FCI",""))</f>
        <v/>
      </c>
      <c r="AR52" s="1" t="str">
        <f>SiteChar[[#This Row],[Site Name]]&amp;" "&amp;FSEchar[[#This Row],[FCI 
Category
Types]]&amp;" "&amp;FSEchar[[#This Row],[FSE Charger Model]]&amp;" "&amp;FSEchar[[#This Row],[FSE Nameplate Power Rating
'[kW']]]</f>
        <v>ExampleSite5 Not in FCI Mega1 2250</v>
      </c>
      <c r="AS52" s="1">
        <f>COUNTIF(Hide[Unique Types],Hide[[#This Row],[Unique Types]])</f>
        <v>2</v>
      </c>
      <c r="BA52" s="48" t="str" cm="1">
        <f t="array" ref="BA52">IF(ISBLANK(AZ52),"",SUM(IF(AZ52=LEFT(AY52:AY$210,LEN(AZ52)),1,0)))</f>
        <v/>
      </c>
      <c r="BB52" s="47" t="str" cm="1">
        <f t="array" ref="BB52">IFERROR(IF(COUNTIF($BB$11:BB51,BB51)&lt;_xlfn.XLOOKUP(BB51,$AZ$11:$AZ$210,$BA$11:$BA$210,0,1),BB51,INDEX($AZ$11:$AZ$210,MATCH(BB51,$AZ$11:$AZ$210,0)+1)),"")</f>
        <v/>
      </c>
      <c r="BC52" s="46" t="str" cm="1">
        <f t="array" ref="BC52">IF(OR($BB52=0,$BB52=""),"",SUM(IF(AY52=Hide[Unique Types],1,0)))</f>
        <v/>
      </c>
      <c r="BD52" s="46" t="str" cm="1">
        <f t="array" ref="BD52">IF(OR($BB52=0,$BB52=""),"",_xlfn.XLOOKUP(AY52,Hide[Unique Types],FSEchar[FCI 
Category
Types],"Err",0,1))</f>
        <v/>
      </c>
      <c r="BE52" s="46" t="str" cm="1">
        <f t="array" ref="BE52">IF(OR($BB52=0,$BB52=""),"",_xlfn.XLOOKUP(AY52,Hide[Unique Types],FSEchar[FSE Charger Model],"Err",0,1))</f>
        <v/>
      </c>
      <c r="BF52" s="46" t="str" cm="1">
        <f t="array" ref="BF52">IF(OR($BB52=0,$BB52=""),"",_xlfn.XLOOKUP(AY52,Hide[Unique Types],FSEchar[FSE Nameplate Power Rating
'[kW']],"Err",0,1))</f>
        <v/>
      </c>
      <c r="BG52" s="46" t="str" cm="1">
        <f t="array" ref="BG52">IF(OR($BB52=0,$BB52=""),"",_xlfn.XLOOKUP(AY52,Hide[Unique Types],FSEchar[Number of CHAdeMO Ports],"Err",0,1))</f>
        <v/>
      </c>
      <c r="BH52" s="46" t="str" cm="1">
        <f t="array" ref="BH52">IF(OR($BB52=0,$BB52=""),"",_xlfn.XLOOKUP(AY52,Hide[Unique Types],FSEchar[Number of 
CCS 
Ports],"Err",0,1))</f>
        <v/>
      </c>
      <c r="BI52" s="46" t="str" cm="1">
        <f t="array" ref="BI52">IF(OR($BB52=0,$BB52=""),"",_xlfn.XLOOKUP(AY52,Hide[Unique Types],FSEchar[Number of NACS 
(SAE J3400)
Ports],"Err",0,1))</f>
        <v/>
      </c>
      <c r="BJ52" s="46" t="str" cm="1">
        <f t="array" ref="BJ52">IF(OR($BB52=0,$BB52=""),"",_xlfn.XLOOKUP(AY52,Hide[Unique Types],FSEchar[Number of High-Power Ports],"Err",0,1))</f>
        <v/>
      </c>
      <c r="BK52" s="46" t="str" cm="1">
        <f t="array" ref="BK52">IF(OR($BB52=0,$BB52=""),"",_xlfn.XLOOKUP(AY52,Hide[Unique Types],FSEchar[High-Power Port Type],"Err",0,1))</f>
        <v/>
      </c>
      <c r="BL52" s="46" t="str" cm="1">
        <f t="array" ref="BL52">IF(OR($BB52=0,$BB52=""),"",_xlfn.XLOOKUP(AY52,Hide[Unique Types],SiteCalc2[FCI Charging Capacity '[kWh/day']],"Err",0,1))</f>
        <v/>
      </c>
    </row>
    <row r="53" spans="2:64" x14ac:dyDescent="0.3">
      <c r="B53" s="28">
        <v>43</v>
      </c>
      <c r="C53" s="28">
        <f>IF(ISBLANK(SiteChar[[#This Row],[Site Name]]),"",IF(G53=G52,C52,C52+1))</f>
        <v>5</v>
      </c>
      <c r="D53" s="28">
        <f>IF(ISBLANK(SiteChar[[#This Row],[Site Name]]),"",IF(G53=G52,D52+1,1))</f>
        <v>22</v>
      </c>
      <c r="E53" s="1">
        <f>IF(ISBLANK(SiteChar[[#This Row],[Site Name]]),"",Applicant)</f>
        <v>0</v>
      </c>
      <c r="F53" s="1">
        <f>IF(ISBLANK(SiteChar[[#This Row],[Site Name]]),"",FEIN)</f>
        <v>0</v>
      </c>
      <c r="G53" s="139" t="s">
        <v>368</v>
      </c>
      <c r="H53" s="139" t="s">
        <v>97</v>
      </c>
      <c r="I53" s="139" t="s">
        <v>266</v>
      </c>
      <c r="J53" s="140">
        <v>34.555549999999997</v>
      </c>
      <c r="K53" s="140">
        <v>-120.55555</v>
      </c>
      <c r="L53" s="141">
        <v>45782</v>
      </c>
      <c r="M53" s="139">
        <v>24</v>
      </c>
      <c r="N53" s="142">
        <v>50000</v>
      </c>
      <c r="O53" s="1">
        <f>SUMIF(Table1[Site 
Ordinal Number],Table1[[#This Row],[Site 
Ordinal Number]],FSEchar[FSE Nameplate Power Rating
'[kW']])</f>
        <v>49500</v>
      </c>
      <c r="P53" s="1">
        <f>SUMIF(Table1[Site 
Ordinal Number],Table1[[#This Row],[Site 
Ordinal Number]],FSEchar[FSE
FCI
Power Rating '[kW']])</f>
        <v>40000</v>
      </c>
      <c r="Q53" s="1">
        <f>SUMIF(Hide[Site LMD],"="&amp;Table1[[#This Row],[Site 
Ordinal Number]]&amp;$AV$17,FSEchar[FSE
FCI
Power Rating '[kW']])</f>
        <v>0</v>
      </c>
      <c r="R53" s="1">
        <f>SUMIF(Hide[Site HD],"="&amp;Table1[[#This Row],[Site 
Ordinal Number]]&amp;$AV$18,FSEchar[FSE
FCI
Power Rating '[kW']])</f>
        <v>40000</v>
      </c>
      <c r="S53" s="139"/>
      <c r="T53" s="139" t="s">
        <v>223</v>
      </c>
      <c r="U53" s="139">
        <v>2250</v>
      </c>
      <c r="V53" s="139">
        <v>0</v>
      </c>
      <c r="W53" s="139" t="s">
        <v>115</v>
      </c>
      <c r="X53" s="139"/>
      <c r="Y53" s="148"/>
      <c r="Z53" s="139"/>
      <c r="AA53" s="139">
        <v>2</v>
      </c>
      <c r="AB53" s="139" t="s">
        <v>254</v>
      </c>
      <c r="AC53" s="1">
        <f>IFERROR(FSEchar[[#This Row],[FSE
FCI
Power Rating '[kW']]]*24*_xlfn.XLOOKUP(FSEchar[[#This Row],[FCI 
Category
Types]],$AV$11:$AV$15,$AW$11:$AW$15),"")</f>
        <v>0</v>
      </c>
      <c r="AD53" s="1">
        <f>SUMIF(SiteChar[Site Name],SiteChar[[#This Row],[Site Name]],FSEchar[FSE Nameplate Power Rating
'[kW']])</f>
        <v>49500</v>
      </c>
      <c r="AE53" s="1">
        <f>COUNTIF(SiteChar[Site Name],SiteChar[[#This Row],[Site Name]])</f>
        <v>22</v>
      </c>
      <c r="AF53" s="1">
        <f>COUNTIF(Hide[Site LMD],Table1[[#This Row],[Site 
Ordinal Number]]&amp;$AV$17)</f>
        <v>0</v>
      </c>
      <c r="AG53" s="1">
        <f>COUNTIF(Hide[Site HD],Table1[[#This Row],[Site 
Ordinal Number]]&amp;$AV$18)</f>
        <v>20</v>
      </c>
      <c r="AH53" s="1" t="b">
        <f>OR(ISBLANK(SiteChar[[#This Row],[Latitude]]),LEN(SiteChar[[#This Row],[Latitude]])&gt;=8)</f>
        <v>1</v>
      </c>
      <c r="AI53" s="1" t="b">
        <f>OR(ISBLANK(SiteChar[[#This Row],[Longitude]]),LEN(SiteChar[[#This Row],[Longitude]])&gt;=10)</f>
        <v>1</v>
      </c>
      <c r="AJ53" s="1" t="str">
        <f>IF(Hide[[#This Row],[FCI Program Type]]=$AV$17,Table1[[#This Row],[Site 
Ordinal Number]]&amp;Hide[[#This Row],[FCI Program Type]],"")</f>
        <v/>
      </c>
      <c r="AK53" s="1" t="str">
        <f>IF(Hide[[#This Row],[FCI Program Type]]=$AV$18,Table1[[#This Row],[Site 
Ordinal Number]]&amp;Hide[[#This Row],[FCI Program Type]],"")</f>
        <v/>
      </c>
      <c r="AL53" s="1" t="b">
        <f>SiteCalc1[[#This Row],[Total Site
FCI 
Power Rating 
'[kW']]]&gt;SiteChar[[#This Row],[Maximum Total Site Power 
'[kW']]]</f>
        <v>0</v>
      </c>
      <c r="AM53" s="1" t="b">
        <f>AND(Hide[[#This Row],[FCI Program Type]]="LMD-FCI",SiteCalc1[[#This Row],[Total 
Site 
LMD-FCI Power Rating 
'[kW']]]&gt;2500)</f>
        <v>0</v>
      </c>
      <c r="AN53" s="1" t="b">
        <f>AND(Hide[[#This Row],[FCI Program Type]]="HD-FCI",SiteCalc1[[#This Row],[Total Site
HD-FCI Power Rating 
'[kW']]]&gt;40000)</f>
        <v>0</v>
      </c>
      <c r="AO53" s="1" t="b">
        <f>AND(FSEchar[[#This Row],[FSE Nameplate Power Rating
'[kW']]]&lt;50,OR(Hide[[#This Row],[FCI Program Type]]=$AV$17,Hide[[#This Row],[FCI Program Type]]=$AV$18))</f>
        <v>0</v>
      </c>
      <c r="AP53"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53" s="1" t="str">
        <f>IF(LEFT(FSEchar[[#This Row],[FCI 
Category
Types]],1)="L", "LMD-FCI",IF(LEFT(FSEchar[[#This Row],[FCI 
Category
Types]],1)="H","HD-FCI",""))</f>
        <v/>
      </c>
      <c r="AR53" s="1" t="str">
        <f>SiteChar[[#This Row],[Site Name]]&amp;" "&amp;FSEchar[[#This Row],[FCI 
Category
Types]]&amp;" "&amp;FSEchar[[#This Row],[FSE Charger Model]]&amp;" "&amp;FSEchar[[#This Row],[FSE Nameplate Power Rating
'[kW']]]</f>
        <v>ExampleSite5 Not in FCI Mega1 2250</v>
      </c>
      <c r="AS53" s="1">
        <f>COUNTIF(Hide[Unique Types],Hide[[#This Row],[Unique Types]])</f>
        <v>2</v>
      </c>
      <c r="BA53" s="48" t="str" cm="1">
        <f t="array" ref="BA53">IF(ISBLANK(AZ53),"",SUM(IF(AZ53=LEFT(AY53:AY$210,LEN(AZ53)),1,0)))</f>
        <v/>
      </c>
      <c r="BB53" s="47" t="str" cm="1">
        <f t="array" ref="BB53">IFERROR(IF(COUNTIF($BB$11:BB52,BB52)&lt;_xlfn.XLOOKUP(BB52,$AZ$11:$AZ$210,$BA$11:$BA$210,0,1),BB52,INDEX($AZ$11:$AZ$210,MATCH(BB52,$AZ$11:$AZ$210,0)+1)),"")</f>
        <v/>
      </c>
      <c r="BC53" s="46" t="str" cm="1">
        <f t="array" ref="BC53">IF(OR($BB53=0,$BB53=""),"",SUM(IF(AY53=Hide[Unique Types],1,0)))</f>
        <v/>
      </c>
      <c r="BD53" s="46" t="str" cm="1">
        <f t="array" ref="BD53">IF(OR($BB53=0,$BB53=""),"",_xlfn.XLOOKUP(AY53,Hide[Unique Types],FSEchar[FCI 
Category
Types],"Err",0,1))</f>
        <v/>
      </c>
      <c r="BE53" s="46" t="str" cm="1">
        <f t="array" ref="BE53">IF(OR($BB53=0,$BB53=""),"",_xlfn.XLOOKUP(AY53,Hide[Unique Types],FSEchar[FSE Charger Model],"Err",0,1))</f>
        <v/>
      </c>
      <c r="BF53" s="46" t="str" cm="1">
        <f t="array" ref="BF53">IF(OR($BB53=0,$BB53=""),"",_xlfn.XLOOKUP(AY53,Hide[Unique Types],FSEchar[FSE Nameplate Power Rating
'[kW']],"Err",0,1))</f>
        <v/>
      </c>
      <c r="BG53" s="46" t="str" cm="1">
        <f t="array" ref="BG53">IF(OR($BB53=0,$BB53=""),"",_xlfn.XLOOKUP(AY53,Hide[Unique Types],FSEchar[Number of CHAdeMO Ports],"Err",0,1))</f>
        <v/>
      </c>
      <c r="BH53" s="46" t="str" cm="1">
        <f t="array" ref="BH53">IF(OR($BB53=0,$BB53=""),"",_xlfn.XLOOKUP(AY53,Hide[Unique Types],FSEchar[Number of 
CCS 
Ports],"Err",0,1))</f>
        <v/>
      </c>
      <c r="BI53" s="46" t="str" cm="1">
        <f t="array" ref="BI53">IF(OR($BB53=0,$BB53=""),"",_xlfn.XLOOKUP(AY53,Hide[Unique Types],FSEchar[Number of NACS 
(SAE J3400)
Ports],"Err",0,1))</f>
        <v/>
      </c>
      <c r="BJ53" s="46" t="str" cm="1">
        <f t="array" ref="BJ53">IF(OR($BB53=0,$BB53=""),"",_xlfn.XLOOKUP(AY53,Hide[Unique Types],FSEchar[Number of High-Power Ports],"Err",0,1))</f>
        <v/>
      </c>
      <c r="BK53" s="46" t="str" cm="1">
        <f t="array" ref="BK53">IF(OR($BB53=0,$BB53=""),"",_xlfn.XLOOKUP(AY53,Hide[Unique Types],FSEchar[High-Power Port Type],"Err",0,1))</f>
        <v/>
      </c>
      <c r="BL53" s="46" t="str" cm="1">
        <f t="array" ref="BL53">IF(OR($BB53=0,$BB53=""),"",_xlfn.XLOOKUP(AY53,Hide[Unique Types],SiteCalc2[FCI Charging Capacity '[kWh/day']],"Err",0,1))</f>
        <v/>
      </c>
    </row>
    <row r="54" spans="2:64" x14ac:dyDescent="0.3">
      <c r="B54" s="28">
        <v>44</v>
      </c>
      <c r="C54" s="28" t="str">
        <f>IF(ISBLANK(SiteChar[[#This Row],[Site Name]]),"",IF(G54=G53,C53,C53+1))</f>
        <v/>
      </c>
      <c r="D54" s="28" t="str">
        <f>IF(ISBLANK(SiteChar[[#This Row],[Site Name]]),"",IF(G54=G53,D53+1,1))</f>
        <v/>
      </c>
      <c r="E54" s="1" t="str">
        <f>IF(ISBLANK(SiteChar[[#This Row],[Site Name]]),"",Applicant)</f>
        <v/>
      </c>
      <c r="F54" s="1" t="str">
        <f>IF(ISBLANK(SiteChar[[#This Row],[Site Name]]),"",FEIN)</f>
        <v/>
      </c>
      <c r="G54" s="139"/>
      <c r="H54" s="139"/>
      <c r="I54" s="139"/>
      <c r="J54" s="140"/>
      <c r="K54" s="140"/>
      <c r="L54" s="141"/>
      <c r="M54" s="139"/>
      <c r="N54" s="142"/>
      <c r="O54" s="1">
        <f>SUMIF(Table1[Site 
Ordinal Number],Table1[[#This Row],[Site 
Ordinal Number]],FSEchar[FSE Nameplate Power Rating
'[kW']])</f>
        <v>0</v>
      </c>
      <c r="P54" s="1">
        <f>SUMIF(Table1[Site 
Ordinal Number],Table1[[#This Row],[Site 
Ordinal Number]],FSEchar[FSE
FCI
Power Rating '[kW']])</f>
        <v>0</v>
      </c>
      <c r="Q54" s="1">
        <f>SUMIF(Hide[Site LMD],"="&amp;Table1[[#This Row],[Site 
Ordinal Number]]&amp;$AV$17,FSEchar[FSE
FCI
Power Rating '[kW']])</f>
        <v>0</v>
      </c>
      <c r="R54" s="1">
        <f>SUMIF(Hide[Site HD],"="&amp;Table1[[#This Row],[Site 
Ordinal Number]]&amp;$AV$18,FSEchar[FSE
FCI
Power Rating '[kW']])</f>
        <v>0</v>
      </c>
      <c r="S54" s="139"/>
      <c r="T54" s="139"/>
      <c r="U54" s="139"/>
      <c r="V54" s="139"/>
      <c r="W54" s="139"/>
      <c r="X54" s="139"/>
      <c r="Y54" s="148"/>
      <c r="Z54" s="139"/>
      <c r="AA54" s="139"/>
      <c r="AB54" s="139"/>
      <c r="AC54" s="1" t="str">
        <f>IFERROR(FSEchar[[#This Row],[FSE
FCI
Power Rating '[kW']]]*24*_xlfn.XLOOKUP(FSEchar[[#This Row],[FCI 
Category
Types]],$AV$11:$AV$15,$AW$11:$AW$15),"")</f>
        <v/>
      </c>
      <c r="AD54" s="1">
        <f>SUMIF(SiteChar[Site Name],SiteChar[[#This Row],[Site Name]],FSEchar[FSE Nameplate Power Rating
'[kW']])</f>
        <v>0</v>
      </c>
      <c r="AE54" s="1">
        <f>COUNTIF(SiteChar[Site Name],SiteChar[[#This Row],[Site Name]])</f>
        <v>0</v>
      </c>
      <c r="AF54" s="1">
        <f>COUNTIF(Hide[Site LMD],Table1[[#This Row],[Site 
Ordinal Number]]&amp;$AV$17)</f>
        <v>0</v>
      </c>
      <c r="AG54" s="1">
        <f>COUNTIF(Hide[Site HD],Table1[[#This Row],[Site 
Ordinal Number]]&amp;$AV$18)</f>
        <v>0</v>
      </c>
      <c r="AH54" s="1" t="b">
        <f>OR(ISBLANK(SiteChar[[#This Row],[Latitude]]),LEN(SiteChar[[#This Row],[Latitude]])&gt;=8)</f>
        <v>1</v>
      </c>
      <c r="AI54" s="1" t="b">
        <f>OR(ISBLANK(SiteChar[[#This Row],[Longitude]]),LEN(SiteChar[[#This Row],[Longitude]])&gt;=10)</f>
        <v>1</v>
      </c>
      <c r="AJ54" s="1" t="str">
        <f>IF(Hide[[#This Row],[FCI Program Type]]=$AV$17,Table1[[#This Row],[Site 
Ordinal Number]]&amp;Hide[[#This Row],[FCI Program Type]],"")</f>
        <v/>
      </c>
      <c r="AK54" s="1" t="str">
        <f>IF(Hide[[#This Row],[FCI Program Type]]=$AV$18,Table1[[#This Row],[Site 
Ordinal Number]]&amp;Hide[[#This Row],[FCI Program Type]],"")</f>
        <v/>
      </c>
      <c r="AL54" s="1" t="b">
        <f>SiteCalc1[[#This Row],[Total Site
FCI 
Power Rating 
'[kW']]]&gt;SiteChar[[#This Row],[Maximum Total Site Power 
'[kW']]]</f>
        <v>0</v>
      </c>
      <c r="AM54" s="1" t="b">
        <f>AND(Hide[[#This Row],[FCI Program Type]]="LMD-FCI",SiteCalc1[[#This Row],[Total 
Site 
LMD-FCI Power Rating 
'[kW']]]&gt;2500)</f>
        <v>0</v>
      </c>
      <c r="AN54" s="1" t="b">
        <f>AND(Hide[[#This Row],[FCI Program Type]]="HD-FCI",SiteCalc1[[#This Row],[Total Site
HD-FCI Power Rating 
'[kW']]]&gt;40000)</f>
        <v>0</v>
      </c>
      <c r="AO54" s="1" t="b">
        <f>AND(FSEchar[[#This Row],[FSE Nameplate Power Rating
'[kW']]]&lt;50,OR(Hide[[#This Row],[FCI Program Type]]=$AV$17,Hide[[#This Row],[FCI Program Type]]=$AV$18))</f>
        <v>0</v>
      </c>
      <c r="AP54"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54" s="1" t="str">
        <f>IF(LEFT(FSEchar[[#This Row],[FCI 
Category
Types]],1)="L", "LMD-FCI",IF(LEFT(FSEchar[[#This Row],[FCI 
Category
Types]],1)="H","HD-FCI",""))</f>
        <v/>
      </c>
      <c r="AR54" s="1" t="str">
        <f>SiteChar[[#This Row],[Site Name]]&amp;" "&amp;FSEchar[[#This Row],[FCI 
Category
Types]]&amp;" "&amp;FSEchar[[#This Row],[FSE Charger Model]]&amp;" "&amp;FSEchar[[#This Row],[FSE Nameplate Power Rating
'[kW']]]</f>
        <v xml:space="preserve">   </v>
      </c>
      <c r="AS54" s="1">
        <f>COUNTIF(Hide[Unique Types],Hide[[#This Row],[Unique Types]])</f>
        <v>157</v>
      </c>
      <c r="BA54" s="48" t="str" cm="1">
        <f t="array" ref="BA54">IF(ISBLANK(AZ54),"",SUM(IF(AZ54=LEFT(AY54:AY$210,LEN(AZ54)),1,0)))</f>
        <v/>
      </c>
      <c r="BB54" s="47" t="str" cm="1">
        <f t="array" ref="BB54">IFERROR(IF(COUNTIF($BB$11:BB53,BB53)&lt;_xlfn.XLOOKUP(BB53,$AZ$11:$AZ$210,$BA$11:$BA$210,0,1),BB53,INDEX($AZ$11:$AZ$210,MATCH(BB53,$AZ$11:$AZ$210,0)+1)),"")</f>
        <v/>
      </c>
      <c r="BC54" s="46" t="str" cm="1">
        <f t="array" ref="BC54">IF(OR($BB54=0,$BB54=""),"",SUM(IF(AY54=Hide[Unique Types],1,0)))</f>
        <v/>
      </c>
      <c r="BD54" s="46" t="str" cm="1">
        <f t="array" ref="BD54">IF(OR($BB54=0,$BB54=""),"",_xlfn.XLOOKUP(AY54,Hide[Unique Types],FSEchar[FCI 
Category
Types],"Err",0,1))</f>
        <v/>
      </c>
      <c r="BE54" s="46" t="str" cm="1">
        <f t="array" ref="BE54">IF(OR($BB54=0,$BB54=""),"",_xlfn.XLOOKUP(AY54,Hide[Unique Types],FSEchar[FSE Charger Model],"Err",0,1))</f>
        <v/>
      </c>
      <c r="BF54" s="46" t="str" cm="1">
        <f t="array" ref="BF54">IF(OR($BB54=0,$BB54=""),"",_xlfn.XLOOKUP(AY54,Hide[Unique Types],FSEchar[FSE Nameplate Power Rating
'[kW']],"Err",0,1))</f>
        <v/>
      </c>
      <c r="BG54" s="46" t="str" cm="1">
        <f t="array" ref="BG54">IF(OR($BB54=0,$BB54=""),"",_xlfn.XLOOKUP(AY54,Hide[Unique Types],FSEchar[Number of CHAdeMO Ports],"Err",0,1))</f>
        <v/>
      </c>
      <c r="BH54" s="46" t="str" cm="1">
        <f t="array" ref="BH54">IF(OR($BB54=0,$BB54=""),"",_xlfn.XLOOKUP(AY54,Hide[Unique Types],FSEchar[Number of 
CCS 
Ports],"Err",0,1))</f>
        <v/>
      </c>
      <c r="BI54" s="46" t="str" cm="1">
        <f t="array" ref="BI54">IF(OR($BB54=0,$BB54=""),"",_xlfn.XLOOKUP(AY54,Hide[Unique Types],FSEchar[Number of NACS 
(SAE J3400)
Ports],"Err",0,1))</f>
        <v/>
      </c>
      <c r="BJ54" s="46" t="str" cm="1">
        <f t="array" ref="BJ54">IF(OR($BB54=0,$BB54=""),"",_xlfn.XLOOKUP(AY54,Hide[Unique Types],FSEchar[Number of High-Power Ports],"Err",0,1))</f>
        <v/>
      </c>
      <c r="BK54" s="46" t="str" cm="1">
        <f t="array" ref="BK54">IF(OR($BB54=0,$BB54=""),"",_xlfn.XLOOKUP(AY54,Hide[Unique Types],FSEchar[High-Power Port Type],"Err",0,1))</f>
        <v/>
      </c>
      <c r="BL54" s="46" t="str" cm="1">
        <f t="array" ref="BL54">IF(OR($BB54=0,$BB54=""),"",_xlfn.XLOOKUP(AY54,Hide[Unique Types],SiteCalc2[FCI Charging Capacity '[kWh/day']],"Err",0,1))</f>
        <v/>
      </c>
    </row>
    <row r="55" spans="2:64" x14ac:dyDescent="0.3">
      <c r="B55" s="28">
        <v>45</v>
      </c>
      <c r="C55" s="28" t="str">
        <f>IF(ISBLANK(SiteChar[[#This Row],[Site Name]]),"",IF(G55=G54,C54,C54+1))</f>
        <v/>
      </c>
      <c r="D55" s="28" t="str">
        <f>IF(ISBLANK(SiteChar[[#This Row],[Site Name]]),"",IF(G55=G54,D54+1,1))</f>
        <v/>
      </c>
      <c r="E55" s="1" t="str">
        <f>IF(ISBLANK(SiteChar[[#This Row],[Site Name]]),"",Applicant)</f>
        <v/>
      </c>
      <c r="F55" s="1" t="str">
        <f>IF(ISBLANK(SiteChar[[#This Row],[Site Name]]),"",FEIN)</f>
        <v/>
      </c>
      <c r="G55" s="139"/>
      <c r="H55" s="139"/>
      <c r="I55" s="139"/>
      <c r="J55" s="140"/>
      <c r="K55" s="140"/>
      <c r="L55" s="141"/>
      <c r="M55" s="139"/>
      <c r="N55" s="142"/>
      <c r="O55" s="1">
        <f>SUMIF(Table1[Site 
Ordinal Number],Table1[[#This Row],[Site 
Ordinal Number]],FSEchar[FSE Nameplate Power Rating
'[kW']])</f>
        <v>0</v>
      </c>
      <c r="P55" s="1">
        <f>SUMIF(Table1[Site 
Ordinal Number],Table1[[#This Row],[Site 
Ordinal Number]],FSEchar[FSE
FCI
Power Rating '[kW']])</f>
        <v>0</v>
      </c>
      <c r="Q55" s="1">
        <f>SUMIF(Hide[Site LMD],"="&amp;Table1[[#This Row],[Site 
Ordinal Number]]&amp;$AV$17,FSEchar[FSE
FCI
Power Rating '[kW']])</f>
        <v>0</v>
      </c>
      <c r="R55" s="1">
        <f>SUMIF(Hide[Site HD],"="&amp;Table1[[#This Row],[Site 
Ordinal Number]]&amp;$AV$18,FSEchar[FSE
FCI
Power Rating '[kW']])</f>
        <v>0</v>
      </c>
      <c r="S55" s="139"/>
      <c r="T55" s="139"/>
      <c r="U55" s="139"/>
      <c r="V55" s="139"/>
      <c r="W55" s="139"/>
      <c r="X55" s="139"/>
      <c r="Y55" s="148"/>
      <c r="Z55" s="139"/>
      <c r="AA55" s="139"/>
      <c r="AB55" s="139"/>
      <c r="AC55" s="1" t="str">
        <f>IFERROR(FSEchar[[#This Row],[FSE
FCI
Power Rating '[kW']]]*24*_xlfn.XLOOKUP(FSEchar[[#This Row],[FCI 
Category
Types]],$AV$11:$AV$15,$AW$11:$AW$15),"")</f>
        <v/>
      </c>
      <c r="AD55" s="1">
        <f>SUMIF(SiteChar[Site Name],SiteChar[[#This Row],[Site Name]],FSEchar[FSE Nameplate Power Rating
'[kW']])</f>
        <v>0</v>
      </c>
      <c r="AE55" s="1">
        <f>COUNTIF(SiteChar[Site Name],SiteChar[[#This Row],[Site Name]])</f>
        <v>0</v>
      </c>
      <c r="AF55" s="1">
        <f>COUNTIF(Hide[Site LMD],Table1[[#This Row],[Site 
Ordinal Number]]&amp;$AV$17)</f>
        <v>0</v>
      </c>
      <c r="AG55" s="1">
        <f>COUNTIF(Hide[Site HD],Table1[[#This Row],[Site 
Ordinal Number]]&amp;$AV$18)</f>
        <v>0</v>
      </c>
      <c r="AH55" s="1" t="b">
        <f>OR(ISBLANK(SiteChar[[#This Row],[Latitude]]),LEN(SiteChar[[#This Row],[Latitude]])&gt;=8)</f>
        <v>1</v>
      </c>
      <c r="AI55" s="1" t="b">
        <f>OR(ISBLANK(SiteChar[[#This Row],[Longitude]]),LEN(SiteChar[[#This Row],[Longitude]])&gt;=10)</f>
        <v>1</v>
      </c>
      <c r="AJ55" s="1" t="str">
        <f>IF(Hide[[#This Row],[FCI Program Type]]=$AV$17,Table1[[#This Row],[Site 
Ordinal Number]]&amp;Hide[[#This Row],[FCI Program Type]],"")</f>
        <v/>
      </c>
      <c r="AK55" s="1" t="str">
        <f>IF(Hide[[#This Row],[FCI Program Type]]=$AV$18,Table1[[#This Row],[Site 
Ordinal Number]]&amp;Hide[[#This Row],[FCI Program Type]],"")</f>
        <v/>
      </c>
      <c r="AL55" s="1" t="b">
        <f>SiteCalc1[[#This Row],[Total Site
FCI 
Power Rating 
'[kW']]]&gt;SiteChar[[#This Row],[Maximum Total Site Power 
'[kW']]]</f>
        <v>0</v>
      </c>
      <c r="AM55" s="1" t="b">
        <f>AND(Hide[[#This Row],[FCI Program Type]]="LMD-FCI",SiteCalc1[[#This Row],[Total 
Site 
LMD-FCI Power Rating 
'[kW']]]&gt;2500)</f>
        <v>0</v>
      </c>
      <c r="AN55" s="1" t="b">
        <f>AND(Hide[[#This Row],[FCI Program Type]]="HD-FCI",SiteCalc1[[#This Row],[Total Site
HD-FCI Power Rating 
'[kW']]]&gt;40000)</f>
        <v>0</v>
      </c>
      <c r="AO55" s="1" t="b">
        <f>AND(FSEchar[[#This Row],[FSE Nameplate Power Rating
'[kW']]]&lt;50,OR(Hide[[#This Row],[FCI Program Type]]=$AV$17,Hide[[#This Row],[FCI Program Type]]=$AV$18))</f>
        <v>0</v>
      </c>
      <c r="AP55"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55" s="1" t="str">
        <f>IF(LEFT(FSEchar[[#This Row],[FCI 
Category
Types]],1)="L", "LMD-FCI",IF(LEFT(FSEchar[[#This Row],[FCI 
Category
Types]],1)="H","HD-FCI",""))</f>
        <v/>
      </c>
      <c r="AR55" s="1" t="str">
        <f>SiteChar[[#This Row],[Site Name]]&amp;" "&amp;FSEchar[[#This Row],[FCI 
Category
Types]]&amp;" "&amp;FSEchar[[#This Row],[FSE Charger Model]]&amp;" "&amp;FSEchar[[#This Row],[FSE Nameplate Power Rating
'[kW']]]</f>
        <v xml:space="preserve">   </v>
      </c>
      <c r="AS55" s="1">
        <f>COUNTIF(Hide[Unique Types],Hide[[#This Row],[Unique Types]])</f>
        <v>157</v>
      </c>
      <c r="BA55" s="48" t="str" cm="1">
        <f t="array" ref="BA55">IF(ISBLANK(AZ55),"",SUM(IF(AZ55=LEFT(AY55:AY$210,LEN(AZ55)),1,0)))</f>
        <v/>
      </c>
      <c r="BB55" s="47" t="str" cm="1">
        <f t="array" ref="BB55">IFERROR(IF(COUNTIF($BB$11:BB54,BB54)&lt;_xlfn.XLOOKUP(BB54,$AZ$11:$AZ$210,$BA$11:$BA$210,0,1),BB54,INDEX($AZ$11:$AZ$210,MATCH(BB54,$AZ$11:$AZ$210,0)+1)),"")</f>
        <v/>
      </c>
      <c r="BC55" s="46" t="str" cm="1">
        <f t="array" ref="BC55">IF(OR($BB55=0,$BB55=""),"",SUM(IF(AY55=Hide[Unique Types],1,0)))</f>
        <v/>
      </c>
      <c r="BD55" s="46" t="str" cm="1">
        <f t="array" ref="BD55">IF(OR($BB55=0,$BB55=""),"",_xlfn.XLOOKUP(AY55,Hide[Unique Types],FSEchar[FCI 
Category
Types],"Err",0,1))</f>
        <v/>
      </c>
      <c r="BE55" s="46" t="str" cm="1">
        <f t="array" ref="BE55">IF(OR($BB55=0,$BB55=""),"",_xlfn.XLOOKUP(AY55,Hide[Unique Types],FSEchar[FSE Charger Model],"Err",0,1))</f>
        <v/>
      </c>
      <c r="BF55" s="46" t="str" cm="1">
        <f t="array" ref="BF55">IF(OR($BB55=0,$BB55=""),"",_xlfn.XLOOKUP(AY55,Hide[Unique Types],FSEchar[FSE Nameplate Power Rating
'[kW']],"Err",0,1))</f>
        <v/>
      </c>
      <c r="BG55" s="46" t="str" cm="1">
        <f t="array" ref="BG55">IF(OR($BB55=0,$BB55=""),"",_xlfn.XLOOKUP(AY55,Hide[Unique Types],FSEchar[Number of CHAdeMO Ports],"Err",0,1))</f>
        <v/>
      </c>
      <c r="BH55" s="46" t="str" cm="1">
        <f t="array" ref="BH55">IF(OR($BB55=0,$BB55=""),"",_xlfn.XLOOKUP(AY55,Hide[Unique Types],FSEchar[Number of 
CCS 
Ports],"Err",0,1))</f>
        <v/>
      </c>
      <c r="BI55" s="46" t="str" cm="1">
        <f t="array" ref="BI55">IF(OR($BB55=0,$BB55=""),"",_xlfn.XLOOKUP(AY55,Hide[Unique Types],FSEchar[Number of NACS 
(SAE J3400)
Ports],"Err",0,1))</f>
        <v/>
      </c>
      <c r="BJ55" s="46" t="str" cm="1">
        <f t="array" ref="BJ55">IF(OR($BB55=0,$BB55=""),"",_xlfn.XLOOKUP(AY55,Hide[Unique Types],FSEchar[Number of High-Power Ports],"Err",0,1))</f>
        <v/>
      </c>
      <c r="BK55" s="46" t="str" cm="1">
        <f t="array" ref="BK55">IF(OR($BB55=0,$BB55=""),"",_xlfn.XLOOKUP(AY55,Hide[Unique Types],FSEchar[High-Power Port Type],"Err",0,1))</f>
        <v/>
      </c>
      <c r="BL55" s="46" t="str" cm="1">
        <f t="array" ref="BL55">IF(OR($BB55=0,$BB55=""),"",_xlfn.XLOOKUP(AY55,Hide[Unique Types],SiteCalc2[FCI Charging Capacity '[kWh/day']],"Err",0,1))</f>
        <v/>
      </c>
    </row>
    <row r="56" spans="2:64" x14ac:dyDescent="0.3">
      <c r="B56" s="28">
        <v>46</v>
      </c>
      <c r="C56" s="28" t="str">
        <f>IF(ISBLANK(SiteChar[[#This Row],[Site Name]]),"",IF(G56=G55,C55,C55+1))</f>
        <v/>
      </c>
      <c r="D56" s="28" t="str">
        <f>IF(ISBLANK(SiteChar[[#This Row],[Site Name]]),"",IF(G56=G55,D55+1,1))</f>
        <v/>
      </c>
      <c r="E56" s="1" t="str">
        <f>IF(ISBLANK(SiteChar[[#This Row],[Site Name]]),"",Applicant)</f>
        <v/>
      </c>
      <c r="F56" s="1" t="str">
        <f>IF(ISBLANK(SiteChar[[#This Row],[Site Name]]),"",FEIN)</f>
        <v/>
      </c>
      <c r="G56" s="139"/>
      <c r="H56" s="139"/>
      <c r="I56" s="139"/>
      <c r="J56" s="140"/>
      <c r="K56" s="140"/>
      <c r="L56" s="141"/>
      <c r="M56" s="139"/>
      <c r="N56" s="142"/>
      <c r="O56" s="1">
        <f>SUMIF(Table1[Site 
Ordinal Number],Table1[[#This Row],[Site 
Ordinal Number]],FSEchar[FSE Nameplate Power Rating
'[kW']])</f>
        <v>0</v>
      </c>
      <c r="P56" s="1">
        <f>SUMIF(Table1[Site 
Ordinal Number],Table1[[#This Row],[Site 
Ordinal Number]],FSEchar[FSE
FCI
Power Rating '[kW']])</f>
        <v>0</v>
      </c>
      <c r="Q56" s="1">
        <f>SUMIF(Hide[Site LMD],"="&amp;Table1[[#This Row],[Site 
Ordinal Number]]&amp;$AV$17,FSEchar[FSE
FCI
Power Rating '[kW']])</f>
        <v>0</v>
      </c>
      <c r="R56" s="1">
        <f>SUMIF(Hide[Site HD],"="&amp;Table1[[#This Row],[Site 
Ordinal Number]]&amp;$AV$18,FSEchar[FSE
FCI
Power Rating '[kW']])</f>
        <v>0</v>
      </c>
      <c r="S56" s="139"/>
      <c r="T56" s="139"/>
      <c r="U56" s="139"/>
      <c r="V56" s="139"/>
      <c r="W56" s="139"/>
      <c r="X56" s="139"/>
      <c r="Y56" s="148"/>
      <c r="Z56" s="139"/>
      <c r="AA56" s="139"/>
      <c r="AB56" s="139"/>
      <c r="AC56" s="1" t="str">
        <f>IFERROR(FSEchar[[#This Row],[FSE
FCI
Power Rating '[kW']]]*24*_xlfn.XLOOKUP(FSEchar[[#This Row],[FCI 
Category
Types]],$AV$11:$AV$15,$AW$11:$AW$15),"")</f>
        <v/>
      </c>
      <c r="AD56" s="1">
        <f>SUMIF(SiteChar[Site Name],SiteChar[[#This Row],[Site Name]],FSEchar[FSE Nameplate Power Rating
'[kW']])</f>
        <v>0</v>
      </c>
      <c r="AE56" s="1">
        <f>COUNTIF(SiteChar[Site Name],SiteChar[[#This Row],[Site Name]])</f>
        <v>0</v>
      </c>
      <c r="AF56" s="1">
        <f>COUNTIF(Hide[Site LMD],Table1[[#This Row],[Site 
Ordinal Number]]&amp;$AV$17)</f>
        <v>0</v>
      </c>
      <c r="AG56" s="1">
        <f>COUNTIF(Hide[Site HD],Table1[[#This Row],[Site 
Ordinal Number]]&amp;$AV$18)</f>
        <v>0</v>
      </c>
      <c r="AH56" s="1" t="b">
        <f>OR(ISBLANK(SiteChar[[#This Row],[Latitude]]),LEN(SiteChar[[#This Row],[Latitude]])&gt;=8)</f>
        <v>1</v>
      </c>
      <c r="AI56" s="1" t="b">
        <f>OR(ISBLANK(SiteChar[[#This Row],[Longitude]]),LEN(SiteChar[[#This Row],[Longitude]])&gt;=10)</f>
        <v>1</v>
      </c>
      <c r="AJ56" s="1" t="str">
        <f>IF(Hide[[#This Row],[FCI Program Type]]=$AV$17,Table1[[#This Row],[Site 
Ordinal Number]]&amp;Hide[[#This Row],[FCI Program Type]],"")</f>
        <v/>
      </c>
      <c r="AK56" s="1" t="str">
        <f>IF(Hide[[#This Row],[FCI Program Type]]=$AV$18,Table1[[#This Row],[Site 
Ordinal Number]]&amp;Hide[[#This Row],[FCI Program Type]],"")</f>
        <v/>
      </c>
      <c r="AL56" s="1" t="b">
        <f>SiteCalc1[[#This Row],[Total Site
FCI 
Power Rating 
'[kW']]]&gt;SiteChar[[#This Row],[Maximum Total Site Power 
'[kW']]]</f>
        <v>0</v>
      </c>
      <c r="AM56" s="1" t="b">
        <f>AND(Hide[[#This Row],[FCI Program Type]]="LMD-FCI",SiteCalc1[[#This Row],[Total 
Site 
LMD-FCI Power Rating 
'[kW']]]&gt;2500)</f>
        <v>0</v>
      </c>
      <c r="AN56" s="1" t="b">
        <f>AND(Hide[[#This Row],[FCI Program Type]]="HD-FCI",SiteCalc1[[#This Row],[Total Site
HD-FCI Power Rating 
'[kW']]]&gt;40000)</f>
        <v>0</v>
      </c>
      <c r="AO56" s="1" t="b">
        <f>AND(FSEchar[[#This Row],[FSE Nameplate Power Rating
'[kW']]]&lt;50,OR(Hide[[#This Row],[FCI Program Type]]=$AV$17,Hide[[#This Row],[FCI Program Type]]=$AV$18))</f>
        <v>0</v>
      </c>
      <c r="AP56"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56" s="1" t="str">
        <f>IF(LEFT(FSEchar[[#This Row],[FCI 
Category
Types]],1)="L", "LMD-FCI",IF(LEFT(FSEchar[[#This Row],[FCI 
Category
Types]],1)="H","HD-FCI",""))</f>
        <v/>
      </c>
      <c r="AR56" s="1" t="str">
        <f>SiteChar[[#This Row],[Site Name]]&amp;" "&amp;FSEchar[[#This Row],[FCI 
Category
Types]]&amp;" "&amp;FSEchar[[#This Row],[FSE Charger Model]]&amp;" "&amp;FSEchar[[#This Row],[FSE Nameplate Power Rating
'[kW']]]</f>
        <v xml:space="preserve">   </v>
      </c>
      <c r="AS56" s="1">
        <f>COUNTIF(Hide[Unique Types],Hide[[#This Row],[Unique Types]])</f>
        <v>157</v>
      </c>
      <c r="BA56" s="48" t="str" cm="1">
        <f t="array" ref="BA56">IF(ISBLANK(AZ56),"",SUM(IF(AZ56=LEFT(AY56:AY$210,LEN(AZ56)),1,0)))</f>
        <v/>
      </c>
      <c r="BB56" s="47" t="str" cm="1">
        <f t="array" ref="BB56">IFERROR(IF(COUNTIF($BB$11:BB55,BB55)&lt;_xlfn.XLOOKUP(BB55,$AZ$11:$AZ$210,$BA$11:$BA$210,0,1),BB55,INDEX($AZ$11:$AZ$210,MATCH(BB55,$AZ$11:$AZ$210,0)+1)),"")</f>
        <v/>
      </c>
      <c r="BC56" s="46" t="str" cm="1">
        <f t="array" ref="BC56">IF(OR($BB56=0,$BB56=""),"",SUM(IF(AY56=Hide[Unique Types],1,0)))</f>
        <v/>
      </c>
      <c r="BD56" s="46" t="str" cm="1">
        <f t="array" ref="BD56">IF(OR($BB56=0,$BB56=""),"",_xlfn.XLOOKUP(AY56,Hide[Unique Types],FSEchar[FCI 
Category
Types],"Err",0,1))</f>
        <v/>
      </c>
      <c r="BE56" s="46" t="str" cm="1">
        <f t="array" ref="BE56">IF(OR($BB56=0,$BB56=""),"",_xlfn.XLOOKUP(AY56,Hide[Unique Types],FSEchar[FSE Charger Model],"Err",0,1))</f>
        <v/>
      </c>
      <c r="BF56" s="46" t="str" cm="1">
        <f t="array" ref="BF56">IF(OR($BB56=0,$BB56=""),"",_xlfn.XLOOKUP(AY56,Hide[Unique Types],FSEchar[FSE Nameplate Power Rating
'[kW']],"Err",0,1))</f>
        <v/>
      </c>
      <c r="BG56" s="46" t="str" cm="1">
        <f t="array" ref="BG56">IF(OR($BB56=0,$BB56=""),"",_xlfn.XLOOKUP(AY56,Hide[Unique Types],FSEchar[Number of CHAdeMO Ports],"Err",0,1))</f>
        <v/>
      </c>
      <c r="BH56" s="46" t="str" cm="1">
        <f t="array" ref="BH56">IF(OR($BB56=0,$BB56=""),"",_xlfn.XLOOKUP(AY56,Hide[Unique Types],FSEchar[Number of 
CCS 
Ports],"Err",0,1))</f>
        <v/>
      </c>
      <c r="BI56" s="46" t="str" cm="1">
        <f t="array" ref="BI56">IF(OR($BB56=0,$BB56=""),"",_xlfn.XLOOKUP(AY56,Hide[Unique Types],FSEchar[Number of NACS 
(SAE J3400)
Ports],"Err",0,1))</f>
        <v/>
      </c>
      <c r="BJ56" s="46" t="str" cm="1">
        <f t="array" ref="BJ56">IF(OR($BB56=0,$BB56=""),"",_xlfn.XLOOKUP(AY56,Hide[Unique Types],FSEchar[Number of High-Power Ports],"Err",0,1))</f>
        <v/>
      </c>
      <c r="BK56" s="46" t="str" cm="1">
        <f t="array" ref="BK56">IF(OR($BB56=0,$BB56=""),"",_xlfn.XLOOKUP(AY56,Hide[Unique Types],FSEchar[High-Power Port Type],"Err",0,1))</f>
        <v/>
      </c>
      <c r="BL56" s="46" t="str" cm="1">
        <f t="array" ref="BL56">IF(OR($BB56=0,$BB56=""),"",_xlfn.XLOOKUP(AY56,Hide[Unique Types],SiteCalc2[FCI Charging Capacity '[kWh/day']],"Err",0,1))</f>
        <v/>
      </c>
    </row>
    <row r="57" spans="2:64" x14ac:dyDescent="0.3">
      <c r="B57" s="28">
        <v>47</v>
      </c>
      <c r="C57" s="28" t="str">
        <f>IF(ISBLANK(SiteChar[[#This Row],[Site Name]]),"",IF(G57=G56,C56,C56+1))</f>
        <v/>
      </c>
      <c r="D57" s="28" t="str">
        <f>IF(ISBLANK(SiteChar[[#This Row],[Site Name]]),"",IF(G57=G56,D56+1,1))</f>
        <v/>
      </c>
      <c r="E57" s="1" t="str">
        <f>IF(ISBLANK(SiteChar[[#This Row],[Site Name]]),"",Applicant)</f>
        <v/>
      </c>
      <c r="F57" s="1" t="str">
        <f>IF(ISBLANK(SiteChar[[#This Row],[Site Name]]),"",FEIN)</f>
        <v/>
      </c>
      <c r="G57" s="139"/>
      <c r="H57" s="139"/>
      <c r="I57" s="139"/>
      <c r="J57" s="140"/>
      <c r="K57" s="140"/>
      <c r="L57" s="141"/>
      <c r="M57" s="139"/>
      <c r="N57" s="142"/>
      <c r="O57" s="1">
        <f>SUMIF(Table1[Site 
Ordinal Number],Table1[[#This Row],[Site 
Ordinal Number]],FSEchar[FSE Nameplate Power Rating
'[kW']])</f>
        <v>0</v>
      </c>
      <c r="P57" s="1">
        <f>SUMIF(Table1[Site 
Ordinal Number],Table1[[#This Row],[Site 
Ordinal Number]],FSEchar[FSE
FCI
Power Rating '[kW']])</f>
        <v>0</v>
      </c>
      <c r="Q57" s="1">
        <f>SUMIF(Hide[Site LMD],"="&amp;Table1[[#This Row],[Site 
Ordinal Number]]&amp;$AV$17,FSEchar[FSE
FCI
Power Rating '[kW']])</f>
        <v>0</v>
      </c>
      <c r="R57" s="1">
        <f>SUMIF(Hide[Site HD],"="&amp;Table1[[#This Row],[Site 
Ordinal Number]]&amp;$AV$18,FSEchar[FSE
FCI
Power Rating '[kW']])</f>
        <v>0</v>
      </c>
      <c r="S57" s="139"/>
      <c r="T57" s="139"/>
      <c r="U57" s="139"/>
      <c r="V57" s="139"/>
      <c r="W57" s="139"/>
      <c r="X57" s="139"/>
      <c r="Y57" s="148"/>
      <c r="Z57" s="139"/>
      <c r="AA57" s="139"/>
      <c r="AB57" s="139"/>
      <c r="AC57" s="1" t="str">
        <f>IFERROR(FSEchar[[#This Row],[FSE
FCI
Power Rating '[kW']]]*24*_xlfn.XLOOKUP(FSEchar[[#This Row],[FCI 
Category
Types]],$AV$11:$AV$15,$AW$11:$AW$15),"")</f>
        <v/>
      </c>
      <c r="AD57" s="1">
        <f>SUMIF(SiteChar[Site Name],SiteChar[[#This Row],[Site Name]],FSEchar[FSE Nameplate Power Rating
'[kW']])</f>
        <v>0</v>
      </c>
      <c r="AE57" s="1">
        <f>COUNTIF(SiteChar[Site Name],SiteChar[[#This Row],[Site Name]])</f>
        <v>0</v>
      </c>
      <c r="AF57" s="1">
        <f>COUNTIF(Hide[Site LMD],Table1[[#This Row],[Site 
Ordinal Number]]&amp;$AV$17)</f>
        <v>0</v>
      </c>
      <c r="AG57" s="1">
        <f>COUNTIF(Hide[Site HD],Table1[[#This Row],[Site 
Ordinal Number]]&amp;$AV$18)</f>
        <v>0</v>
      </c>
      <c r="AH57" s="1" t="b">
        <f>OR(ISBLANK(SiteChar[[#This Row],[Latitude]]),LEN(SiteChar[[#This Row],[Latitude]])&gt;=8)</f>
        <v>1</v>
      </c>
      <c r="AI57" s="1" t="b">
        <f>OR(ISBLANK(SiteChar[[#This Row],[Longitude]]),LEN(SiteChar[[#This Row],[Longitude]])&gt;=10)</f>
        <v>1</v>
      </c>
      <c r="AJ57" s="1" t="str">
        <f>IF(Hide[[#This Row],[FCI Program Type]]=$AV$17,Table1[[#This Row],[Site 
Ordinal Number]]&amp;Hide[[#This Row],[FCI Program Type]],"")</f>
        <v/>
      </c>
      <c r="AK57" s="1" t="str">
        <f>IF(Hide[[#This Row],[FCI Program Type]]=$AV$18,Table1[[#This Row],[Site 
Ordinal Number]]&amp;Hide[[#This Row],[FCI Program Type]],"")</f>
        <v/>
      </c>
      <c r="AL57" s="1" t="b">
        <f>SiteCalc1[[#This Row],[Total Site
FCI 
Power Rating 
'[kW']]]&gt;SiteChar[[#This Row],[Maximum Total Site Power 
'[kW']]]</f>
        <v>0</v>
      </c>
      <c r="AM57" s="1" t="b">
        <f>AND(Hide[[#This Row],[FCI Program Type]]="LMD-FCI",SiteCalc1[[#This Row],[Total 
Site 
LMD-FCI Power Rating 
'[kW']]]&gt;2500)</f>
        <v>0</v>
      </c>
      <c r="AN57" s="1" t="b">
        <f>AND(Hide[[#This Row],[FCI Program Type]]="HD-FCI",SiteCalc1[[#This Row],[Total Site
HD-FCI Power Rating 
'[kW']]]&gt;40000)</f>
        <v>0</v>
      </c>
      <c r="AO57" s="1" t="b">
        <f>AND(FSEchar[[#This Row],[FSE Nameplate Power Rating
'[kW']]]&lt;50,OR(Hide[[#This Row],[FCI Program Type]]=$AV$17,Hide[[#This Row],[FCI Program Type]]=$AV$18))</f>
        <v>0</v>
      </c>
      <c r="AP57"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57" s="1" t="str">
        <f>IF(LEFT(FSEchar[[#This Row],[FCI 
Category
Types]],1)="L", "LMD-FCI",IF(LEFT(FSEchar[[#This Row],[FCI 
Category
Types]],1)="H","HD-FCI",""))</f>
        <v/>
      </c>
      <c r="AR57" s="1" t="str">
        <f>SiteChar[[#This Row],[Site Name]]&amp;" "&amp;FSEchar[[#This Row],[FCI 
Category
Types]]&amp;" "&amp;FSEchar[[#This Row],[FSE Charger Model]]&amp;" "&amp;FSEchar[[#This Row],[FSE Nameplate Power Rating
'[kW']]]</f>
        <v xml:space="preserve">   </v>
      </c>
      <c r="AS57" s="1">
        <f>COUNTIF(Hide[Unique Types],Hide[[#This Row],[Unique Types]])</f>
        <v>157</v>
      </c>
      <c r="BA57" s="48" t="str" cm="1">
        <f t="array" ref="BA57">IF(ISBLANK(AZ57),"",SUM(IF(AZ57=LEFT(AY57:AY$210,LEN(AZ57)),1,0)))</f>
        <v/>
      </c>
      <c r="BB57" s="47" t="str" cm="1">
        <f t="array" ref="BB57">IFERROR(IF(COUNTIF($BB$11:BB56,BB56)&lt;_xlfn.XLOOKUP(BB56,$AZ$11:$AZ$210,$BA$11:$BA$210,0,1),BB56,INDEX($AZ$11:$AZ$210,MATCH(BB56,$AZ$11:$AZ$210,0)+1)),"")</f>
        <v/>
      </c>
      <c r="BC57" s="46" t="str" cm="1">
        <f t="array" ref="BC57">IF(OR($BB57=0,$BB57=""),"",SUM(IF(AY57=Hide[Unique Types],1,0)))</f>
        <v/>
      </c>
      <c r="BD57" s="46" t="str" cm="1">
        <f t="array" ref="BD57">IF(OR($BB57=0,$BB57=""),"",_xlfn.XLOOKUP(AY57,Hide[Unique Types],FSEchar[FCI 
Category
Types],"Err",0,1))</f>
        <v/>
      </c>
      <c r="BE57" s="46" t="str" cm="1">
        <f t="array" ref="BE57">IF(OR($BB57=0,$BB57=""),"",_xlfn.XLOOKUP(AY57,Hide[Unique Types],FSEchar[FSE Charger Model],"Err",0,1))</f>
        <v/>
      </c>
      <c r="BF57" s="46" t="str" cm="1">
        <f t="array" ref="BF57">IF(OR($BB57=0,$BB57=""),"",_xlfn.XLOOKUP(AY57,Hide[Unique Types],FSEchar[FSE Nameplate Power Rating
'[kW']],"Err",0,1))</f>
        <v/>
      </c>
      <c r="BG57" s="46" t="str" cm="1">
        <f t="array" ref="BG57">IF(OR($BB57=0,$BB57=""),"",_xlfn.XLOOKUP(AY57,Hide[Unique Types],FSEchar[Number of CHAdeMO Ports],"Err",0,1))</f>
        <v/>
      </c>
      <c r="BH57" s="46" t="str" cm="1">
        <f t="array" ref="BH57">IF(OR($BB57=0,$BB57=""),"",_xlfn.XLOOKUP(AY57,Hide[Unique Types],FSEchar[Number of 
CCS 
Ports],"Err",0,1))</f>
        <v/>
      </c>
      <c r="BI57" s="46" t="str" cm="1">
        <f t="array" ref="BI57">IF(OR($BB57=0,$BB57=""),"",_xlfn.XLOOKUP(AY57,Hide[Unique Types],FSEchar[Number of NACS 
(SAE J3400)
Ports],"Err",0,1))</f>
        <v/>
      </c>
      <c r="BJ57" s="46" t="str" cm="1">
        <f t="array" ref="BJ57">IF(OR($BB57=0,$BB57=""),"",_xlfn.XLOOKUP(AY57,Hide[Unique Types],FSEchar[Number of High-Power Ports],"Err",0,1))</f>
        <v/>
      </c>
      <c r="BK57" s="46" t="str" cm="1">
        <f t="array" ref="BK57">IF(OR($BB57=0,$BB57=""),"",_xlfn.XLOOKUP(AY57,Hide[Unique Types],FSEchar[High-Power Port Type],"Err",0,1))</f>
        <v/>
      </c>
      <c r="BL57" s="46" t="str" cm="1">
        <f t="array" ref="BL57">IF(OR($BB57=0,$BB57=""),"",_xlfn.XLOOKUP(AY57,Hide[Unique Types],SiteCalc2[FCI Charging Capacity '[kWh/day']],"Err",0,1))</f>
        <v/>
      </c>
    </row>
    <row r="58" spans="2:64" x14ac:dyDescent="0.3">
      <c r="B58" s="28">
        <v>48</v>
      </c>
      <c r="C58" s="28" t="str">
        <f>IF(ISBLANK(SiteChar[[#This Row],[Site Name]]),"",IF(G58=G57,C57,C57+1))</f>
        <v/>
      </c>
      <c r="D58" s="28" t="str">
        <f>IF(ISBLANK(SiteChar[[#This Row],[Site Name]]),"",IF(G58=G57,D57+1,1))</f>
        <v/>
      </c>
      <c r="E58" s="1" t="str">
        <f>IF(ISBLANK(SiteChar[[#This Row],[Site Name]]),"",Applicant)</f>
        <v/>
      </c>
      <c r="F58" s="1" t="str">
        <f>IF(ISBLANK(SiteChar[[#This Row],[Site Name]]),"",FEIN)</f>
        <v/>
      </c>
      <c r="G58" s="139"/>
      <c r="H58" s="139"/>
      <c r="I58" s="139"/>
      <c r="J58" s="140"/>
      <c r="K58" s="140"/>
      <c r="L58" s="141"/>
      <c r="M58" s="139"/>
      <c r="N58" s="142"/>
      <c r="O58" s="1">
        <f>SUMIF(Table1[Site 
Ordinal Number],Table1[[#This Row],[Site 
Ordinal Number]],FSEchar[FSE Nameplate Power Rating
'[kW']])</f>
        <v>0</v>
      </c>
      <c r="P58" s="1">
        <f>SUMIF(Table1[Site 
Ordinal Number],Table1[[#This Row],[Site 
Ordinal Number]],FSEchar[FSE
FCI
Power Rating '[kW']])</f>
        <v>0</v>
      </c>
      <c r="Q58" s="1">
        <f>SUMIF(Hide[Site LMD],"="&amp;Table1[[#This Row],[Site 
Ordinal Number]]&amp;$AV$17,FSEchar[FSE
FCI
Power Rating '[kW']])</f>
        <v>0</v>
      </c>
      <c r="R58" s="1">
        <f>SUMIF(Hide[Site HD],"="&amp;Table1[[#This Row],[Site 
Ordinal Number]]&amp;$AV$18,FSEchar[FSE
FCI
Power Rating '[kW']])</f>
        <v>0</v>
      </c>
      <c r="S58" s="139"/>
      <c r="T58" s="139"/>
      <c r="U58" s="139"/>
      <c r="V58" s="139"/>
      <c r="W58" s="139"/>
      <c r="X58" s="139"/>
      <c r="Y58" s="148"/>
      <c r="Z58" s="139"/>
      <c r="AA58" s="139"/>
      <c r="AB58" s="139"/>
      <c r="AC58" s="1" t="str">
        <f>IFERROR(FSEchar[[#This Row],[FSE
FCI
Power Rating '[kW']]]*24*_xlfn.XLOOKUP(FSEchar[[#This Row],[FCI 
Category
Types]],$AV$11:$AV$15,$AW$11:$AW$15),"")</f>
        <v/>
      </c>
      <c r="AD58" s="1">
        <f>SUMIF(SiteChar[Site Name],SiteChar[[#This Row],[Site Name]],FSEchar[FSE Nameplate Power Rating
'[kW']])</f>
        <v>0</v>
      </c>
      <c r="AE58" s="1">
        <f>COUNTIF(SiteChar[Site Name],SiteChar[[#This Row],[Site Name]])</f>
        <v>0</v>
      </c>
      <c r="AF58" s="1">
        <f>COUNTIF(Hide[Site LMD],Table1[[#This Row],[Site 
Ordinal Number]]&amp;$AV$17)</f>
        <v>0</v>
      </c>
      <c r="AG58" s="1">
        <f>COUNTIF(Hide[Site HD],Table1[[#This Row],[Site 
Ordinal Number]]&amp;$AV$18)</f>
        <v>0</v>
      </c>
      <c r="AH58" s="1" t="b">
        <f>OR(ISBLANK(SiteChar[[#This Row],[Latitude]]),LEN(SiteChar[[#This Row],[Latitude]])&gt;=8)</f>
        <v>1</v>
      </c>
      <c r="AI58" s="1" t="b">
        <f>OR(ISBLANK(SiteChar[[#This Row],[Longitude]]),LEN(SiteChar[[#This Row],[Longitude]])&gt;=10)</f>
        <v>1</v>
      </c>
      <c r="AJ58" s="1" t="str">
        <f>IF(Hide[[#This Row],[FCI Program Type]]=$AV$17,Table1[[#This Row],[Site 
Ordinal Number]]&amp;Hide[[#This Row],[FCI Program Type]],"")</f>
        <v/>
      </c>
      <c r="AK58" s="1" t="str">
        <f>IF(Hide[[#This Row],[FCI Program Type]]=$AV$18,Table1[[#This Row],[Site 
Ordinal Number]]&amp;Hide[[#This Row],[FCI Program Type]],"")</f>
        <v/>
      </c>
      <c r="AL58" s="1" t="b">
        <f>SiteCalc1[[#This Row],[Total Site
FCI 
Power Rating 
'[kW']]]&gt;SiteChar[[#This Row],[Maximum Total Site Power 
'[kW']]]</f>
        <v>0</v>
      </c>
      <c r="AM58" s="1" t="b">
        <f>AND(Hide[[#This Row],[FCI Program Type]]="LMD-FCI",SiteCalc1[[#This Row],[Total 
Site 
LMD-FCI Power Rating 
'[kW']]]&gt;2500)</f>
        <v>0</v>
      </c>
      <c r="AN58" s="1" t="b">
        <f>AND(Hide[[#This Row],[FCI Program Type]]="HD-FCI",SiteCalc1[[#This Row],[Total Site
HD-FCI Power Rating 
'[kW']]]&gt;40000)</f>
        <v>0</v>
      </c>
      <c r="AO58" s="1" t="b">
        <f>AND(FSEchar[[#This Row],[FSE Nameplate Power Rating
'[kW']]]&lt;50,OR(Hide[[#This Row],[FCI Program Type]]=$AV$17,Hide[[#This Row],[FCI Program Type]]=$AV$18))</f>
        <v>0</v>
      </c>
      <c r="AP58"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58" s="1" t="str">
        <f>IF(LEFT(FSEchar[[#This Row],[FCI 
Category
Types]],1)="L", "LMD-FCI",IF(LEFT(FSEchar[[#This Row],[FCI 
Category
Types]],1)="H","HD-FCI",""))</f>
        <v/>
      </c>
      <c r="AR58" s="1" t="str">
        <f>SiteChar[[#This Row],[Site Name]]&amp;" "&amp;FSEchar[[#This Row],[FCI 
Category
Types]]&amp;" "&amp;FSEchar[[#This Row],[FSE Charger Model]]&amp;" "&amp;FSEchar[[#This Row],[FSE Nameplate Power Rating
'[kW']]]</f>
        <v xml:space="preserve">   </v>
      </c>
      <c r="AS58" s="1">
        <f>COUNTIF(Hide[Unique Types],Hide[[#This Row],[Unique Types]])</f>
        <v>157</v>
      </c>
      <c r="BA58" s="48" t="str" cm="1">
        <f t="array" ref="BA58">IF(ISBLANK(AZ58),"",SUM(IF(AZ58=LEFT(AY58:AY$210,LEN(AZ58)),1,0)))</f>
        <v/>
      </c>
      <c r="BB58" s="47" t="str" cm="1">
        <f t="array" ref="BB58">IFERROR(IF(COUNTIF($BB$11:BB57,BB57)&lt;_xlfn.XLOOKUP(BB57,$AZ$11:$AZ$210,$BA$11:$BA$210,0,1),BB57,INDEX($AZ$11:$AZ$210,MATCH(BB57,$AZ$11:$AZ$210,0)+1)),"")</f>
        <v/>
      </c>
      <c r="BC58" s="46" t="str" cm="1">
        <f t="array" ref="BC58">IF(OR($BB58=0,$BB58=""),"",SUM(IF(AY58=Hide[Unique Types],1,0)))</f>
        <v/>
      </c>
      <c r="BD58" s="46" t="str" cm="1">
        <f t="array" ref="BD58">IF(OR($BB58=0,$BB58=""),"",_xlfn.XLOOKUP(AY58,Hide[Unique Types],FSEchar[FCI 
Category
Types],"Err",0,1))</f>
        <v/>
      </c>
      <c r="BE58" s="46" t="str" cm="1">
        <f t="array" ref="BE58">IF(OR($BB58=0,$BB58=""),"",_xlfn.XLOOKUP(AY58,Hide[Unique Types],FSEchar[FSE Charger Model],"Err",0,1))</f>
        <v/>
      </c>
      <c r="BF58" s="46" t="str" cm="1">
        <f t="array" ref="BF58">IF(OR($BB58=0,$BB58=""),"",_xlfn.XLOOKUP(AY58,Hide[Unique Types],FSEchar[FSE Nameplate Power Rating
'[kW']],"Err",0,1))</f>
        <v/>
      </c>
      <c r="BG58" s="46" t="str" cm="1">
        <f t="array" ref="BG58">IF(OR($BB58=0,$BB58=""),"",_xlfn.XLOOKUP(AY58,Hide[Unique Types],FSEchar[Number of CHAdeMO Ports],"Err",0,1))</f>
        <v/>
      </c>
      <c r="BH58" s="46" t="str" cm="1">
        <f t="array" ref="BH58">IF(OR($BB58=0,$BB58=""),"",_xlfn.XLOOKUP(AY58,Hide[Unique Types],FSEchar[Number of 
CCS 
Ports],"Err",0,1))</f>
        <v/>
      </c>
      <c r="BI58" s="46" t="str" cm="1">
        <f t="array" ref="BI58">IF(OR($BB58=0,$BB58=""),"",_xlfn.XLOOKUP(AY58,Hide[Unique Types],FSEchar[Number of NACS 
(SAE J3400)
Ports],"Err",0,1))</f>
        <v/>
      </c>
      <c r="BJ58" s="46" t="str" cm="1">
        <f t="array" ref="BJ58">IF(OR($BB58=0,$BB58=""),"",_xlfn.XLOOKUP(AY58,Hide[Unique Types],FSEchar[Number of High-Power Ports],"Err",0,1))</f>
        <v/>
      </c>
      <c r="BK58" s="46" t="str" cm="1">
        <f t="array" ref="BK58">IF(OR($BB58=0,$BB58=""),"",_xlfn.XLOOKUP(AY58,Hide[Unique Types],FSEchar[High-Power Port Type],"Err",0,1))</f>
        <v/>
      </c>
      <c r="BL58" s="46" t="str" cm="1">
        <f t="array" ref="BL58">IF(OR($BB58=0,$BB58=""),"",_xlfn.XLOOKUP(AY58,Hide[Unique Types],SiteCalc2[FCI Charging Capacity '[kWh/day']],"Err",0,1))</f>
        <v/>
      </c>
    </row>
    <row r="59" spans="2:64" x14ac:dyDescent="0.3">
      <c r="B59" s="28">
        <v>49</v>
      </c>
      <c r="C59" s="28" t="str">
        <f>IF(ISBLANK(SiteChar[[#This Row],[Site Name]]),"",IF(G59=G58,C58,C58+1))</f>
        <v/>
      </c>
      <c r="D59" s="28" t="str">
        <f>IF(ISBLANK(SiteChar[[#This Row],[Site Name]]),"",IF(G59=G58,D58+1,1))</f>
        <v/>
      </c>
      <c r="E59" s="1" t="str">
        <f>IF(ISBLANK(SiteChar[[#This Row],[Site Name]]),"",Applicant)</f>
        <v/>
      </c>
      <c r="F59" s="1" t="str">
        <f>IF(ISBLANK(SiteChar[[#This Row],[Site Name]]),"",FEIN)</f>
        <v/>
      </c>
      <c r="G59" s="139"/>
      <c r="H59" s="139"/>
      <c r="I59" s="139"/>
      <c r="J59" s="140"/>
      <c r="K59" s="140"/>
      <c r="L59" s="141"/>
      <c r="M59" s="139"/>
      <c r="N59" s="142"/>
      <c r="O59" s="1">
        <f>SUMIF(Table1[Site 
Ordinal Number],Table1[[#This Row],[Site 
Ordinal Number]],FSEchar[FSE Nameplate Power Rating
'[kW']])</f>
        <v>0</v>
      </c>
      <c r="P59" s="1">
        <f>SUMIF(Table1[Site 
Ordinal Number],Table1[[#This Row],[Site 
Ordinal Number]],FSEchar[FSE
FCI
Power Rating '[kW']])</f>
        <v>0</v>
      </c>
      <c r="Q59" s="1">
        <f>SUMIF(Hide[Site LMD],"="&amp;Table1[[#This Row],[Site 
Ordinal Number]]&amp;$AV$17,FSEchar[FSE
FCI
Power Rating '[kW']])</f>
        <v>0</v>
      </c>
      <c r="R59" s="1">
        <f>SUMIF(Hide[Site HD],"="&amp;Table1[[#This Row],[Site 
Ordinal Number]]&amp;$AV$18,FSEchar[FSE
FCI
Power Rating '[kW']])</f>
        <v>0</v>
      </c>
      <c r="S59" s="139"/>
      <c r="T59" s="139"/>
      <c r="U59" s="139"/>
      <c r="V59" s="139"/>
      <c r="W59" s="139"/>
      <c r="X59" s="139"/>
      <c r="Y59" s="148"/>
      <c r="Z59" s="139"/>
      <c r="AA59" s="139"/>
      <c r="AB59" s="139"/>
      <c r="AC59" s="1" t="str">
        <f>IFERROR(FSEchar[[#This Row],[FSE
FCI
Power Rating '[kW']]]*24*_xlfn.XLOOKUP(FSEchar[[#This Row],[FCI 
Category
Types]],$AV$11:$AV$15,$AW$11:$AW$15),"")</f>
        <v/>
      </c>
      <c r="AD59" s="1">
        <f>SUMIF(SiteChar[Site Name],SiteChar[[#This Row],[Site Name]],FSEchar[FSE Nameplate Power Rating
'[kW']])</f>
        <v>0</v>
      </c>
      <c r="AE59" s="1">
        <f>COUNTIF(SiteChar[Site Name],SiteChar[[#This Row],[Site Name]])</f>
        <v>0</v>
      </c>
      <c r="AF59" s="1">
        <f>COUNTIF(Hide[Site LMD],Table1[[#This Row],[Site 
Ordinal Number]]&amp;$AV$17)</f>
        <v>0</v>
      </c>
      <c r="AG59" s="1">
        <f>COUNTIF(Hide[Site HD],Table1[[#This Row],[Site 
Ordinal Number]]&amp;$AV$18)</f>
        <v>0</v>
      </c>
      <c r="AH59" s="1" t="b">
        <f>OR(ISBLANK(SiteChar[[#This Row],[Latitude]]),LEN(SiteChar[[#This Row],[Latitude]])&gt;=8)</f>
        <v>1</v>
      </c>
      <c r="AI59" s="1" t="b">
        <f>OR(ISBLANK(SiteChar[[#This Row],[Longitude]]),LEN(SiteChar[[#This Row],[Longitude]])&gt;=10)</f>
        <v>1</v>
      </c>
      <c r="AJ59" s="1" t="str">
        <f>IF(Hide[[#This Row],[FCI Program Type]]=$AV$17,Table1[[#This Row],[Site 
Ordinal Number]]&amp;Hide[[#This Row],[FCI Program Type]],"")</f>
        <v/>
      </c>
      <c r="AK59" s="1" t="str">
        <f>IF(Hide[[#This Row],[FCI Program Type]]=$AV$18,Table1[[#This Row],[Site 
Ordinal Number]]&amp;Hide[[#This Row],[FCI Program Type]],"")</f>
        <v/>
      </c>
      <c r="AL59" s="1" t="b">
        <f>SiteCalc1[[#This Row],[Total Site
FCI 
Power Rating 
'[kW']]]&gt;SiteChar[[#This Row],[Maximum Total Site Power 
'[kW']]]</f>
        <v>0</v>
      </c>
      <c r="AM59" s="1" t="b">
        <f>AND(Hide[[#This Row],[FCI Program Type]]="LMD-FCI",SiteCalc1[[#This Row],[Total 
Site 
LMD-FCI Power Rating 
'[kW']]]&gt;2500)</f>
        <v>0</v>
      </c>
      <c r="AN59" s="1" t="b">
        <f>AND(Hide[[#This Row],[FCI Program Type]]="HD-FCI",SiteCalc1[[#This Row],[Total Site
HD-FCI Power Rating 
'[kW']]]&gt;40000)</f>
        <v>0</v>
      </c>
      <c r="AO59" s="1" t="b">
        <f>AND(FSEchar[[#This Row],[FSE Nameplate Power Rating
'[kW']]]&lt;50,OR(Hide[[#This Row],[FCI Program Type]]=$AV$17,Hide[[#This Row],[FCI Program Type]]=$AV$18))</f>
        <v>0</v>
      </c>
      <c r="AP59"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59" s="1" t="str">
        <f>IF(LEFT(FSEchar[[#This Row],[FCI 
Category
Types]],1)="L", "LMD-FCI",IF(LEFT(FSEchar[[#This Row],[FCI 
Category
Types]],1)="H","HD-FCI",""))</f>
        <v/>
      </c>
      <c r="AR59" s="1" t="str">
        <f>SiteChar[[#This Row],[Site Name]]&amp;" "&amp;FSEchar[[#This Row],[FCI 
Category
Types]]&amp;" "&amp;FSEchar[[#This Row],[FSE Charger Model]]&amp;" "&amp;FSEchar[[#This Row],[FSE Nameplate Power Rating
'[kW']]]</f>
        <v xml:space="preserve">   </v>
      </c>
      <c r="AS59" s="1">
        <f>COUNTIF(Hide[Unique Types],Hide[[#This Row],[Unique Types]])</f>
        <v>157</v>
      </c>
      <c r="BA59" s="48" t="str" cm="1">
        <f t="array" ref="BA59">IF(ISBLANK(AZ59),"",SUM(IF(AZ59=LEFT(AY59:AY$210,LEN(AZ59)),1,0)))</f>
        <v/>
      </c>
      <c r="BB59" s="47" t="str" cm="1">
        <f t="array" ref="BB59">IFERROR(IF(COUNTIF($BB$11:BB58,BB58)&lt;_xlfn.XLOOKUP(BB58,$AZ$11:$AZ$210,$BA$11:$BA$210,0,1),BB58,INDEX($AZ$11:$AZ$210,MATCH(BB58,$AZ$11:$AZ$210,0)+1)),"")</f>
        <v/>
      </c>
      <c r="BC59" s="46" t="str" cm="1">
        <f t="array" ref="BC59">IF(OR($BB59=0,$BB59=""),"",SUM(IF(AY59=Hide[Unique Types],1,0)))</f>
        <v/>
      </c>
      <c r="BD59" s="46" t="str" cm="1">
        <f t="array" ref="BD59">IF(OR($BB59=0,$BB59=""),"",_xlfn.XLOOKUP(AY59,Hide[Unique Types],FSEchar[FCI 
Category
Types],"Err",0,1))</f>
        <v/>
      </c>
      <c r="BE59" s="46" t="str" cm="1">
        <f t="array" ref="BE59">IF(OR($BB59=0,$BB59=""),"",_xlfn.XLOOKUP(AY59,Hide[Unique Types],FSEchar[FSE Charger Model],"Err",0,1))</f>
        <v/>
      </c>
      <c r="BF59" s="46" t="str" cm="1">
        <f t="array" ref="BF59">IF(OR($BB59=0,$BB59=""),"",_xlfn.XLOOKUP(AY59,Hide[Unique Types],FSEchar[FSE Nameplate Power Rating
'[kW']],"Err",0,1))</f>
        <v/>
      </c>
      <c r="BG59" s="46" t="str" cm="1">
        <f t="array" ref="BG59">IF(OR($BB59=0,$BB59=""),"",_xlfn.XLOOKUP(AY59,Hide[Unique Types],FSEchar[Number of CHAdeMO Ports],"Err",0,1))</f>
        <v/>
      </c>
      <c r="BH59" s="46" t="str" cm="1">
        <f t="array" ref="BH59">IF(OR($BB59=0,$BB59=""),"",_xlfn.XLOOKUP(AY59,Hide[Unique Types],FSEchar[Number of 
CCS 
Ports],"Err",0,1))</f>
        <v/>
      </c>
      <c r="BI59" s="46" t="str" cm="1">
        <f t="array" ref="BI59">IF(OR($BB59=0,$BB59=""),"",_xlfn.XLOOKUP(AY59,Hide[Unique Types],FSEchar[Number of NACS 
(SAE J3400)
Ports],"Err",0,1))</f>
        <v/>
      </c>
      <c r="BJ59" s="46" t="str" cm="1">
        <f t="array" ref="BJ59">IF(OR($BB59=0,$BB59=""),"",_xlfn.XLOOKUP(AY59,Hide[Unique Types],FSEchar[Number of High-Power Ports],"Err",0,1))</f>
        <v/>
      </c>
      <c r="BK59" s="46" t="str" cm="1">
        <f t="array" ref="BK59">IF(OR($BB59=0,$BB59=""),"",_xlfn.XLOOKUP(AY59,Hide[Unique Types],FSEchar[High-Power Port Type],"Err",0,1))</f>
        <v/>
      </c>
      <c r="BL59" s="46" t="str" cm="1">
        <f t="array" ref="BL59">IF(OR($BB59=0,$BB59=""),"",_xlfn.XLOOKUP(AY59,Hide[Unique Types],SiteCalc2[FCI Charging Capacity '[kWh/day']],"Err",0,1))</f>
        <v/>
      </c>
    </row>
    <row r="60" spans="2:64" x14ac:dyDescent="0.3">
      <c r="B60" s="28">
        <v>50</v>
      </c>
      <c r="C60" s="28" t="str">
        <f>IF(ISBLANK(SiteChar[[#This Row],[Site Name]]),"",IF(G60=G59,C59,C59+1))</f>
        <v/>
      </c>
      <c r="D60" s="28" t="str">
        <f>IF(ISBLANK(SiteChar[[#This Row],[Site Name]]),"",IF(G60=G59,D59+1,1))</f>
        <v/>
      </c>
      <c r="E60" s="1" t="str">
        <f>IF(ISBLANK(SiteChar[[#This Row],[Site Name]]),"",Applicant)</f>
        <v/>
      </c>
      <c r="F60" s="1" t="str">
        <f>IF(ISBLANK(SiteChar[[#This Row],[Site Name]]),"",FEIN)</f>
        <v/>
      </c>
      <c r="G60" s="139"/>
      <c r="H60" s="139"/>
      <c r="I60" s="139"/>
      <c r="J60" s="140"/>
      <c r="K60" s="140"/>
      <c r="L60" s="141"/>
      <c r="M60" s="139"/>
      <c r="N60" s="142"/>
      <c r="O60" s="1">
        <f>SUMIF(Table1[Site 
Ordinal Number],Table1[[#This Row],[Site 
Ordinal Number]],FSEchar[FSE Nameplate Power Rating
'[kW']])</f>
        <v>0</v>
      </c>
      <c r="P60" s="1">
        <f>SUMIF(Table1[Site 
Ordinal Number],Table1[[#This Row],[Site 
Ordinal Number]],FSEchar[FSE
FCI
Power Rating '[kW']])</f>
        <v>0</v>
      </c>
      <c r="Q60" s="1">
        <f>SUMIF(Hide[Site LMD],"="&amp;Table1[[#This Row],[Site 
Ordinal Number]]&amp;$AV$17,FSEchar[FSE
FCI
Power Rating '[kW']])</f>
        <v>0</v>
      </c>
      <c r="R60" s="1">
        <f>SUMIF(Hide[Site HD],"="&amp;Table1[[#This Row],[Site 
Ordinal Number]]&amp;$AV$18,FSEchar[FSE
FCI
Power Rating '[kW']])</f>
        <v>0</v>
      </c>
      <c r="S60" s="139"/>
      <c r="T60" s="139"/>
      <c r="U60" s="139"/>
      <c r="V60" s="139"/>
      <c r="W60" s="139"/>
      <c r="X60" s="139"/>
      <c r="Y60" s="148"/>
      <c r="Z60" s="139"/>
      <c r="AA60" s="139"/>
      <c r="AB60" s="139"/>
      <c r="AC60" s="1" t="str">
        <f>IFERROR(FSEchar[[#This Row],[FSE
FCI
Power Rating '[kW']]]*24*_xlfn.XLOOKUP(FSEchar[[#This Row],[FCI 
Category
Types]],$AV$11:$AV$15,$AW$11:$AW$15),"")</f>
        <v/>
      </c>
      <c r="AD60" s="1">
        <f>SUMIF(SiteChar[Site Name],SiteChar[[#This Row],[Site Name]],FSEchar[FSE Nameplate Power Rating
'[kW']])</f>
        <v>0</v>
      </c>
      <c r="AE60" s="1">
        <f>COUNTIF(SiteChar[Site Name],SiteChar[[#This Row],[Site Name]])</f>
        <v>0</v>
      </c>
      <c r="AF60" s="1">
        <f>COUNTIF(Hide[Site LMD],Table1[[#This Row],[Site 
Ordinal Number]]&amp;$AV$17)</f>
        <v>0</v>
      </c>
      <c r="AG60" s="1">
        <f>COUNTIF(Hide[Site HD],Table1[[#This Row],[Site 
Ordinal Number]]&amp;$AV$18)</f>
        <v>0</v>
      </c>
      <c r="AH60" s="1" t="b">
        <f>OR(ISBLANK(SiteChar[[#This Row],[Latitude]]),LEN(SiteChar[[#This Row],[Latitude]])&gt;=8)</f>
        <v>1</v>
      </c>
      <c r="AI60" s="1" t="b">
        <f>OR(ISBLANK(SiteChar[[#This Row],[Longitude]]),LEN(SiteChar[[#This Row],[Longitude]])&gt;=10)</f>
        <v>1</v>
      </c>
      <c r="AJ60" s="1" t="str">
        <f>IF(Hide[[#This Row],[FCI Program Type]]=$AV$17,Table1[[#This Row],[Site 
Ordinal Number]]&amp;Hide[[#This Row],[FCI Program Type]],"")</f>
        <v/>
      </c>
      <c r="AK60" s="1" t="str">
        <f>IF(Hide[[#This Row],[FCI Program Type]]=$AV$18,Table1[[#This Row],[Site 
Ordinal Number]]&amp;Hide[[#This Row],[FCI Program Type]],"")</f>
        <v/>
      </c>
      <c r="AL60" s="1" t="b">
        <f>SiteCalc1[[#This Row],[Total Site
FCI 
Power Rating 
'[kW']]]&gt;SiteChar[[#This Row],[Maximum Total Site Power 
'[kW']]]</f>
        <v>0</v>
      </c>
      <c r="AM60" s="1" t="b">
        <f>AND(Hide[[#This Row],[FCI Program Type]]="LMD-FCI",SiteCalc1[[#This Row],[Total 
Site 
LMD-FCI Power Rating 
'[kW']]]&gt;2500)</f>
        <v>0</v>
      </c>
      <c r="AN60" s="1" t="b">
        <f>AND(Hide[[#This Row],[FCI Program Type]]="HD-FCI",SiteCalc1[[#This Row],[Total Site
HD-FCI Power Rating 
'[kW']]]&gt;40000)</f>
        <v>0</v>
      </c>
      <c r="AO60" s="1" t="b">
        <f>AND(FSEchar[[#This Row],[FSE Nameplate Power Rating
'[kW']]]&lt;50,OR(Hide[[#This Row],[FCI Program Type]]=$AV$17,Hide[[#This Row],[FCI Program Type]]=$AV$18))</f>
        <v>0</v>
      </c>
      <c r="AP60"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60" s="1" t="str">
        <f>IF(LEFT(FSEchar[[#This Row],[FCI 
Category
Types]],1)="L", "LMD-FCI",IF(LEFT(FSEchar[[#This Row],[FCI 
Category
Types]],1)="H","HD-FCI",""))</f>
        <v/>
      </c>
      <c r="AR60" s="1" t="str">
        <f>SiteChar[[#This Row],[Site Name]]&amp;" "&amp;FSEchar[[#This Row],[FCI 
Category
Types]]&amp;" "&amp;FSEchar[[#This Row],[FSE Charger Model]]&amp;" "&amp;FSEchar[[#This Row],[FSE Nameplate Power Rating
'[kW']]]</f>
        <v xml:space="preserve">   </v>
      </c>
      <c r="AS60" s="1">
        <f>COUNTIF(Hide[Unique Types],Hide[[#This Row],[Unique Types]])</f>
        <v>157</v>
      </c>
      <c r="BA60" s="48" t="str" cm="1">
        <f t="array" ref="BA60">IF(ISBLANK(AZ60),"",SUM(IF(AZ60=LEFT(AY60:AY$210,LEN(AZ60)),1,0)))</f>
        <v/>
      </c>
      <c r="BB60" s="47" t="str" cm="1">
        <f t="array" ref="BB60">IFERROR(IF(COUNTIF($BB$11:BB59,BB59)&lt;_xlfn.XLOOKUP(BB59,$AZ$11:$AZ$210,$BA$11:$BA$210,0,1),BB59,INDEX($AZ$11:$AZ$210,MATCH(BB59,$AZ$11:$AZ$210,0)+1)),"")</f>
        <v/>
      </c>
      <c r="BC60" s="46" t="str" cm="1">
        <f t="array" ref="BC60">IF(OR($BB60=0,$BB60=""),"",SUM(IF(AY60=Hide[Unique Types],1,0)))</f>
        <v/>
      </c>
      <c r="BD60" s="46" t="str" cm="1">
        <f t="array" ref="BD60">IF(OR($BB60=0,$BB60=""),"",_xlfn.XLOOKUP(AY60,Hide[Unique Types],FSEchar[FCI 
Category
Types],"Err",0,1))</f>
        <v/>
      </c>
      <c r="BE60" s="46" t="str" cm="1">
        <f t="array" ref="BE60">IF(OR($BB60=0,$BB60=""),"",_xlfn.XLOOKUP(AY60,Hide[Unique Types],FSEchar[FSE Charger Model],"Err",0,1))</f>
        <v/>
      </c>
      <c r="BF60" s="46" t="str" cm="1">
        <f t="array" ref="BF60">IF(OR($BB60=0,$BB60=""),"",_xlfn.XLOOKUP(AY60,Hide[Unique Types],FSEchar[FSE Nameplate Power Rating
'[kW']],"Err",0,1))</f>
        <v/>
      </c>
      <c r="BG60" s="46" t="str" cm="1">
        <f t="array" ref="BG60">IF(OR($BB60=0,$BB60=""),"",_xlfn.XLOOKUP(AY60,Hide[Unique Types],FSEchar[Number of CHAdeMO Ports],"Err",0,1))</f>
        <v/>
      </c>
      <c r="BH60" s="46" t="str" cm="1">
        <f t="array" ref="BH60">IF(OR($BB60=0,$BB60=""),"",_xlfn.XLOOKUP(AY60,Hide[Unique Types],FSEchar[Number of 
CCS 
Ports],"Err",0,1))</f>
        <v/>
      </c>
      <c r="BI60" s="46" t="str" cm="1">
        <f t="array" ref="BI60">IF(OR($BB60=0,$BB60=""),"",_xlfn.XLOOKUP(AY60,Hide[Unique Types],FSEchar[Number of NACS 
(SAE J3400)
Ports],"Err",0,1))</f>
        <v/>
      </c>
      <c r="BJ60" s="46" t="str" cm="1">
        <f t="array" ref="BJ60">IF(OR($BB60=0,$BB60=""),"",_xlfn.XLOOKUP(AY60,Hide[Unique Types],FSEchar[Number of High-Power Ports],"Err",0,1))</f>
        <v/>
      </c>
      <c r="BK60" s="46" t="str" cm="1">
        <f t="array" ref="BK60">IF(OR($BB60=0,$BB60=""),"",_xlfn.XLOOKUP(AY60,Hide[Unique Types],FSEchar[High-Power Port Type],"Err",0,1))</f>
        <v/>
      </c>
      <c r="BL60" s="46" t="str" cm="1">
        <f t="array" ref="BL60">IF(OR($BB60=0,$BB60=""),"",_xlfn.XLOOKUP(AY60,Hide[Unique Types],SiteCalc2[FCI Charging Capacity '[kWh/day']],"Err",0,1))</f>
        <v/>
      </c>
    </row>
    <row r="61" spans="2:64" x14ac:dyDescent="0.3">
      <c r="B61" s="28">
        <v>51</v>
      </c>
      <c r="C61" s="28" t="str">
        <f>IF(ISBLANK(SiteChar[[#This Row],[Site Name]]),"",IF(G61=G60,C60,C60+1))</f>
        <v/>
      </c>
      <c r="D61" s="28" t="str">
        <f>IF(ISBLANK(SiteChar[[#This Row],[Site Name]]),"",IF(G61=G60,D60+1,1))</f>
        <v/>
      </c>
      <c r="E61" s="1" t="str">
        <f>IF(ISBLANK(SiteChar[[#This Row],[Site Name]]),"",Applicant)</f>
        <v/>
      </c>
      <c r="F61" s="1" t="str">
        <f>IF(ISBLANK(SiteChar[[#This Row],[Site Name]]),"",FEIN)</f>
        <v/>
      </c>
      <c r="G61" s="139"/>
      <c r="H61" s="139"/>
      <c r="I61" s="139"/>
      <c r="J61" s="140"/>
      <c r="K61" s="140"/>
      <c r="L61" s="141"/>
      <c r="M61" s="139"/>
      <c r="N61" s="142"/>
      <c r="O61" s="1">
        <f>SUMIF(Table1[Site 
Ordinal Number],Table1[[#This Row],[Site 
Ordinal Number]],FSEchar[FSE Nameplate Power Rating
'[kW']])</f>
        <v>0</v>
      </c>
      <c r="P61" s="1">
        <f>SUMIF(Table1[Site 
Ordinal Number],Table1[[#This Row],[Site 
Ordinal Number]],FSEchar[FSE
FCI
Power Rating '[kW']])</f>
        <v>0</v>
      </c>
      <c r="Q61" s="1">
        <f>SUMIF(Hide[Site LMD],"="&amp;Table1[[#This Row],[Site 
Ordinal Number]]&amp;$AV$17,FSEchar[FSE
FCI
Power Rating '[kW']])</f>
        <v>0</v>
      </c>
      <c r="R61" s="1">
        <f>SUMIF(Hide[Site HD],"="&amp;Table1[[#This Row],[Site 
Ordinal Number]]&amp;$AV$18,FSEchar[FSE
FCI
Power Rating '[kW']])</f>
        <v>0</v>
      </c>
      <c r="S61" s="139"/>
      <c r="T61" s="139"/>
      <c r="U61" s="139"/>
      <c r="V61" s="139"/>
      <c r="W61" s="139"/>
      <c r="X61" s="139"/>
      <c r="Y61" s="148"/>
      <c r="Z61" s="139"/>
      <c r="AA61" s="139"/>
      <c r="AB61" s="139"/>
      <c r="AC61" s="1" t="str">
        <f>IFERROR(FSEchar[[#This Row],[FSE
FCI
Power Rating '[kW']]]*24*_xlfn.XLOOKUP(FSEchar[[#This Row],[FCI 
Category
Types]],$AV$11:$AV$15,$AW$11:$AW$15),"")</f>
        <v/>
      </c>
      <c r="AD61" s="1">
        <f>SUMIF(SiteChar[Site Name],SiteChar[[#This Row],[Site Name]],FSEchar[FSE Nameplate Power Rating
'[kW']])</f>
        <v>0</v>
      </c>
      <c r="AE61" s="1">
        <f>COUNTIF(SiteChar[Site Name],SiteChar[[#This Row],[Site Name]])</f>
        <v>0</v>
      </c>
      <c r="AF61" s="1">
        <f>COUNTIF(Hide[Site LMD],Table1[[#This Row],[Site 
Ordinal Number]]&amp;$AV$17)</f>
        <v>0</v>
      </c>
      <c r="AG61" s="1">
        <f>COUNTIF(Hide[Site HD],Table1[[#This Row],[Site 
Ordinal Number]]&amp;$AV$18)</f>
        <v>0</v>
      </c>
      <c r="AH61" s="1" t="b">
        <f>OR(ISBLANK(SiteChar[[#This Row],[Latitude]]),LEN(SiteChar[[#This Row],[Latitude]])&gt;=8)</f>
        <v>1</v>
      </c>
      <c r="AI61" s="1" t="b">
        <f>OR(ISBLANK(SiteChar[[#This Row],[Longitude]]),LEN(SiteChar[[#This Row],[Longitude]])&gt;=10)</f>
        <v>1</v>
      </c>
      <c r="AJ61" s="1" t="str">
        <f>IF(Hide[[#This Row],[FCI Program Type]]=$AV$17,Table1[[#This Row],[Site 
Ordinal Number]]&amp;Hide[[#This Row],[FCI Program Type]],"")</f>
        <v/>
      </c>
      <c r="AK61" s="1" t="str">
        <f>IF(Hide[[#This Row],[FCI Program Type]]=$AV$18,Table1[[#This Row],[Site 
Ordinal Number]]&amp;Hide[[#This Row],[FCI Program Type]],"")</f>
        <v/>
      </c>
      <c r="AL61" s="1" t="b">
        <f>SiteCalc1[[#This Row],[Total Site
FCI 
Power Rating 
'[kW']]]&gt;SiteChar[[#This Row],[Maximum Total Site Power 
'[kW']]]</f>
        <v>0</v>
      </c>
      <c r="AM61" s="1" t="b">
        <f>AND(Hide[[#This Row],[FCI Program Type]]="LMD-FCI",SiteCalc1[[#This Row],[Total 
Site 
LMD-FCI Power Rating 
'[kW']]]&gt;2500)</f>
        <v>0</v>
      </c>
      <c r="AN61" s="1" t="b">
        <f>AND(Hide[[#This Row],[FCI Program Type]]="HD-FCI",SiteCalc1[[#This Row],[Total Site
HD-FCI Power Rating 
'[kW']]]&gt;40000)</f>
        <v>0</v>
      </c>
      <c r="AO61" s="1" t="b">
        <f>AND(FSEchar[[#This Row],[FSE Nameplate Power Rating
'[kW']]]&lt;50,OR(Hide[[#This Row],[FCI Program Type]]=$AV$17,Hide[[#This Row],[FCI Program Type]]=$AV$18))</f>
        <v>0</v>
      </c>
      <c r="AP61"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61" s="1" t="str">
        <f>IF(LEFT(FSEchar[[#This Row],[FCI 
Category
Types]],1)="L", "LMD-FCI",IF(LEFT(FSEchar[[#This Row],[FCI 
Category
Types]],1)="H","HD-FCI",""))</f>
        <v/>
      </c>
      <c r="AR61" s="1" t="str">
        <f>SiteChar[[#This Row],[Site Name]]&amp;" "&amp;FSEchar[[#This Row],[FCI 
Category
Types]]&amp;" "&amp;FSEchar[[#This Row],[FSE Charger Model]]&amp;" "&amp;FSEchar[[#This Row],[FSE Nameplate Power Rating
'[kW']]]</f>
        <v xml:space="preserve">   </v>
      </c>
      <c r="AS61" s="1">
        <f>COUNTIF(Hide[Unique Types],Hide[[#This Row],[Unique Types]])</f>
        <v>157</v>
      </c>
      <c r="BA61" s="48" t="str" cm="1">
        <f t="array" ref="BA61">IF(ISBLANK(AZ61),"",SUM(IF(AZ61=LEFT(AY61:AY$210,LEN(AZ61)),1,0)))</f>
        <v/>
      </c>
      <c r="BB61" s="47" t="str" cm="1">
        <f t="array" ref="BB61">IFERROR(IF(COUNTIF($BB$11:BB60,BB60)&lt;_xlfn.XLOOKUP(BB60,$AZ$11:$AZ$210,$BA$11:$BA$210,0,1),BB60,INDEX($AZ$11:$AZ$210,MATCH(BB60,$AZ$11:$AZ$210,0)+1)),"")</f>
        <v/>
      </c>
      <c r="BC61" s="46" t="str" cm="1">
        <f t="array" ref="BC61">IF(OR($BB61=0,$BB61=""),"",SUM(IF(AY61=Hide[Unique Types],1,0)))</f>
        <v/>
      </c>
      <c r="BD61" s="46" t="str" cm="1">
        <f t="array" ref="BD61">IF(OR($BB61=0,$BB61=""),"",_xlfn.XLOOKUP(AY61,Hide[Unique Types],FSEchar[FCI 
Category
Types],"Err",0,1))</f>
        <v/>
      </c>
      <c r="BE61" s="46" t="str" cm="1">
        <f t="array" ref="BE61">IF(OR($BB61=0,$BB61=""),"",_xlfn.XLOOKUP(AY61,Hide[Unique Types],FSEchar[FSE Charger Model],"Err",0,1))</f>
        <v/>
      </c>
      <c r="BF61" s="46" t="str" cm="1">
        <f t="array" ref="BF61">IF(OR($BB61=0,$BB61=""),"",_xlfn.XLOOKUP(AY61,Hide[Unique Types],FSEchar[FSE Nameplate Power Rating
'[kW']],"Err",0,1))</f>
        <v/>
      </c>
      <c r="BG61" s="46" t="str" cm="1">
        <f t="array" ref="BG61">IF(OR($BB61=0,$BB61=""),"",_xlfn.XLOOKUP(AY61,Hide[Unique Types],FSEchar[Number of CHAdeMO Ports],"Err",0,1))</f>
        <v/>
      </c>
      <c r="BH61" s="46" t="str" cm="1">
        <f t="array" ref="BH61">IF(OR($BB61=0,$BB61=""),"",_xlfn.XLOOKUP(AY61,Hide[Unique Types],FSEchar[Number of 
CCS 
Ports],"Err",0,1))</f>
        <v/>
      </c>
      <c r="BI61" s="46" t="str" cm="1">
        <f t="array" ref="BI61">IF(OR($BB61=0,$BB61=""),"",_xlfn.XLOOKUP(AY61,Hide[Unique Types],FSEchar[Number of NACS 
(SAE J3400)
Ports],"Err",0,1))</f>
        <v/>
      </c>
      <c r="BJ61" s="46" t="str" cm="1">
        <f t="array" ref="BJ61">IF(OR($BB61=0,$BB61=""),"",_xlfn.XLOOKUP(AY61,Hide[Unique Types],FSEchar[Number of High-Power Ports],"Err",0,1))</f>
        <v/>
      </c>
      <c r="BK61" s="46" t="str" cm="1">
        <f t="array" ref="BK61">IF(OR($BB61=0,$BB61=""),"",_xlfn.XLOOKUP(AY61,Hide[Unique Types],FSEchar[High-Power Port Type],"Err",0,1))</f>
        <v/>
      </c>
      <c r="BL61" s="46" t="str" cm="1">
        <f t="array" ref="BL61">IF(OR($BB61=0,$BB61=""),"",_xlfn.XLOOKUP(AY61,Hide[Unique Types],SiteCalc2[FCI Charging Capacity '[kWh/day']],"Err",0,1))</f>
        <v/>
      </c>
    </row>
    <row r="62" spans="2:64" x14ac:dyDescent="0.3">
      <c r="B62" s="28">
        <v>52</v>
      </c>
      <c r="C62" s="28" t="str">
        <f>IF(ISBLANK(SiteChar[[#This Row],[Site Name]]),"",IF(G62=G61,C61,C61+1))</f>
        <v/>
      </c>
      <c r="D62" s="28" t="str">
        <f>IF(ISBLANK(SiteChar[[#This Row],[Site Name]]),"",IF(G62=G61,D61+1,1))</f>
        <v/>
      </c>
      <c r="E62" s="1" t="str">
        <f>IF(ISBLANK(SiteChar[[#This Row],[Site Name]]),"",Applicant)</f>
        <v/>
      </c>
      <c r="F62" s="1" t="str">
        <f>IF(ISBLANK(SiteChar[[#This Row],[Site Name]]),"",FEIN)</f>
        <v/>
      </c>
      <c r="G62" s="139"/>
      <c r="H62" s="139"/>
      <c r="I62" s="139"/>
      <c r="J62" s="140"/>
      <c r="K62" s="140"/>
      <c r="L62" s="141"/>
      <c r="M62" s="139"/>
      <c r="N62" s="142"/>
      <c r="O62" s="1">
        <f>SUMIF(Table1[Site 
Ordinal Number],Table1[[#This Row],[Site 
Ordinal Number]],FSEchar[FSE Nameplate Power Rating
'[kW']])</f>
        <v>0</v>
      </c>
      <c r="P62" s="1">
        <f>SUMIF(Table1[Site 
Ordinal Number],Table1[[#This Row],[Site 
Ordinal Number]],FSEchar[FSE
FCI
Power Rating '[kW']])</f>
        <v>0</v>
      </c>
      <c r="Q62" s="1">
        <f>SUMIF(Hide[Site LMD],"="&amp;Table1[[#This Row],[Site 
Ordinal Number]]&amp;$AV$17,FSEchar[FSE
FCI
Power Rating '[kW']])</f>
        <v>0</v>
      </c>
      <c r="R62" s="1">
        <f>SUMIF(Hide[Site HD],"="&amp;Table1[[#This Row],[Site 
Ordinal Number]]&amp;$AV$18,FSEchar[FSE
FCI
Power Rating '[kW']])</f>
        <v>0</v>
      </c>
      <c r="S62" s="139"/>
      <c r="T62" s="139"/>
      <c r="U62" s="139"/>
      <c r="V62" s="139"/>
      <c r="W62" s="139"/>
      <c r="X62" s="139"/>
      <c r="Y62" s="148"/>
      <c r="Z62" s="139"/>
      <c r="AA62" s="139"/>
      <c r="AB62" s="139"/>
      <c r="AC62" s="1" t="str">
        <f>IFERROR(FSEchar[[#This Row],[FSE
FCI
Power Rating '[kW']]]*24*_xlfn.XLOOKUP(FSEchar[[#This Row],[FCI 
Category
Types]],$AV$11:$AV$15,$AW$11:$AW$15),"")</f>
        <v/>
      </c>
      <c r="AD62" s="1">
        <f>SUMIF(SiteChar[Site Name],SiteChar[[#This Row],[Site Name]],FSEchar[FSE Nameplate Power Rating
'[kW']])</f>
        <v>0</v>
      </c>
      <c r="AE62" s="1">
        <f>COUNTIF(SiteChar[Site Name],SiteChar[[#This Row],[Site Name]])</f>
        <v>0</v>
      </c>
      <c r="AF62" s="1">
        <f>COUNTIF(Hide[Site LMD],Table1[[#This Row],[Site 
Ordinal Number]]&amp;$AV$17)</f>
        <v>0</v>
      </c>
      <c r="AG62" s="1">
        <f>COUNTIF(Hide[Site HD],Table1[[#This Row],[Site 
Ordinal Number]]&amp;$AV$18)</f>
        <v>0</v>
      </c>
      <c r="AH62" s="1" t="b">
        <f>OR(ISBLANK(SiteChar[[#This Row],[Latitude]]),LEN(SiteChar[[#This Row],[Latitude]])&gt;=8)</f>
        <v>1</v>
      </c>
      <c r="AI62" s="1" t="b">
        <f>OR(ISBLANK(SiteChar[[#This Row],[Longitude]]),LEN(SiteChar[[#This Row],[Longitude]])&gt;=10)</f>
        <v>1</v>
      </c>
      <c r="AJ62" s="1" t="str">
        <f>IF(Hide[[#This Row],[FCI Program Type]]=$AV$17,Table1[[#This Row],[Site 
Ordinal Number]]&amp;Hide[[#This Row],[FCI Program Type]],"")</f>
        <v/>
      </c>
      <c r="AK62" s="1" t="str">
        <f>IF(Hide[[#This Row],[FCI Program Type]]=$AV$18,Table1[[#This Row],[Site 
Ordinal Number]]&amp;Hide[[#This Row],[FCI Program Type]],"")</f>
        <v/>
      </c>
      <c r="AL62" s="1" t="b">
        <f>SiteCalc1[[#This Row],[Total Site
FCI 
Power Rating 
'[kW']]]&gt;SiteChar[[#This Row],[Maximum Total Site Power 
'[kW']]]</f>
        <v>0</v>
      </c>
      <c r="AM62" s="1" t="b">
        <f>AND(Hide[[#This Row],[FCI Program Type]]="LMD-FCI",SiteCalc1[[#This Row],[Total 
Site 
LMD-FCI Power Rating 
'[kW']]]&gt;2500)</f>
        <v>0</v>
      </c>
      <c r="AN62" s="1" t="b">
        <f>AND(Hide[[#This Row],[FCI Program Type]]="HD-FCI",SiteCalc1[[#This Row],[Total Site
HD-FCI Power Rating 
'[kW']]]&gt;40000)</f>
        <v>0</v>
      </c>
      <c r="AO62" s="1" t="b">
        <f>AND(FSEchar[[#This Row],[FSE Nameplate Power Rating
'[kW']]]&lt;50,OR(Hide[[#This Row],[FCI Program Type]]=$AV$17,Hide[[#This Row],[FCI Program Type]]=$AV$18))</f>
        <v>0</v>
      </c>
      <c r="AP62"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62" s="1" t="str">
        <f>IF(LEFT(FSEchar[[#This Row],[FCI 
Category
Types]],1)="L", "LMD-FCI",IF(LEFT(FSEchar[[#This Row],[FCI 
Category
Types]],1)="H","HD-FCI",""))</f>
        <v/>
      </c>
      <c r="AR62" s="1" t="str">
        <f>SiteChar[[#This Row],[Site Name]]&amp;" "&amp;FSEchar[[#This Row],[FCI 
Category
Types]]&amp;" "&amp;FSEchar[[#This Row],[FSE Charger Model]]&amp;" "&amp;FSEchar[[#This Row],[FSE Nameplate Power Rating
'[kW']]]</f>
        <v xml:space="preserve">   </v>
      </c>
      <c r="AS62" s="1">
        <f>COUNTIF(Hide[Unique Types],Hide[[#This Row],[Unique Types]])</f>
        <v>157</v>
      </c>
      <c r="BA62" s="48" t="str" cm="1">
        <f t="array" ref="BA62">IF(ISBLANK(AZ62),"",SUM(IF(AZ62=LEFT(AY62:AY$210,LEN(AZ62)),1,0)))</f>
        <v/>
      </c>
      <c r="BB62" s="47" t="str" cm="1">
        <f t="array" ref="BB62">IFERROR(IF(COUNTIF($BB$11:BB61,BB61)&lt;_xlfn.XLOOKUP(BB61,$AZ$11:$AZ$210,$BA$11:$BA$210,0,1),BB61,INDEX($AZ$11:$AZ$210,MATCH(BB61,$AZ$11:$AZ$210,0)+1)),"")</f>
        <v/>
      </c>
      <c r="BC62" s="46" t="str" cm="1">
        <f t="array" ref="BC62">IF(OR($BB62=0,$BB62=""),"",SUM(IF(AY62=Hide[Unique Types],1,0)))</f>
        <v/>
      </c>
      <c r="BD62" s="46" t="str" cm="1">
        <f t="array" ref="BD62">IF(OR($BB62=0,$BB62=""),"",_xlfn.XLOOKUP(AY62,Hide[Unique Types],FSEchar[FCI 
Category
Types],"Err",0,1))</f>
        <v/>
      </c>
      <c r="BE62" s="46" t="str" cm="1">
        <f t="array" ref="BE62">IF(OR($BB62=0,$BB62=""),"",_xlfn.XLOOKUP(AY62,Hide[Unique Types],FSEchar[FSE Charger Model],"Err",0,1))</f>
        <v/>
      </c>
      <c r="BF62" s="46" t="str" cm="1">
        <f t="array" ref="BF62">IF(OR($BB62=0,$BB62=""),"",_xlfn.XLOOKUP(AY62,Hide[Unique Types],FSEchar[FSE Nameplate Power Rating
'[kW']],"Err",0,1))</f>
        <v/>
      </c>
      <c r="BG62" s="46" t="str" cm="1">
        <f t="array" ref="BG62">IF(OR($BB62=0,$BB62=""),"",_xlfn.XLOOKUP(AY62,Hide[Unique Types],FSEchar[Number of CHAdeMO Ports],"Err",0,1))</f>
        <v/>
      </c>
      <c r="BH62" s="46" t="str" cm="1">
        <f t="array" ref="BH62">IF(OR($BB62=0,$BB62=""),"",_xlfn.XLOOKUP(AY62,Hide[Unique Types],FSEchar[Number of 
CCS 
Ports],"Err",0,1))</f>
        <v/>
      </c>
      <c r="BI62" s="46" t="str" cm="1">
        <f t="array" ref="BI62">IF(OR($BB62=0,$BB62=""),"",_xlfn.XLOOKUP(AY62,Hide[Unique Types],FSEchar[Number of NACS 
(SAE J3400)
Ports],"Err",0,1))</f>
        <v/>
      </c>
      <c r="BJ62" s="46" t="str" cm="1">
        <f t="array" ref="BJ62">IF(OR($BB62=0,$BB62=""),"",_xlfn.XLOOKUP(AY62,Hide[Unique Types],FSEchar[Number of High-Power Ports],"Err",0,1))</f>
        <v/>
      </c>
      <c r="BK62" s="46" t="str" cm="1">
        <f t="array" ref="BK62">IF(OR($BB62=0,$BB62=""),"",_xlfn.XLOOKUP(AY62,Hide[Unique Types],FSEchar[High-Power Port Type],"Err",0,1))</f>
        <v/>
      </c>
      <c r="BL62" s="46" t="str" cm="1">
        <f t="array" ref="BL62">IF(OR($BB62=0,$BB62=""),"",_xlfn.XLOOKUP(AY62,Hide[Unique Types],SiteCalc2[FCI Charging Capacity '[kWh/day']],"Err",0,1))</f>
        <v/>
      </c>
    </row>
    <row r="63" spans="2:64" x14ac:dyDescent="0.3">
      <c r="B63" s="28">
        <v>53</v>
      </c>
      <c r="C63" s="28" t="str">
        <f>IF(ISBLANK(SiteChar[[#This Row],[Site Name]]),"",IF(G63=G62,C62,C62+1))</f>
        <v/>
      </c>
      <c r="D63" s="28" t="str">
        <f>IF(ISBLANK(SiteChar[[#This Row],[Site Name]]),"",IF(G63=G62,D62+1,1))</f>
        <v/>
      </c>
      <c r="E63" s="1" t="str">
        <f>IF(ISBLANK(SiteChar[[#This Row],[Site Name]]),"",Applicant)</f>
        <v/>
      </c>
      <c r="F63" s="1" t="str">
        <f>IF(ISBLANK(SiteChar[[#This Row],[Site Name]]),"",FEIN)</f>
        <v/>
      </c>
      <c r="G63" s="139"/>
      <c r="H63" s="139"/>
      <c r="I63" s="139"/>
      <c r="J63" s="140"/>
      <c r="K63" s="140"/>
      <c r="L63" s="141"/>
      <c r="M63" s="139"/>
      <c r="N63" s="142"/>
      <c r="O63" s="1">
        <f>SUMIF(Table1[Site 
Ordinal Number],Table1[[#This Row],[Site 
Ordinal Number]],FSEchar[FSE Nameplate Power Rating
'[kW']])</f>
        <v>0</v>
      </c>
      <c r="P63" s="1">
        <f>SUMIF(Table1[Site 
Ordinal Number],Table1[[#This Row],[Site 
Ordinal Number]],FSEchar[FSE
FCI
Power Rating '[kW']])</f>
        <v>0</v>
      </c>
      <c r="Q63" s="1">
        <f>SUMIF(Hide[Site LMD],"="&amp;Table1[[#This Row],[Site 
Ordinal Number]]&amp;$AV$17,FSEchar[FSE
FCI
Power Rating '[kW']])</f>
        <v>0</v>
      </c>
      <c r="R63" s="1">
        <f>SUMIF(Hide[Site HD],"="&amp;Table1[[#This Row],[Site 
Ordinal Number]]&amp;$AV$18,FSEchar[FSE
FCI
Power Rating '[kW']])</f>
        <v>0</v>
      </c>
      <c r="S63" s="139"/>
      <c r="T63" s="139"/>
      <c r="U63" s="139"/>
      <c r="V63" s="139"/>
      <c r="W63" s="139"/>
      <c r="X63" s="139"/>
      <c r="Y63" s="148"/>
      <c r="Z63" s="139"/>
      <c r="AA63" s="139"/>
      <c r="AB63" s="139"/>
      <c r="AC63" s="1" t="str">
        <f>IFERROR(FSEchar[[#This Row],[FSE
FCI
Power Rating '[kW']]]*24*_xlfn.XLOOKUP(FSEchar[[#This Row],[FCI 
Category
Types]],$AV$11:$AV$15,$AW$11:$AW$15),"")</f>
        <v/>
      </c>
      <c r="AD63" s="1">
        <f>SUMIF(SiteChar[Site Name],SiteChar[[#This Row],[Site Name]],FSEchar[FSE Nameplate Power Rating
'[kW']])</f>
        <v>0</v>
      </c>
      <c r="AE63" s="1">
        <f>COUNTIF(SiteChar[Site Name],SiteChar[[#This Row],[Site Name]])</f>
        <v>0</v>
      </c>
      <c r="AF63" s="1">
        <f>COUNTIF(Hide[Site LMD],Table1[[#This Row],[Site 
Ordinal Number]]&amp;$AV$17)</f>
        <v>0</v>
      </c>
      <c r="AG63" s="1">
        <f>COUNTIF(Hide[Site HD],Table1[[#This Row],[Site 
Ordinal Number]]&amp;$AV$18)</f>
        <v>0</v>
      </c>
      <c r="AH63" s="1" t="b">
        <f>OR(ISBLANK(SiteChar[[#This Row],[Latitude]]),LEN(SiteChar[[#This Row],[Latitude]])&gt;=8)</f>
        <v>1</v>
      </c>
      <c r="AI63" s="1" t="b">
        <f>OR(ISBLANK(SiteChar[[#This Row],[Longitude]]),LEN(SiteChar[[#This Row],[Longitude]])&gt;=10)</f>
        <v>1</v>
      </c>
      <c r="AJ63" s="1" t="str">
        <f>IF(Hide[[#This Row],[FCI Program Type]]=$AV$17,Table1[[#This Row],[Site 
Ordinal Number]]&amp;Hide[[#This Row],[FCI Program Type]],"")</f>
        <v/>
      </c>
      <c r="AK63" s="1" t="str">
        <f>IF(Hide[[#This Row],[FCI Program Type]]=$AV$18,Table1[[#This Row],[Site 
Ordinal Number]]&amp;Hide[[#This Row],[FCI Program Type]],"")</f>
        <v/>
      </c>
      <c r="AL63" s="1" t="b">
        <f>SiteCalc1[[#This Row],[Total Site
FCI 
Power Rating 
'[kW']]]&gt;SiteChar[[#This Row],[Maximum Total Site Power 
'[kW']]]</f>
        <v>0</v>
      </c>
      <c r="AM63" s="1" t="b">
        <f>AND(Hide[[#This Row],[FCI Program Type]]="LMD-FCI",SiteCalc1[[#This Row],[Total 
Site 
LMD-FCI Power Rating 
'[kW']]]&gt;2500)</f>
        <v>0</v>
      </c>
      <c r="AN63" s="1" t="b">
        <f>AND(Hide[[#This Row],[FCI Program Type]]="HD-FCI",SiteCalc1[[#This Row],[Total Site
HD-FCI Power Rating 
'[kW']]]&gt;40000)</f>
        <v>0</v>
      </c>
      <c r="AO63" s="1" t="b">
        <f>AND(FSEchar[[#This Row],[FSE Nameplate Power Rating
'[kW']]]&lt;50,OR(Hide[[#This Row],[FCI Program Type]]=$AV$17,Hide[[#This Row],[FCI Program Type]]=$AV$18))</f>
        <v>0</v>
      </c>
      <c r="AP63"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63" s="1" t="str">
        <f>IF(LEFT(FSEchar[[#This Row],[FCI 
Category
Types]],1)="L", "LMD-FCI",IF(LEFT(FSEchar[[#This Row],[FCI 
Category
Types]],1)="H","HD-FCI",""))</f>
        <v/>
      </c>
      <c r="AR63" s="1" t="str">
        <f>SiteChar[[#This Row],[Site Name]]&amp;" "&amp;FSEchar[[#This Row],[FCI 
Category
Types]]&amp;" "&amp;FSEchar[[#This Row],[FSE Charger Model]]&amp;" "&amp;FSEchar[[#This Row],[FSE Nameplate Power Rating
'[kW']]]</f>
        <v xml:space="preserve">   </v>
      </c>
      <c r="AS63" s="1">
        <f>COUNTIF(Hide[Unique Types],Hide[[#This Row],[Unique Types]])</f>
        <v>157</v>
      </c>
      <c r="BA63" s="48" t="str" cm="1">
        <f t="array" ref="BA63">IF(ISBLANK(AZ63),"",SUM(IF(AZ63=LEFT(AY63:AY$210,LEN(AZ63)),1,0)))</f>
        <v/>
      </c>
      <c r="BB63" s="47" t="str" cm="1">
        <f t="array" ref="BB63">IFERROR(IF(COUNTIF($BB$11:BB62,BB62)&lt;_xlfn.XLOOKUP(BB62,$AZ$11:$AZ$210,$BA$11:$BA$210,0,1),BB62,INDEX($AZ$11:$AZ$210,MATCH(BB62,$AZ$11:$AZ$210,0)+1)),"")</f>
        <v/>
      </c>
      <c r="BC63" s="46" t="str" cm="1">
        <f t="array" ref="BC63">IF(OR($BB63=0,$BB63=""),"",SUM(IF(AY63=Hide[Unique Types],1,0)))</f>
        <v/>
      </c>
      <c r="BD63" s="46" t="str" cm="1">
        <f t="array" ref="BD63">IF(OR($BB63=0,$BB63=""),"",_xlfn.XLOOKUP(AY63,Hide[Unique Types],FSEchar[FCI 
Category
Types],"Err",0,1))</f>
        <v/>
      </c>
      <c r="BE63" s="46" t="str" cm="1">
        <f t="array" ref="BE63">IF(OR($BB63=0,$BB63=""),"",_xlfn.XLOOKUP(AY63,Hide[Unique Types],FSEchar[FSE Charger Model],"Err",0,1))</f>
        <v/>
      </c>
      <c r="BF63" s="46" t="str" cm="1">
        <f t="array" ref="BF63">IF(OR($BB63=0,$BB63=""),"",_xlfn.XLOOKUP(AY63,Hide[Unique Types],FSEchar[FSE Nameplate Power Rating
'[kW']],"Err",0,1))</f>
        <v/>
      </c>
      <c r="BG63" s="46" t="str" cm="1">
        <f t="array" ref="BG63">IF(OR($BB63=0,$BB63=""),"",_xlfn.XLOOKUP(AY63,Hide[Unique Types],FSEchar[Number of CHAdeMO Ports],"Err",0,1))</f>
        <v/>
      </c>
      <c r="BH63" s="46" t="str" cm="1">
        <f t="array" ref="BH63">IF(OR($BB63=0,$BB63=""),"",_xlfn.XLOOKUP(AY63,Hide[Unique Types],FSEchar[Number of 
CCS 
Ports],"Err",0,1))</f>
        <v/>
      </c>
      <c r="BI63" s="46" t="str" cm="1">
        <f t="array" ref="BI63">IF(OR($BB63=0,$BB63=""),"",_xlfn.XLOOKUP(AY63,Hide[Unique Types],FSEchar[Number of NACS 
(SAE J3400)
Ports],"Err",0,1))</f>
        <v/>
      </c>
      <c r="BJ63" s="46" t="str" cm="1">
        <f t="array" ref="BJ63">IF(OR($BB63=0,$BB63=""),"",_xlfn.XLOOKUP(AY63,Hide[Unique Types],FSEchar[Number of High-Power Ports],"Err",0,1))</f>
        <v/>
      </c>
      <c r="BK63" s="46" t="str" cm="1">
        <f t="array" ref="BK63">IF(OR($BB63=0,$BB63=""),"",_xlfn.XLOOKUP(AY63,Hide[Unique Types],FSEchar[High-Power Port Type],"Err",0,1))</f>
        <v/>
      </c>
      <c r="BL63" s="46" t="str" cm="1">
        <f t="array" ref="BL63">IF(OR($BB63=0,$BB63=""),"",_xlfn.XLOOKUP(AY63,Hide[Unique Types],SiteCalc2[FCI Charging Capacity '[kWh/day']],"Err",0,1))</f>
        <v/>
      </c>
    </row>
    <row r="64" spans="2:64" x14ac:dyDescent="0.3">
      <c r="B64" s="28">
        <v>54</v>
      </c>
      <c r="C64" s="28" t="str">
        <f>IF(ISBLANK(SiteChar[[#This Row],[Site Name]]),"",IF(G64=G63,C63,C63+1))</f>
        <v/>
      </c>
      <c r="D64" s="28" t="str">
        <f>IF(ISBLANK(SiteChar[[#This Row],[Site Name]]),"",IF(G64=G63,D63+1,1))</f>
        <v/>
      </c>
      <c r="E64" s="1" t="str">
        <f>IF(ISBLANK(SiteChar[[#This Row],[Site Name]]),"",Applicant)</f>
        <v/>
      </c>
      <c r="F64" s="1" t="str">
        <f>IF(ISBLANK(SiteChar[[#This Row],[Site Name]]),"",FEIN)</f>
        <v/>
      </c>
      <c r="G64" s="139"/>
      <c r="H64" s="139"/>
      <c r="I64" s="139"/>
      <c r="J64" s="140"/>
      <c r="K64" s="140"/>
      <c r="L64" s="141"/>
      <c r="M64" s="139"/>
      <c r="N64" s="142"/>
      <c r="O64" s="1">
        <f>SUMIF(Table1[Site 
Ordinal Number],Table1[[#This Row],[Site 
Ordinal Number]],FSEchar[FSE Nameplate Power Rating
'[kW']])</f>
        <v>0</v>
      </c>
      <c r="P64" s="1">
        <f>SUMIF(Table1[Site 
Ordinal Number],Table1[[#This Row],[Site 
Ordinal Number]],FSEchar[FSE
FCI
Power Rating '[kW']])</f>
        <v>0</v>
      </c>
      <c r="Q64" s="1">
        <f>SUMIF(Hide[Site LMD],"="&amp;Table1[[#This Row],[Site 
Ordinal Number]]&amp;$AV$17,FSEchar[FSE
FCI
Power Rating '[kW']])</f>
        <v>0</v>
      </c>
      <c r="R64" s="1">
        <f>SUMIF(Hide[Site HD],"="&amp;Table1[[#This Row],[Site 
Ordinal Number]]&amp;$AV$18,FSEchar[FSE
FCI
Power Rating '[kW']])</f>
        <v>0</v>
      </c>
      <c r="S64" s="139"/>
      <c r="T64" s="139"/>
      <c r="U64" s="139"/>
      <c r="V64" s="139"/>
      <c r="W64" s="139"/>
      <c r="X64" s="139"/>
      <c r="Y64" s="148"/>
      <c r="Z64" s="139"/>
      <c r="AA64" s="139"/>
      <c r="AB64" s="139"/>
      <c r="AC64" s="1" t="str">
        <f>IFERROR(FSEchar[[#This Row],[FSE
FCI
Power Rating '[kW']]]*24*_xlfn.XLOOKUP(FSEchar[[#This Row],[FCI 
Category
Types]],$AV$11:$AV$15,$AW$11:$AW$15),"")</f>
        <v/>
      </c>
      <c r="AD64" s="1">
        <f>SUMIF(SiteChar[Site Name],SiteChar[[#This Row],[Site Name]],FSEchar[FSE Nameplate Power Rating
'[kW']])</f>
        <v>0</v>
      </c>
      <c r="AE64" s="1">
        <f>COUNTIF(SiteChar[Site Name],SiteChar[[#This Row],[Site Name]])</f>
        <v>0</v>
      </c>
      <c r="AF64" s="1">
        <f>COUNTIF(Hide[Site LMD],Table1[[#This Row],[Site 
Ordinal Number]]&amp;$AV$17)</f>
        <v>0</v>
      </c>
      <c r="AG64" s="1">
        <f>COUNTIF(Hide[Site HD],Table1[[#This Row],[Site 
Ordinal Number]]&amp;$AV$18)</f>
        <v>0</v>
      </c>
      <c r="AH64" s="1" t="b">
        <f>OR(ISBLANK(SiteChar[[#This Row],[Latitude]]),LEN(SiteChar[[#This Row],[Latitude]])&gt;=8)</f>
        <v>1</v>
      </c>
      <c r="AI64" s="1" t="b">
        <f>OR(ISBLANK(SiteChar[[#This Row],[Longitude]]),LEN(SiteChar[[#This Row],[Longitude]])&gt;=10)</f>
        <v>1</v>
      </c>
      <c r="AJ64" s="1" t="str">
        <f>IF(Hide[[#This Row],[FCI Program Type]]=$AV$17,Table1[[#This Row],[Site 
Ordinal Number]]&amp;Hide[[#This Row],[FCI Program Type]],"")</f>
        <v/>
      </c>
      <c r="AK64" s="1" t="str">
        <f>IF(Hide[[#This Row],[FCI Program Type]]=$AV$18,Table1[[#This Row],[Site 
Ordinal Number]]&amp;Hide[[#This Row],[FCI Program Type]],"")</f>
        <v/>
      </c>
      <c r="AL64" s="1" t="b">
        <f>SiteCalc1[[#This Row],[Total Site
FCI 
Power Rating 
'[kW']]]&gt;SiteChar[[#This Row],[Maximum Total Site Power 
'[kW']]]</f>
        <v>0</v>
      </c>
      <c r="AM64" s="1" t="b">
        <f>AND(Hide[[#This Row],[FCI Program Type]]="LMD-FCI",SiteCalc1[[#This Row],[Total 
Site 
LMD-FCI Power Rating 
'[kW']]]&gt;2500)</f>
        <v>0</v>
      </c>
      <c r="AN64" s="1" t="b">
        <f>AND(Hide[[#This Row],[FCI Program Type]]="HD-FCI",SiteCalc1[[#This Row],[Total Site
HD-FCI Power Rating 
'[kW']]]&gt;40000)</f>
        <v>0</v>
      </c>
      <c r="AO64" s="1" t="b">
        <f>AND(FSEchar[[#This Row],[FSE Nameplate Power Rating
'[kW']]]&lt;50,OR(Hide[[#This Row],[FCI Program Type]]=$AV$17,Hide[[#This Row],[FCI Program Type]]=$AV$18))</f>
        <v>0</v>
      </c>
      <c r="AP64"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64" s="1" t="str">
        <f>IF(LEFT(FSEchar[[#This Row],[FCI 
Category
Types]],1)="L", "LMD-FCI",IF(LEFT(FSEchar[[#This Row],[FCI 
Category
Types]],1)="H","HD-FCI",""))</f>
        <v/>
      </c>
      <c r="AR64" s="1" t="str">
        <f>SiteChar[[#This Row],[Site Name]]&amp;" "&amp;FSEchar[[#This Row],[FCI 
Category
Types]]&amp;" "&amp;FSEchar[[#This Row],[FSE Charger Model]]&amp;" "&amp;FSEchar[[#This Row],[FSE Nameplate Power Rating
'[kW']]]</f>
        <v xml:space="preserve">   </v>
      </c>
      <c r="AS64" s="1">
        <f>COUNTIF(Hide[Unique Types],Hide[[#This Row],[Unique Types]])</f>
        <v>157</v>
      </c>
      <c r="BA64" s="48" t="str" cm="1">
        <f t="array" ref="BA64">IF(ISBLANK(AZ64),"",SUM(IF(AZ64=LEFT(AY64:AY$210,LEN(AZ64)),1,0)))</f>
        <v/>
      </c>
      <c r="BB64" s="47" t="str" cm="1">
        <f t="array" ref="BB64">IFERROR(IF(COUNTIF($BB$11:BB63,BB63)&lt;_xlfn.XLOOKUP(BB63,$AZ$11:$AZ$210,$BA$11:$BA$210,0,1),BB63,INDEX($AZ$11:$AZ$210,MATCH(BB63,$AZ$11:$AZ$210,0)+1)),"")</f>
        <v/>
      </c>
      <c r="BC64" s="46" t="str" cm="1">
        <f t="array" ref="BC64">IF(OR($BB64=0,$BB64=""),"",SUM(IF(AY64=Hide[Unique Types],1,0)))</f>
        <v/>
      </c>
      <c r="BD64" s="46" t="str" cm="1">
        <f t="array" ref="BD64">IF(OR($BB64=0,$BB64=""),"",_xlfn.XLOOKUP(AY64,Hide[Unique Types],FSEchar[FCI 
Category
Types],"Err",0,1))</f>
        <v/>
      </c>
      <c r="BE64" s="46" t="str" cm="1">
        <f t="array" ref="BE64">IF(OR($BB64=0,$BB64=""),"",_xlfn.XLOOKUP(AY64,Hide[Unique Types],FSEchar[FSE Charger Model],"Err",0,1))</f>
        <v/>
      </c>
      <c r="BF64" s="46" t="str" cm="1">
        <f t="array" ref="BF64">IF(OR($BB64=0,$BB64=""),"",_xlfn.XLOOKUP(AY64,Hide[Unique Types],FSEchar[FSE Nameplate Power Rating
'[kW']],"Err",0,1))</f>
        <v/>
      </c>
      <c r="BG64" s="46" t="str" cm="1">
        <f t="array" ref="BG64">IF(OR($BB64=0,$BB64=""),"",_xlfn.XLOOKUP(AY64,Hide[Unique Types],FSEchar[Number of CHAdeMO Ports],"Err",0,1))</f>
        <v/>
      </c>
      <c r="BH64" s="46" t="str" cm="1">
        <f t="array" ref="BH64">IF(OR($BB64=0,$BB64=""),"",_xlfn.XLOOKUP(AY64,Hide[Unique Types],FSEchar[Number of 
CCS 
Ports],"Err",0,1))</f>
        <v/>
      </c>
      <c r="BI64" s="46" t="str" cm="1">
        <f t="array" ref="BI64">IF(OR($BB64=0,$BB64=""),"",_xlfn.XLOOKUP(AY64,Hide[Unique Types],FSEchar[Number of NACS 
(SAE J3400)
Ports],"Err",0,1))</f>
        <v/>
      </c>
      <c r="BJ64" s="46" t="str" cm="1">
        <f t="array" ref="BJ64">IF(OR($BB64=0,$BB64=""),"",_xlfn.XLOOKUP(AY64,Hide[Unique Types],FSEchar[Number of High-Power Ports],"Err",0,1))</f>
        <v/>
      </c>
      <c r="BK64" s="46" t="str" cm="1">
        <f t="array" ref="BK64">IF(OR($BB64=0,$BB64=""),"",_xlfn.XLOOKUP(AY64,Hide[Unique Types],FSEchar[High-Power Port Type],"Err",0,1))</f>
        <v/>
      </c>
      <c r="BL64" s="46" t="str" cm="1">
        <f t="array" ref="BL64">IF(OR($BB64=0,$BB64=""),"",_xlfn.XLOOKUP(AY64,Hide[Unique Types],SiteCalc2[FCI Charging Capacity '[kWh/day']],"Err",0,1))</f>
        <v/>
      </c>
    </row>
    <row r="65" spans="2:64" x14ac:dyDescent="0.3">
      <c r="B65" s="28">
        <v>55</v>
      </c>
      <c r="C65" s="28" t="str">
        <f>IF(ISBLANK(SiteChar[[#This Row],[Site Name]]),"",IF(G65=G64,C64,C64+1))</f>
        <v/>
      </c>
      <c r="D65" s="28" t="str">
        <f>IF(ISBLANK(SiteChar[[#This Row],[Site Name]]),"",IF(G65=G64,D64+1,1))</f>
        <v/>
      </c>
      <c r="E65" s="1" t="str">
        <f>IF(ISBLANK(SiteChar[[#This Row],[Site Name]]),"",Applicant)</f>
        <v/>
      </c>
      <c r="F65" s="1" t="str">
        <f>IF(ISBLANK(SiteChar[[#This Row],[Site Name]]),"",FEIN)</f>
        <v/>
      </c>
      <c r="G65" s="139"/>
      <c r="H65" s="139"/>
      <c r="I65" s="139"/>
      <c r="J65" s="140"/>
      <c r="K65" s="140"/>
      <c r="L65" s="141"/>
      <c r="M65" s="139"/>
      <c r="N65" s="142"/>
      <c r="O65" s="1">
        <f>SUMIF(Table1[Site 
Ordinal Number],Table1[[#This Row],[Site 
Ordinal Number]],FSEchar[FSE Nameplate Power Rating
'[kW']])</f>
        <v>0</v>
      </c>
      <c r="P65" s="1">
        <f>SUMIF(Table1[Site 
Ordinal Number],Table1[[#This Row],[Site 
Ordinal Number]],FSEchar[FSE
FCI
Power Rating '[kW']])</f>
        <v>0</v>
      </c>
      <c r="Q65" s="1">
        <f>SUMIF(Hide[Site LMD],"="&amp;Table1[[#This Row],[Site 
Ordinal Number]]&amp;$AV$17,FSEchar[FSE
FCI
Power Rating '[kW']])</f>
        <v>0</v>
      </c>
      <c r="R65" s="1">
        <f>SUMIF(Hide[Site HD],"="&amp;Table1[[#This Row],[Site 
Ordinal Number]]&amp;$AV$18,FSEchar[FSE
FCI
Power Rating '[kW']])</f>
        <v>0</v>
      </c>
      <c r="S65" s="139"/>
      <c r="T65" s="139"/>
      <c r="U65" s="139"/>
      <c r="V65" s="139"/>
      <c r="W65" s="139"/>
      <c r="X65" s="139"/>
      <c r="Y65" s="148"/>
      <c r="Z65" s="139"/>
      <c r="AA65" s="139"/>
      <c r="AB65" s="139"/>
      <c r="AC65" s="1" t="str">
        <f>IFERROR(FSEchar[[#This Row],[FSE
FCI
Power Rating '[kW']]]*24*_xlfn.XLOOKUP(FSEchar[[#This Row],[FCI 
Category
Types]],$AV$11:$AV$15,$AW$11:$AW$15),"")</f>
        <v/>
      </c>
      <c r="AD65" s="1">
        <f>SUMIF(SiteChar[Site Name],SiteChar[[#This Row],[Site Name]],FSEchar[FSE Nameplate Power Rating
'[kW']])</f>
        <v>0</v>
      </c>
      <c r="AE65" s="1">
        <f>COUNTIF(SiteChar[Site Name],SiteChar[[#This Row],[Site Name]])</f>
        <v>0</v>
      </c>
      <c r="AF65" s="1">
        <f>COUNTIF(Hide[Site LMD],Table1[[#This Row],[Site 
Ordinal Number]]&amp;$AV$17)</f>
        <v>0</v>
      </c>
      <c r="AG65" s="1">
        <f>COUNTIF(Hide[Site HD],Table1[[#This Row],[Site 
Ordinal Number]]&amp;$AV$18)</f>
        <v>0</v>
      </c>
      <c r="AH65" s="1" t="b">
        <f>OR(ISBLANK(SiteChar[[#This Row],[Latitude]]),LEN(SiteChar[[#This Row],[Latitude]])&gt;=8)</f>
        <v>1</v>
      </c>
      <c r="AI65" s="1" t="b">
        <f>OR(ISBLANK(SiteChar[[#This Row],[Longitude]]),LEN(SiteChar[[#This Row],[Longitude]])&gt;=10)</f>
        <v>1</v>
      </c>
      <c r="AJ65" s="1" t="str">
        <f>IF(Hide[[#This Row],[FCI Program Type]]=$AV$17,Table1[[#This Row],[Site 
Ordinal Number]]&amp;Hide[[#This Row],[FCI Program Type]],"")</f>
        <v/>
      </c>
      <c r="AK65" s="1" t="str">
        <f>IF(Hide[[#This Row],[FCI Program Type]]=$AV$18,Table1[[#This Row],[Site 
Ordinal Number]]&amp;Hide[[#This Row],[FCI Program Type]],"")</f>
        <v/>
      </c>
      <c r="AL65" s="1" t="b">
        <f>SiteCalc1[[#This Row],[Total Site
FCI 
Power Rating 
'[kW']]]&gt;SiteChar[[#This Row],[Maximum Total Site Power 
'[kW']]]</f>
        <v>0</v>
      </c>
      <c r="AM65" s="1" t="b">
        <f>AND(Hide[[#This Row],[FCI Program Type]]="LMD-FCI",SiteCalc1[[#This Row],[Total 
Site 
LMD-FCI Power Rating 
'[kW']]]&gt;2500)</f>
        <v>0</v>
      </c>
      <c r="AN65" s="1" t="b">
        <f>AND(Hide[[#This Row],[FCI Program Type]]="HD-FCI",SiteCalc1[[#This Row],[Total Site
HD-FCI Power Rating 
'[kW']]]&gt;40000)</f>
        <v>0</v>
      </c>
      <c r="AO65" s="1" t="b">
        <f>AND(FSEchar[[#This Row],[FSE Nameplate Power Rating
'[kW']]]&lt;50,OR(Hide[[#This Row],[FCI Program Type]]=$AV$17,Hide[[#This Row],[FCI Program Type]]=$AV$18))</f>
        <v>0</v>
      </c>
      <c r="AP65"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65" s="1" t="str">
        <f>IF(LEFT(FSEchar[[#This Row],[FCI 
Category
Types]],1)="L", "LMD-FCI",IF(LEFT(FSEchar[[#This Row],[FCI 
Category
Types]],1)="H","HD-FCI",""))</f>
        <v/>
      </c>
      <c r="AR65" s="1" t="str">
        <f>SiteChar[[#This Row],[Site Name]]&amp;" "&amp;FSEchar[[#This Row],[FCI 
Category
Types]]&amp;" "&amp;FSEchar[[#This Row],[FSE Charger Model]]&amp;" "&amp;FSEchar[[#This Row],[FSE Nameplate Power Rating
'[kW']]]</f>
        <v xml:space="preserve">   </v>
      </c>
      <c r="AS65" s="1">
        <f>COUNTIF(Hide[Unique Types],Hide[[#This Row],[Unique Types]])</f>
        <v>157</v>
      </c>
      <c r="BA65" s="48" t="str" cm="1">
        <f t="array" ref="BA65">IF(ISBLANK(AZ65),"",SUM(IF(AZ65=LEFT(AY65:AY$210,LEN(AZ65)),1,0)))</f>
        <v/>
      </c>
      <c r="BB65" s="47" t="str" cm="1">
        <f t="array" ref="BB65">IFERROR(IF(COUNTIF($BB$11:BB64,BB64)&lt;_xlfn.XLOOKUP(BB64,$AZ$11:$AZ$210,$BA$11:$BA$210,0,1),BB64,INDEX($AZ$11:$AZ$210,MATCH(BB64,$AZ$11:$AZ$210,0)+1)),"")</f>
        <v/>
      </c>
      <c r="BC65" s="46" t="str" cm="1">
        <f t="array" ref="BC65">IF(OR($BB65=0,$BB65=""),"",SUM(IF(AY65=Hide[Unique Types],1,0)))</f>
        <v/>
      </c>
      <c r="BD65" s="46" t="str" cm="1">
        <f t="array" ref="BD65">IF(OR($BB65=0,$BB65=""),"",_xlfn.XLOOKUP(AY65,Hide[Unique Types],FSEchar[FCI 
Category
Types],"Err",0,1))</f>
        <v/>
      </c>
      <c r="BE65" s="46" t="str" cm="1">
        <f t="array" ref="BE65">IF(OR($BB65=0,$BB65=""),"",_xlfn.XLOOKUP(AY65,Hide[Unique Types],FSEchar[FSE Charger Model],"Err",0,1))</f>
        <v/>
      </c>
      <c r="BF65" s="46" t="str" cm="1">
        <f t="array" ref="BF65">IF(OR($BB65=0,$BB65=""),"",_xlfn.XLOOKUP(AY65,Hide[Unique Types],FSEchar[FSE Nameplate Power Rating
'[kW']],"Err",0,1))</f>
        <v/>
      </c>
      <c r="BG65" s="46" t="str" cm="1">
        <f t="array" ref="BG65">IF(OR($BB65=0,$BB65=""),"",_xlfn.XLOOKUP(AY65,Hide[Unique Types],FSEchar[Number of CHAdeMO Ports],"Err",0,1))</f>
        <v/>
      </c>
      <c r="BH65" s="46" t="str" cm="1">
        <f t="array" ref="BH65">IF(OR($BB65=0,$BB65=""),"",_xlfn.XLOOKUP(AY65,Hide[Unique Types],FSEchar[Number of 
CCS 
Ports],"Err",0,1))</f>
        <v/>
      </c>
      <c r="BI65" s="46" t="str" cm="1">
        <f t="array" ref="BI65">IF(OR($BB65=0,$BB65=""),"",_xlfn.XLOOKUP(AY65,Hide[Unique Types],FSEchar[Number of NACS 
(SAE J3400)
Ports],"Err",0,1))</f>
        <v/>
      </c>
      <c r="BJ65" s="46" t="str" cm="1">
        <f t="array" ref="BJ65">IF(OR($BB65=0,$BB65=""),"",_xlfn.XLOOKUP(AY65,Hide[Unique Types],FSEchar[Number of High-Power Ports],"Err",0,1))</f>
        <v/>
      </c>
      <c r="BK65" s="46" t="str" cm="1">
        <f t="array" ref="BK65">IF(OR($BB65=0,$BB65=""),"",_xlfn.XLOOKUP(AY65,Hide[Unique Types],FSEchar[High-Power Port Type],"Err",0,1))</f>
        <v/>
      </c>
      <c r="BL65" s="46" t="str" cm="1">
        <f t="array" ref="BL65">IF(OR($BB65=0,$BB65=""),"",_xlfn.XLOOKUP(AY65,Hide[Unique Types],SiteCalc2[FCI Charging Capacity '[kWh/day']],"Err",0,1))</f>
        <v/>
      </c>
    </row>
    <row r="66" spans="2:64" x14ac:dyDescent="0.3">
      <c r="B66" s="28">
        <v>56</v>
      </c>
      <c r="C66" s="28" t="str">
        <f>IF(ISBLANK(SiteChar[[#This Row],[Site Name]]),"",IF(G66=G65,C65,C65+1))</f>
        <v/>
      </c>
      <c r="D66" s="28" t="str">
        <f>IF(ISBLANK(SiteChar[[#This Row],[Site Name]]),"",IF(G66=G65,D65+1,1))</f>
        <v/>
      </c>
      <c r="E66" s="1" t="str">
        <f>IF(ISBLANK(SiteChar[[#This Row],[Site Name]]),"",Applicant)</f>
        <v/>
      </c>
      <c r="F66" s="1" t="str">
        <f>IF(ISBLANK(SiteChar[[#This Row],[Site Name]]),"",FEIN)</f>
        <v/>
      </c>
      <c r="G66" s="139"/>
      <c r="H66" s="139"/>
      <c r="I66" s="139"/>
      <c r="J66" s="140"/>
      <c r="K66" s="140"/>
      <c r="L66" s="141"/>
      <c r="M66" s="139"/>
      <c r="N66" s="142"/>
      <c r="O66" s="1">
        <f>SUMIF(Table1[Site 
Ordinal Number],Table1[[#This Row],[Site 
Ordinal Number]],FSEchar[FSE Nameplate Power Rating
'[kW']])</f>
        <v>0</v>
      </c>
      <c r="P66" s="1">
        <f>SUMIF(Table1[Site 
Ordinal Number],Table1[[#This Row],[Site 
Ordinal Number]],FSEchar[FSE
FCI
Power Rating '[kW']])</f>
        <v>0</v>
      </c>
      <c r="Q66" s="1">
        <f>SUMIF(Hide[Site LMD],"="&amp;Table1[[#This Row],[Site 
Ordinal Number]]&amp;$AV$17,FSEchar[FSE
FCI
Power Rating '[kW']])</f>
        <v>0</v>
      </c>
      <c r="R66" s="1">
        <f>SUMIF(Hide[Site HD],"="&amp;Table1[[#This Row],[Site 
Ordinal Number]]&amp;$AV$18,FSEchar[FSE
FCI
Power Rating '[kW']])</f>
        <v>0</v>
      </c>
      <c r="S66" s="139"/>
      <c r="T66" s="139"/>
      <c r="U66" s="139"/>
      <c r="V66" s="139"/>
      <c r="W66" s="139"/>
      <c r="X66" s="139"/>
      <c r="Y66" s="148"/>
      <c r="Z66" s="139"/>
      <c r="AA66" s="139"/>
      <c r="AB66" s="139"/>
      <c r="AC66" s="1" t="str">
        <f>IFERROR(FSEchar[[#This Row],[FSE
FCI
Power Rating '[kW']]]*24*_xlfn.XLOOKUP(FSEchar[[#This Row],[FCI 
Category
Types]],$AV$11:$AV$15,$AW$11:$AW$15),"")</f>
        <v/>
      </c>
      <c r="AD66" s="1">
        <f>SUMIF(SiteChar[Site Name],SiteChar[[#This Row],[Site Name]],FSEchar[FSE Nameplate Power Rating
'[kW']])</f>
        <v>0</v>
      </c>
      <c r="AE66" s="1">
        <f>COUNTIF(SiteChar[Site Name],SiteChar[[#This Row],[Site Name]])</f>
        <v>0</v>
      </c>
      <c r="AF66" s="1">
        <f>COUNTIF(Hide[Site LMD],Table1[[#This Row],[Site 
Ordinal Number]]&amp;$AV$17)</f>
        <v>0</v>
      </c>
      <c r="AG66" s="1">
        <f>COUNTIF(Hide[Site HD],Table1[[#This Row],[Site 
Ordinal Number]]&amp;$AV$18)</f>
        <v>0</v>
      </c>
      <c r="AH66" s="1" t="b">
        <f>OR(ISBLANK(SiteChar[[#This Row],[Latitude]]),LEN(SiteChar[[#This Row],[Latitude]])&gt;=8)</f>
        <v>1</v>
      </c>
      <c r="AI66" s="1" t="b">
        <f>OR(ISBLANK(SiteChar[[#This Row],[Longitude]]),LEN(SiteChar[[#This Row],[Longitude]])&gt;=10)</f>
        <v>1</v>
      </c>
      <c r="AJ66" s="1" t="str">
        <f>IF(Hide[[#This Row],[FCI Program Type]]=$AV$17,Table1[[#This Row],[Site 
Ordinal Number]]&amp;Hide[[#This Row],[FCI Program Type]],"")</f>
        <v/>
      </c>
      <c r="AK66" s="1" t="str">
        <f>IF(Hide[[#This Row],[FCI Program Type]]=$AV$18,Table1[[#This Row],[Site 
Ordinal Number]]&amp;Hide[[#This Row],[FCI Program Type]],"")</f>
        <v/>
      </c>
      <c r="AL66" s="1" t="b">
        <f>SiteCalc1[[#This Row],[Total Site
FCI 
Power Rating 
'[kW']]]&gt;SiteChar[[#This Row],[Maximum Total Site Power 
'[kW']]]</f>
        <v>0</v>
      </c>
      <c r="AM66" s="1" t="b">
        <f>AND(Hide[[#This Row],[FCI Program Type]]="LMD-FCI",SiteCalc1[[#This Row],[Total 
Site 
LMD-FCI Power Rating 
'[kW']]]&gt;2500)</f>
        <v>0</v>
      </c>
      <c r="AN66" s="1" t="b">
        <f>AND(Hide[[#This Row],[FCI Program Type]]="HD-FCI",SiteCalc1[[#This Row],[Total Site
HD-FCI Power Rating 
'[kW']]]&gt;40000)</f>
        <v>0</v>
      </c>
      <c r="AO66" s="1" t="b">
        <f>AND(FSEchar[[#This Row],[FSE Nameplate Power Rating
'[kW']]]&lt;50,OR(Hide[[#This Row],[FCI Program Type]]=$AV$17,Hide[[#This Row],[FCI Program Type]]=$AV$18))</f>
        <v>0</v>
      </c>
      <c r="AP66"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66" s="1" t="str">
        <f>IF(LEFT(FSEchar[[#This Row],[FCI 
Category
Types]],1)="L", "LMD-FCI",IF(LEFT(FSEchar[[#This Row],[FCI 
Category
Types]],1)="H","HD-FCI",""))</f>
        <v/>
      </c>
      <c r="AR66" s="1" t="str">
        <f>SiteChar[[#This Row],[Site Name]]&amp;" "&amp;FSEchar[[#This Row],[FCI 
Category
Types]]&amp;" "&amp;FSEchar[[#This Row],[FSE Charger Model]]&amp;" "&amp;FSEchar[[#This Row],[FSE Nameplate Power Rating
'[kW']]]</f>
        <v xml:space="preserve">   </v>
      </c>
      <c r="AS66" s="1">
        <f>COUNTIF(Hide[Unique Types],Hide[[#This Row],[Unique Types]])</f>
        <v>157</v>
      </c>
      <c r="BA66" s="48" t="str" cm="1">
        <f t="array" ref="BA66">IF(ISBLANK(AZ66),"",SUM(IF(AZ66=LEFT(AY66:AY$210,LEN(AZ66)),1,0)))</f>
        <v/>
      </c>
      <c r="BB66" s="47" t="str" cm="1">
        <f t="array" ref="BB66">IFERROR(IF(COUNTIF($BB$11:BB65,BB65)&lt;_xlfn.XLOOKUP(BB65,$AZ$11:$AZ$210,$BA$11:$BA$210,0,1),BB65,INDEX($AZ$11:$AZ$210,MATCH(BB65,$AZ$11:$AZ$210,0)+1)),"")</f>
        <v/>
      </c>
      <c r="BC66" s="46" t="str" cm="1">
        <f t="array" ref="BC66">IF(OR($BB66=0,$BB66=""),"",SUM(IF(AY66=Hide[Unique Types],1,0)))</f>
        <v/>
      </c>
      <c r="BD66" s="46" t="str" cm="1">
        <f t="array" ref="BD66">IF(OR($BB66=0,$BB66=""),"",_xlfn.XLOOKUP(AY66,Hide[Unique Types],FSEchar[FCI 
Category
Types],"Err",0,1))</f>
        <v/>
      </c>
      <c r="BE66" s="46" t="str" cm="1">
        <f t="array" ref="BE66">IF(OR($BB66=0,$BB66=""),"",_xlfn.XLOOKUP(AY66,Hide[Unique Types],FSEchar[FSE Charger Model],"Err",0,1))</f>
        <v/>
      </c>
      <c r="BF66" s="46" t="str" cm="1">
        <f t="array" ref="BF66">IF(OR($BB66=0,$BB66=""),"",_xlfn.XLOOKUP(AY66,Hide[Unique Types],FSEchar[FSE Nameplate Power Rating
'[kW']],"Err",0,1))</f>
        <v/>
      </c>
      <c r="BG66" s="46" t="str" cm="1">
        <f t="array" ref="BG66">IF(OR($BB66=0,$BB66=""),"",_xlfn.XLOOKUP(AY66,Hide[Unique Types],FSEchar[Number of CHAdeMO Ports],"Err",0,1))</f>
        <v/>
      </c>
      <c r="BH66" s="46" t="str" cm="1">
        <f t="array" ref="BH66">IF(OR($BB66=0,$BB66=""),"",_xlfn.XLOOKUP(AY66,Hide[Unique Types],FSEchar[Number of 
CCS 
Ports],"Err",0,1))</f>
        <v/>
      </c>
      <c r="BI66" s="46" t="str" cm="1">
        <f t="array" ref="BI66">IF(OR($BB66=0,$BB66=""),"",_xlfn.XLOOKUP(AY66,Hide[Unique Types],FSEchar[Number of NACS 
(SAE J3400)
Ports],"Err",0,1))</f>
        <v/>
      </c>
      <c r="BJ66" s="46" t="str" cm="1">
        <f t="array" ref="BJ66">IF(OR($BB66=0,$BB66=""),"",_xlfn.XLOOKUP(AY66,Hide[Unique Types],FSEchar[Number of High-Power Ports],"Err",0,1))</f>
        <v/>
      </c>
      <c r="BK66" s="46" t="str" cm="1">
        <f t="array" ref="BK66">IF(OR($BB66=0,$BB66=""),"",_xlfn.XLOOKUP(AY66,Hide[Unique Types],FSEchar[High-Power Port Type],"Err",0,1))</f>
        <v/>
      </c>
      <c r="BL66" s="46" t="str" cm="1">
        <f t="array" ref="BL66">IF(OR($BB66=0,$BB66=""),"",_xlfn.XLOOKUP(AY66,Hide[Unique Types],SiteCalc2[FCI Charging Capacity '[kWh/day']],"Err",0,1))</f>
        <v/>
      </c>
    </row>
    <row r="67" spans="2:64" x14ac:dyDescent="0.3">
      <c r="B67" s="28">
        <v>57</v>
      </c>
      <c r="C67" s="28" t="str">
        <f>IF(ISBLANK(SiteChar[[#This Row],[Site Name]]),"",IF(G67=G66,C66,C66+1))</f>
        <v/>
      </c>
      <c r="D67" s="28" t="str">
        <f>IF(ISBLANK(SiteChar[[#This Row],[Site Name]]),"",IF(G67=G66,D66+1,1))</f>
        <v/>
      </c>
      <c r="E67" s="1" t="str">
        <f>IF(ISBLANK(SiteChar[[#This Row],[Site Name]]),"",Applicant)</f>
        <v/>
      </c>
      <c r="F67" s="1" t="str">
        <f>IF(ISBLANK(SiteChar[[#This Row],[Site Name]]),"",FEIN)</f>
        <v/>
      </c>
      <c r="G67" s="139"/>
      <c r="H67" s="139"/>
      <c r="I67" s="139"/>
      <c r="J67" s="140"/>
      <c r="K67" s="140"/>
      <c r="L67" s="141"/>
      <c r="M67" s="139"/>
      <c r="N67" s="142"/>
      <c r="O67" s="1">
        <f>SUMIF(Table1[Site 
Ordinal Number],Table1[[#This Row],[Site 
Ordinal Number]],FSEchar[FSE Nameplate Power Rating
'[kW']])</f>
        <v>0</v>
      </c>
      <c r="P67" s="1">
        <f>SUMIF(Table1[Site 
Ordinal Number],Table1[[#This Row],[Site 
Ordinal Number]],FSEchar[FSE
FCI
Power Rating '[kW']])</f>
        <v>0</v>
      </c>
      <c r="Q67" s="1">
        <f>SUMIF(Hide[Site LMD],"="&amp;Table1[[#This Row],[Site 
Ordinal Number]]&amp;$AV$17,FSEchar[FSE
FCI
Power Rating '[kW']])</f>
        <v>0</v>
      </c>
      <c r="R67" s="1">
        <f>SUMIF(Hide[Site HD],"="&amp;Table1[[#This Row],[Site 
Ordinal Number]]&amp;$AV$18,FSEchar[FSE
FCI
Power Rating '[kW']])</f>
        <v>0</v>
      </c>
      <c r="S67" s="139"/>
      <c r="T67" s="139"/>
      <c r="U67" s="139"/>
      <c r="V67" s="139"/>
      <c r="W67" s="139"/>
      <c r="X67" s="139"/>
      <c r="Y67" s="148"/>
      <c r="Z67" s="139"/>
      <c r="AA67" s="139"/>
      <c r="AB67" s="139"/>
      <c r="AC67" s="1" t="str">
        <f>IFERROR(FSEchar[[#This Row],[FSE
FCI
Power Rating '[kW']]]*24*_xlfn.XLOOKUP(FSEchar[[#This Row],[FCI 
Category
Types]],$AV$11:$AV$15,$AW$11:$AW$15),"")</f>
        <v/>
      </c>
      <c r="AD67" s="1">
        <f>SUMIF(SiteChar[Site Name],SiteChar[[#This Row],[Site Name]],FSEchar[FSE Nameplate Power Rating
'[kW']])</f>
        <v>0</v>
      </c>
      <c r="AE67" s="1">
        <f>COUNTIF(SiteChar[Site Name],SiteChar[[#This Row],[Site Name]])</f>
        <v>0</v>
      </c>
      <c r="AF67" s="1">
        <f>COUNTIF(Hide[Site LMD],Table1[[#This Row],[Site 
Ordinal Number]]&amp;$AV$17)</f>
        <v>0</v>
      </c>
      <c r="AG67" s="1">
        <f>COUNTIF(Hide[Site HD],Table1[[#This Row],[Site 
Ordinal Number]]&amp;$AV$18)</f>
        <v>0</v>
      </c>
      <c r="AH67" s="1" t="b">
        <f>OR(ISBLANK(SiteChar[[#This Row],[Latitude]]),LEN(SiteChar[[#This Row],[Latitude]])&gt;=8)</f>
        <v>1</v>
      </c>
      <c r="AI67" s="1" t="b">
        <f>OR(ISBLANK(SiteChar[[#This Row],[Longitude]]),LEN(SiteChar[[#This Row],[Longitude]])&gt;=10)</f>
        <v>1</v>
      </c>
      <c r="AJ67" s="1" t="str">
        <f>IF(Hide[[#This Row],[FCI Program Type]]=$AV$17,Table1[[#This Row],[Site 
Ordinal Number]]&amp;Hide[[#This Row],[FCI Program Type]],"")</f>
        <v/>
      </c>
      <c r="AK67" s="1" t="str">
        <f>IF(Hide[[#This Row],[FCI Program Type]]=$AV$18,Table1[[#This Row],[Site 
Ordinal Number]]&amp;Hide[[#This Row],[FCI Program Type]],"")</f>
        <v/>
      </c>
      <c r="AL67" s="1" t="b">
        <f>SiteCalc1[[#This Row],[Total Site
FCI 
Power Rating 
'[kW']]]&gt;SiteChar[[#This Row],[Maximum Total Site Power 
'[kW']]]</f>
        <v>0</v>
      </c>
      <c r="AM67" s="1" t="b">
        <f>AND(Hide[[#This Row],[FCI Program Type]]="LMD-FCI",SiteCalc1[[#This Row],[Total 
Site 
LMD-FCI Power Rating 
'[kW']]]&gt;2500)</f>
        <v>0</v>
      </c>
      <c r="AN67" s="1" t="b">
        <f>AND(Hide[[#This Row],[FCI Program Type]]="HD-FCI",SiteCalc1[[#This Row],[Total Site
HD-FCI Power Rating 
'[kW']]]&gt;40000)</f>
        <v>0</v>
      </c>
      <c r="AO67" s="1" t="b">
        <f>AND(FSEchar[[#This Row],[FSE Nameplate Power Rating
'[kW']]]&lt;50,OR(Hide[[#This Row],[FCI Program Type]]=$AV$17,Hide[[#This Row],[FCI Program Type]]=$AV$18))</f>
        <v>0</v>
      </c>
      <c r="AP67"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67" s="1" t="str">
        <f>IF(LEFT(FSEchar[[#This Row],[FCI 
Category
Types]],1)="L", "LMD-FCI",IF(LEFT(FSEchar[[#This Row],[FCI 
Category
Types]],1)="H","HD-FCI",""))</f>
        <v/>
      </c>
      <c r="AR67" s="1" t="str">
        <f>SiteChar[[#This Row],[Site Name]]&amp;" "&amp;FSEchar[[#This Row],[FCI 
Category
Types]]&amp;" "&amp;FSEchar[[#This Row],[FSE Charger Model]]&amp;" "&amp;FSEchar[[#This Row],[FSE Nameplate Power Rating
'[kW']]]</f>
        <v xml:space="preserve">   </v>
      </c>
      <c r="AS67" s="1">
        <f>COUNTIF(Hide[Unique Types],Hide[[#This Row],[Unique Types]])</f>
        <v>157</v>
      </c>
      <c r="BA67" s="48" t="str" cm="1">
        <f t="array" ref="BA67">IF(ISBLANK(AZ67),"",SUM(IF(AZ67=LEFT(AY67:AY$210,LEN(AZ67)),1,0)))</f>
        <v/>
      </c>
      <c r="BB67" s="47" t="str" cm="1">
        <f t="array" ref="BB67">IFERROR(IF(COUNTIF($BB$11:BB66,BB66)&lt;_xlfn.XLOOKUP(BB66,$AZ$11:$AZ$210,$BA$11:$BA$210,0,1),BB66,INDEX($AZ$11:$AZ$210,MATCH(BB66,$AZ$11:$AZ$210,0)+1)),"")</f>
        <v/>
      </c>
      <c r="BC67" s="46" t="str" cm="1">
        <f t="array" ref="BC67">IF(OR($BB67=0,$BB67=""),"",SUM(IF(AY67=Hide[Unique Types],1,0)))</f>
        <v/>
      </c>
      <c r="BD67" s="46" t="str" cm="1">
        <f t="array" ref="BD67">IF(OR($BB67=0,$BB67=""),"",_xlfn.XLOOKUP(AY67,Hide[Unique Types],FSEchar[FCI 
Category
Types],"Err",0,1))</f>
        <v/>
      </c>
      <c r="BE67" s="46" t="str" cm="1">
        <f t="array" ref="BE67">IF(OR($BB67=0,$BB67=""),"",_xlfn.XLOOKUP(AY67,Hide[Unique Types],FSEchar[FSE Charger Model],"Err",0,1))</f>
        <v/>
      </c>
      <c r="BF67" s="46" t="str" cm="1">
        <f t="array" ref="BF67">IF(OR($BB67=0,$BB67=""),"",_xlfn.XLOOKUP(AY67,Hide[Unique Types],FSEchar[FSE Nameplate Power Rating
'[kW']],"Err",0,1))</f>
        <v/>
      </c>
      <c r="BG67" s="46" t="str" cm="1">
        <f t="array" ref="BG67">IF(OR($BB67=0,$BB67=""),"",_xlfn.XLOOKUP(AY67,Hide[Unique Types],FSEchar[Number of CHAdeMO Ports],"Err",0,1))</f>
        <v/>
      </c>
      <c r="BH67" s="46" t="str" cm="1">
        <f t="array" ref="BH67">IF(OR($BB67=0,$BB67=""),"",_xlfn.XLOOKUP(AY67,Hide[Unique Types],FSEchar[Number of 
CCS 
Ports],"Err",0,1))</f>
        <v/>
      </c>
      <c r="BI67" s="46" t="str" cm="1">
        <f t="array" ref="BI67">IF(OR($BB67=0,$BB67=""),"",_xlfn.XLOOKUP(AY67,Hide[Unique Types],FSEchar[Number of NACS 
(SAE J3400)
Ports],"Err",0,1))</f>
        <v/>
      </c>
      <c r="BJ67" s="46" t="str" cm="1">
        <f t="array" ref="BJ67">IF(OR($BB67=0,$BB67=""),"",_xlfn.XLOOKUP(AY67,Hide[Unique Types],FSEchar[Number of High-Power Ports],"Err",0,1))</f>
        <v/>
      </c>
      <c r="BK67" s="46" t="str" cm="1">
        <f t="array" ref="BK67">IF(OR($BB67=0,$BB67=""),"",_xlfn.XLOOKUP(AY67,Hide[Unique Types],FSEchar[High-Power Port Type],"Err",0,1))</f>
        <v/>
      </c>
      <c r="BL67" s="46" t="str" cm="1">
        <f t="array" ref="BL67">IF(OR($BB67=0,$BB67=""),"",_xlfn.XLOOKUP(AY67,Hide[Unique Types],SiteCalc2[FCI Charging Capacity '[kWh/day']],"Err",0,1))</f>
        <v/>
      </c>
    </row>
    <row r="68" spans="2:64" x14ac:dyDescent="0.3">
      <c r="B68" s="28">
        <v>58</v>
      </c>
      <c r="C68" s="28" t="str">
        <f>IF(ISBLANK(SiteChar[[#This Row],[Site Name]]),"",IF(G68=G67,C67,C67+1))</f>
        <v/>
      </c>
      <c r="D68" s="28" t="str">
        <f>IF(ISBLANK(SiteChar[[#This Row],[Site Name]]),"",IF(G68=G67,D67+1,1))</f>
        <v/>
      </c>
      <c r="E68" s="1" t="str">
        <f>IF(ISBLANK(SiteChar[[#This Row],[Site Name]]),"",Applicant)</f>
        <v/>
      </c>
      <c r="F68" s="1" t="str">
        <f>IF(ISBLANK(SiteChar[[#This Row],[Site Name]]),"",FEIN)</f>
        <v/>
      </c>
      <c r="G68" s="139"/>
      <c r="H68" s="139"/>
      <c r="I68" s="139"/>
      <c r="J68" s="140"/>
      <c r="K68" s="140"/>
      <c r="L68" s="141"/>
      <c r="M68" s="139"/>
      <c r="N68" s="142"/>
      <c r="O68" s="1">
        <f>SUMIF(Table1[Site 
Ordinal Number],Table1[[#This Row],[Site 
Ordinal Number]],FSEchar[FSE Nameplate Power Rating
'[kW']])</f>
        <v>0</v>
      </c>
      <c r="P68" s="1">
        <f>SUMIF(Table1[Site 
Ordinal Number],Table1[[#This Row],[Site 
Ordinal Number]],FSEchar[FSE
FCI
Power Rating '[kW']])</f>
        <v>0</v>
      </c>
      <c r="Q68" s="1">
        <f>SUMIF(Hide[Site LMD],"="&amp;Table1[[#This Row],[Site 
Ordinal Number]]&amp;$AV$17,FSEchar[FSE
FCI
Power Rating '[kW']])</f>
        <v>0</v>
      </c>
      <c r="R68" s="1">
        <f>SUMIF(Hide[Site HD],"="&amp;Table1[[#This Row],[Site 
Ordinal Number]]&amp;$AV$18,FSEchar[FSE
FCI
Power Rating '[kW']])</f>
        <v>0</v>
      </c>
      <c r="S68" s="139"/>
      <c r="T68" s="139"/>
      <c r="U68" s="139"/>
      <c r="V68" s="139"/>
      <c r="W68" s="139"/>
      <c r="X68" s="139"/>
      <c r="Y68" s="148"/>
      <c r="Z68" s="139"/>
      <c r="AA68" s="139"/>
      <c r="AB68" s="139"/>
      <c r="AC68" s="1" t="str">
        <f>IFERROR(FSEchar[[#This Row],[FSE
FCI
Power Rating '[kW']]]*24*_xlfn.XLOOKUP(FSEchar[[#This Row],[FCI 
Category
Types]],$AV$11:$AV$15,$AW$11:$AW$15),"")</f>
        <v/>
      </c>
      <c r="AD68" s="1">
        <f>SUMIF(SiteChar[Site Name],SiteChar[[#This Row],[Site Name]],FSEchar[FSE Nameplate Power Rating
'[kW']])</f>
        <v>0</v>
      </c>
      <c r="AE68" s="1">
        <f>COUNTIF(SiteChar[Site Name],SiteChar[[#This Row],[Site Name]])</f>
        <v>0</v>
      </c>
      <c r="AF68" s="1">
        <f>COUNTIF(Hide[Site LMD],Table1[[#This Row],[Site 
Ordinal Number]]&amp;$AV$17)</f>
        <v>0</v>
      </c>
      <c r="AG68" s="1">
        <f>COUNTIF(Hide[Site HD],Table1[[#This Row],[Site 
Ordinal Number]]&amp;$AV$18)</f>
        <v>0</v>
      </c>
      <c r="AH68" s="1" t="b">
        <f>OR(ISBLANK(SiteChar[[#This Row],[Latitude]]),LEN(SiteChar[[#This Row],[Latitude]])&gt;=8)</f>
        <v>1</v>
      </c>
      <c r="AI68" s="1" t="b">
        <f>OR(ISBLANK(SiteChar[[#This Row],[Longitude]]),LEN(SiteChar[[#This Row],[Longitude]])&gt;=10)</f>
        <v>1</v>
      </c>
      <c r="AJ68" s="1" t="str">
        <f>IF(Hide[[#This Row],[FCI Program Type]]=$AV$17,Table1[[#This Row],[Site 
Ordinal Number]]&amp;Hide[[#This Row],[FCI Program Type]],"")</f>
        <v/>
      </c>
      <c r="AK68" s="1" t="str">
        <f>IF(Hide[[#This Row],[FCI Program Type]]=$AV$18,Table1[[#This Row],[Site 
Ordinal Number]]&amp;Hide[[#This Row],[FCI Program Type]],"")</f>
        <v/>
      </c>
      <c r="AL68" s="1" t="b">
        <f>SiteCalc1[[#This Row],[Total Site
FCI 
Power Rating 
'[kW']]]&gt;SiteChar[[#This Row],[Maximum Total Site Power 
'[kW']]]</f>
        <v>0</v>
      </c>
      <c r="AM68" s="1" t="b">
        <f>AND(Hide[[#This Row],[FCI Program Type]]="LMD-FCI",SiteCalc1[[#This Row],[Total 
Site 
LMD-FCI Power Rating 
'[kW']]]&gt;2500)</f>
        <v>0</v>
      </c>
      <c r="AN68" s="1" t="b">
        <f>AND(Hide[[#This Row],[FCI Program Type]]="HD-FCI",SiteCalc1[[#This Row],[Total Site
HD-FCI Power Rating 
'[kW']]]&gt;40000)</f>
        <v>0</v>
      </c>
      <c r="AO68" s="1" t="b">
        <f>AND(FSEchar[[#This Row],[FSE Nameplate Power Rating
'[kW']]]&lt;50,OR(Hide[[#This Row],[FCI Program Type]]=$AV$17,Hide[[#This Row],[FCI Program Type]]=$AV$18))</f>
        <v>0</v>
      </c>
      <c r="AP68"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68" s="1" t="str">
        <f>IF(LEFT(FSEchar[[#This Row],[FCI 
Category
Types]],1)="L", "LMD-FCI",IF(LEFT(FSEchar[[#This Row],[FCI 
Category
Types]],1)="H","HD-FCI",""))</f>
        <v/>
      </c>
      <c r="AR68" s="1" t="str">
        <f>SiteChar[[#This Row],[Site Name]]&amp;" "&amp;FSEchar[[#This Row],[FCI 
Category
Types]]&amp;" "&amp;FSEchar[[#This Row],[FSE Charger Model]]&amp;" "&amp;FSEchar[[#This Row],[FSE Nameplate Power Rating
'[kW']]]</f>
        <v xml:space="preserve">   </v>
      </c>
      <c r="AS68" s="1">
        <f>COUNTIF(Hide[Unique Types],Hide[[#This Row],[Unique Types]])</f>
        <v>157</v>
      </c>
      <c r="BA68" s="48" t="str" cm="1">
        <f t="array" ref="BA68">IF(ISBLANK(AZ68),"",SUM(IF(AZ68=LEFT(AY68:AY$210,LEN(AZ68)),1,0)))</f>
        <v/>
      </c>
      <c r="BB68" s="47" t="str" cm="1">
        <f t="array" ref="BB68">IFERROR(IF(COUNTIF($BB$11:BB67,BB67)&lt;_xlfn.XLOOKUP(BB67,$AZ$11:$AZ$210,$BA$11:$BA$210,0,1),BB67,INDEX($AZ$11:$AZ$210,MATCH(BB67,$AZ$11:$AZ$210,0)+1)),"")</f>
        <v/>
      </c>
      <c r="BC68" s="46" t="str" cm="1">
        <f t="array" ref="BC68">IF(OR($BB68=0,$BB68=""),"",SUM(IF(AY68=Hide[Unique Types],1,0)))</f>
        <v/>
      </c>
      <c r="BD68" s="46" t="str" cm="1">
        <f t="array" ref="BD68">IF(OR($BB68=0,$BB68=""),"",_xlfn.XLOOKUP(AY68,Hide[Unique Types],FSEchar[FCI 
Category
Types],"Err",0,1))</f>
        <v/>
      </c>
      <c r="BE68" s="46" t="str" cm="1">
        <f t="array" ref="BE68">IF(OR($BB68=0,$BB68=""),"",_xlfn.XLOOKUP(AY68,Hide[Unique Types],FSEchar[FSE Charger Model],"Err",0,1))</f>
        <v/>
      </c>
      <c r="BF68" s="46" t="str" cm="1">
        <f t="array" ref="BF68">IF(OR($BB68=0,$BB68=""),"",_xlfn.XLOOKUP(AY68,Hide[Unique Types],FSEchar[FSE Nameplate Power Rating
'[kW']],"Err",0,1))</f>
        <v/>
      </c>
      <c r="BG68" s="46" t="str" cm="1">
        <f t="array" ref="BG68">IF(OR($BB68=0,$BB68=""),"",_xlfn.XLOOKUP(AY68,Hide[Unique Types],FSEchar[Number of CHAdeMO Ports],"Err",0,1))</f>
        <v/>
      </c>
      <c r="BH68" s="46" t="str" cm="1">
        <f t="array" ref="BH68">IF(OR($BB68=0,$BB68=""),"",_xlfn.XLOOKUP(AY68,Hide[Unique Types],FSEchar[Number of 
CCS 
Ports],"Err",0,1))</f>
        <v/>
      </c>
      <c r="BI68" s="46" t="str" cm="1">
        <f t="array" ref="BI68">IF(OR($BB68=0,$BB68=""),"",_xlfn.XLOOKUP(AY68,Hide[Unique Types],FSEchar[Number of NACS 
(SAE J3400)
Ports],"Err",0,1))</f>
        <v/>
      </c>
      <c r="BJ68" s="46" t="str" cm="1">
        <f t="array" ref="BJ68">IF(OR($BB68=0,$BB68=""),"",_xlfn.XLOOKUP(AY68,Hide[Unique Types],FSEchar[Number of High-Power Ports],"Err",0,1))</f>
        <v/>
      </c>
      <c r="BK68" s="46" t="str" cm="1">
        <f t="array" ref="BK68">IF(OR($BB68=0,$BB68=""),"",_xlfn.XLOOKUP(AY68,Hide[Unique Types],FSEchar[High-Power Port Type],"Err",0,1))</f>
        <v/>
      </c>
      <c r="BL68" s="46" t="str" cm="1">
        <f t="array" ref="BL68">IF(OR($BB68=0,$BB68=""),"",_xlfn.XLOOKUP(AY68,Hide[Unique Types],SiteCalc2[FCI Charging Capacity '[kWh/day']],"Err",0,1))</f>
        <v/>
      </c>
    </row>
    <row r="69" spans="2:64" x14ac:dyDescent="0.3">
      <c r="B69" s="28">
        <v>59</v>
      </c>
      <c r="C69" s="28" t="str">
        <f>IF(ISBLANK(SiteChar[[#This Row],[Site Name]]),"",IF(G69=G68,C68,C68+1))</f>
        <v/>
      </c>
      <c r="D69" s="28" t="str">
        <f>IF(ISBLANK(SiteChar[[#This Row],[Site Name]]),"",IF(G69=G68,D68+1,1))</f>
        <v/>
      </c>
      <c r="E69" s="1" t="str">
        <f>IF(ISBLANK(SiteChar[[#This Row],[Site Name]]),"",Applicant)</f>
        <v/>
      </c>
      <c r="F69" s="1" t="str">
        <f>IF(ISBLANK(SiteChar[[#This Row],[Site Name]]),"",FEIN)</f>
        <v/>
      </c>
      <c r="G69" s="139"/>
      <c r="H69" s="139"/>
      <c r="I69" s="139"/>
      <c r="J69" s="140"/>
      <c r="K69" s="140"/>
      <c r="L69" s="141"/>
      <c r="M69" s="139"/>
      <c r="N69" s="142"/>
      <c r="O69" s="1">
        <f>SUMIF(Table1[Site 
Ordinal Number],Table1[[#This Row],[Site 
Ordinal Number]],FSEchar[FSE Nameplate Power Rating
'[kW']])</f>
        <v>0</v>
      </c>
      <c r="P69" s="1">
        <f>SUMIF(Table1[Site 
Ordinal Number],Table1[[#This Row],[Site 
Ordinal Number]],FSEchar[FSE
FCI
Power Rating '[kW']])</f>
        <v>0</v>
      </c>
      <c r="Q69" s="1">
        <f>SUMIF(Hide[Site LMD],"="&amp;Table1[[#This Row],[Site 
Ordinal Number]]&amp;$AV$17,FSEchar[FSE
FCI
Power Rating '[kW']])</f>
        <v>0</v>
      </c>
      <c r="R69" s="1">
        <f>SUMIF(Hide[Site HD],"="&amp;Table1[[#This Row],[Site 
Ordinal Number]]&amp;$AV$18,FSEchar[FSE
FCI
Power Rating '[kW']])</f>
        <v>0</v>
      </c>
      <c r="S69" s="139"/>
      <c r="T69" s="139"/>
      <c r="U69" s="139"/>
      <c r="V69" s="139"/>
      <c r="W69" s="139"/>
      <c r="X69" s="139"/>
      <c r="Y69" s="148"/>
      <c r="Z69" s="139"/>
      <c r="AA69" s="139"/>
      <c r="AB69" s="139"/>
      <c r="AC69" s="1" t="str">
        <f>IFERROR(FSEchar[[#This Row],[FSE
FCI
Power Rating '[kW']]]*24*_xlfn.XLOOKUP(FSEchar[[#This Row],[FCI 
Category
Types]],$AV$11:$AV$15,$AW$11:$AW$15),"")</f>
        <v/>
      </c>
      <c r="AD69" s="1">
        <f>SUMIF(SiteChar[Site Name],SiteChar[[#This Row],[Site Name]],FSEchar[FSE Nameplate Power Rating
'[kW']])</f>
        <v>0</v>
      </c>
      <c r="AE69" s="1">
        <f>COUNTIF(SiteChar[Site Name],SiteChar[[#This Row],[Site Name]])</f>
        <v>0</v>
      </c>
      <c r="AF69" s="1">
        <f>COUNTIF(Hide[Site LMD],Table1[[#This Row],[Site 
Ordinal Number]]&amp;$AV$17)</f>
        <v>0</v>
      </c>
      <c r="AG69" s="1">
        <f>COUNTIF(Hide[Site HD],Table1[[#This Row],[Site 
Ordinal Number]]&amp;$AV$18)</f>
        <v>0</v>
      </c>
      <c r="AH69" s="1" t="b">
        <f>OR(ISBLANK(SiteChar[[#This Row],[Latitude]]),LEN(SiteChar[[#This Row],[Latitude]])&gt;=8)</f>
        <v>1</v>
      </c>
      <c r="AI69" s="1" t="b">
        <f>OR(ISBLANK(SiteChar[[#This Row],[Longitude]]),LEN(SiteChar[[#This Row],[Longitude]])&gt;=10)</f>
        <v>1</v>
      </c>
      <c r="AJ69" s="1" t="str">
        <f>IF(Hide[[#This Row],[FCI Program Type]]=$AV$17,Table1[[#This Row],[Site 
Ordinal Number]]&amp;Hide[[#This Row],[FCI Program Type]],"")</f>
        <v/>
      </c>
      <c r="AK69" s="1" t="str">
        <f>IF(Hide[[#This Row],[FCI Program Type]]=$AV$18,Table1[[#This Row],[Site 
Ordinal Number]]&amp;Hide[[#This Row],[FCI Program Type]],"")</f>
        <v/>
      </c>
      <c r="AL69" s="1" t="b">
        <f>SiteCalc1[[#This Row],[Total Site
FCI 
Power Rating 
'[kW']]]&gt;SiteChar[[#This Row],[Maximum Total Site Power 
'[kW']]]</f>
        <v>0</v>
      </c>
      <c r="AM69" s="1" t="b">
        <f>AND(Hide[[#This Row],[FCI Program Type]]="LMD-FCI",SiteCalc1[[#This Row],[Total 
Site 
LMD-FCI Power Rating 
'[kW']]]&gt;2500)</f>
        <v>0</v>
      </c>
      <c r="AN69" s="1" t="b">
        <f>AND(Hide[[#This Row],[FCI Program Type]]="HD-FCI",SiteCalc1[[#This Row],[Total Site
HD-FCI Power Rating 
'[kW']]]&gt;40000)</f>
        <v>0</v>
      </c>
      <c r="AO69" s="1" t="b">
        <f>AND(FSEchar[[#This Row],[FSE Nameplate Power Rating
'[kW']]]&lt;50,OR(Hide[[#This Row],[FCI Program Type]]=$AV$17,Hide[[#This Row],[FCI Program Type]]=$AV$18))</f>
        <v>0</v>
      </c>
      <c r="AP69"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69" s="1" t="str">
        <f>IF(LEFT(FSEchar[[#This Row],[FCI 
Category
Types]],1)="L", "LMD-FCI",IF(LEFT(FSEchar[[#This Row],[FCI 
Category
Types]],1)="H","HD-FCI",""))</f>
        <v/>
      </c>
      <c r="AR69" s="1" t="str">
        <f>SiteChar[[#This Row],[Site Name]]&amp;" "&amp;FSEchar[[#This Row],[FCI 
Category
Types]]&amp;" "&amp;FSEchar[[#This Row],[FSE Charger Model]]&amp;" "&amp;FSEchar[[#This Row],[FSE Nameplate Power Rating
'[kW']]]</f>
        <v xml:space="preserve">   </v>
      </c>
      <c r="AS69" s="1">
        <f>COUNTIF(Hide[Unique Types],Hide[[#This Row],[Unique Types]])</f>
        <v>157</v>
      </c>
      <c r="BA69" s="48" t="str" cm="1">
        <f t="array" ref="BA69">IF(ISBLANK(AZ69),"",SUM(IF(AZ69=LEFT(AY69:AY$210,LEN(AZ69)),1,0)))</f>
        <v/>
      </c>
      <c r="BB69" s="47" t="str" cm="1">
        <f t="array" ref="BB69">IFERROR(IF(COUNTIF($BB$11:BB68,BB68)&lt;_xlfn.XLOOKUP(BB68,$AZ$11:$AZ$210,$BA$11:$BA$210,0,1),BB68,INDEX($AZ$11:$AZ$210,MATCH(BB68,$AZ$11:$AZ$210,0)+1)),"")</f>
        <v/>
      </c>
      <c r="BC69" s="46" t="str" cm="1">
        <f t="array" ref="BC69">IF(OR($BB69=0,$BB69=""),"",SUM(IF(AY69=Hide[Unique Types],1,0)))</f>
        <v/>
      </c>
      <c r="BD69" s="46" t="str" cm="1">
        <f t="array" ref="BD69">IF(OR($BB69=0,$BB69=""),"",_xlfn.XLOOKUP(AY69,Hide[Unique Types],FSEchar[FCI 
Category
Types],"Err",0,1))</f>
        <v/>
      </c>
      <c r="BE69" s="46" t="str" cm="1">
        <f t="array" ref="BE69">IF(OR($BB69=0,$BB69=""),"",_xlfn.XLOOKUP(AY69,Hide[Unique Types],FSEchar[FSE Charger Model],"Err",0,1))</f>
        <v/>
      </c>
      <c r="BF69" s="46" t="str" cm="1">
        <f t="array" ref="BF69">IF(OR($BB69=0,$BB69=""),"",_xlfn.XLOOKUP(AY69,Hide[Unique Types],FSEchar[FSE Nameplate Power Rating
'[kW']],"Err",0,1))</f>
        <v/>
      </c>
      <c r="BG69" s="46" t="str" cm="1">
        <f t="array" ref="BG69">IF(OR($BB69=0,$BB69=""),"",_xlfn.XLOOKUP(AY69,Hide[Unique Types],FSEchar[Number of CHAdeMO Ports],"Err",0,1))</f>
        <v/>
      </c>
      <c r="BH69" s="46" t="str" cm="1">
        <f t="array" ref="BH69">IF(OR($BB69=0,$BB69=""),"",_xlfn.XLOOKUP(AY69,Hide[Unique Types],FSEchar[Number of 
CCS 
Ports],"Err",0,1))</f>
        <v/>
      </c>
      <c r="BI69" s="46" t="str" cm="1">
        <f t="array" ref="BI69">IF(OR($BB69=0,$BB69=""),"",_xlfn.XLOOKUP(AY69,Hide[Unique Types],FSEchar[Number of NACS 
(SAE J3400)
Ports],"Err",0,1))</f>
        <v/>
      </c>
      <c r="BJ69" s="46" t="str" cm="1">
        <f t="array" ref="BJ69">IF(OR($BB69=0,$BB69=""),"",_xlfn.XLOOKUP(AY69,Hide[Unique Types],FSEchar[Number of High-Power Ports],"Err",0,1))</f>
        <v/>
      </c>
      <c r="BK69" s="46" t="str" cm="1">
        <f t="array" ref="BK69">IF(OR($BB69=0,$BB69=""),"",_xlfn.XLOOKUP(AY69,Hide[Unique Types],FSEchar[High-Power Port Type],"Err",0,1))</f>
        <v/>
      </c>
      <c r="BL69" s="46" t="str" cm="1">
        <f t="array" ref="BL69">IF(OR($BB69=0,$BB69=""),"",_xlfn.XLOOKUP(AY69,Hide[Unique Types],SiteCalc2[FCI Charging Capacity '[kWh/day']],"Err",0,1))</f>
        <v/>
      </c>
    </row>
    <row r="70" spans="2:64" x14ac:dyDescent="0.3">
      <c r="B70" s="28">
        <v>60</v>
      </c>
      <c r="C70" s="28" t="str">
        <f>IF(ISBLANK(SiteChar[[#This Row],[Site Name]]),"",IF(G70=G69,C69,C69+1))</f>
        <v/>
      </c>
      <c r="D70" s="28" t="str">
        <f>IF(ISBLANK(SiteChar[[#This Row],[Site Name]]),"",IF(G70=G69,D69+1,1))</f>
        <v/>
      </c>
      <c r="E70" s="1" t="str">
        <f>IF(ISBLANK(SiteChar[[#This Row],[Site Name]]),"",Applicant)</f>
        <v/>
      </c>
      <c r="F70" s="1" t="str">
        <f>IF(ISBLANK(SiteChar[[#This Row],[Site Name]]),"",FEIN)</f>
        <v/>
      </c>
      <c r="G70" s="139"/>
      <c r="H70" s="139"/>
      <c r="I70" s="139"/>
      <c r="J70" s="140"/>
      <c r="K70" s="140"/>
      <c r="L70" s="141"/>
      <c r="M70" s="139"/>
      <c r="N70" s="142"/>
      <c r="O70" s="1">
        <f>SUMIF(Table1[Site 
Ordinal Number],Table1[[#This Row],[Site 
Ordinal Number]],FSEchar[FSE Nameplate Power Rating
'[kW']])</f>
        <v>0</v>
      </c>
      <c r="P70" s="1">
        <f>SUMIF(Table1[Site 
Ordinal Number],Table1[[#This Row],[Site 
Ordinal Number]],FSEchar[FSE
FCI
Power Rating '[kW']])</f>
        <v>0</v>
      </c>
      <c r="Q70" s="1">
        <f>SUMIF(Hide[Site LMD],"="&amp;Table1[[#This Row],[Site 
Ordinal Number]]&amp;$AV$17,FSEchar[FSE
FCI
Power Rating '[kW']])</f>
        <v>0</v>
      </c>
      <c r="R70" s="1">
        <f>SUMIF(Hide[Site HD],"="&amp;Table1[[#This Row],[Site 
Ordinal Number]]&amp;$AV$18,FSEchar[FSE
FCI
Power Rating '[kW']])</f>
        <v>0</v>
      </c>
      <c r="S70" s="139"/>
      <c r="T70" s="139"/>
      <c r="U70" s="139"/>
      <c r="V70" s="139"/>
      <c r="W70" s="139"/>
      <c r="X70" s="139"/>
      <c r="Y70" s="148"/>
      <c r="Z70" s="139"/>
      <c r="AA70" s="139"/>
      <c r="AB70" s="139"/>
      <c r="AC70" s="1" t="str">
        <f>IFERROR(FSEchar[[#This Row],[FSE
FCI
Power Rating '[kW']]]*24*_xlfn.XLOOKUP(FSEchar[[#This Row],[FCI 
Category
Types]],$AV$11:$AV$15,$AW$11:$AW$15),"")</f>
        <v/>
      </c>
      <c r="AD70" s="1">
        <f>SUMIF(SiteChar[Site Name],SiteChar[[#This Row],[Site Name]],FSEchar[FSE Nameplate Power Rating
'[kW']])</f>
        <v>0</v>
      </c>
      <c r="AE70" s="1">
        <f>COUNTIF(SiteChar[Site Name],SiteChar[[#This Row],[Site Name]])</f>
        <v>0</v>
      </c>
      <c r="AF70" s="1">
        <f>COUNTIF(Hide[Site LMD],Table1[[#This Row],[Site 
Ordinal Number]]&amp;$AV$17)</f>
        <v>0</v>
      </c>
      <c r="AG70" s="1">
        <f>COUNTIF(Hide[Site HD],Table1[[#This Row],[Site 
Ordinal Number]]&amp;$AV$18)</f>
        <v>0</v>
      </c>
      <c r="AH70" s="1" t="b">
        <f>OR(ISBLANK(SiteChar[[#This Row],[Latitude]]),LEN(SiteChar[[#This Row],[Latitude]])&gt;=8)</f>
        <v>1</v>
      </c>
      <c r="AI70" s="1" t="b">
        <f>OR(ISBLANK(SiteChar[[#This Row],[Longitude]]),LEN(SiteChar[[#This Row],[Longitude]])&gt;=10)</f>
        <v>1</v>
      </c>
      <c r="AJ70" s="1" t="str">
        <f>IF(Hide[[#This Row],[FCI Program Type]]=$AV$17,Table1[[#This Row],[Site 
Ordinal Number]]&amp;Hide[[#This Row],[FCI Program Type]],"")</f>
        <v/>
      </c>
      <c r="AK70" s="1" t="str">
        <f>IF(Hide[[#This Row],[FCI Program Type]]=$AV$18,Table1[[#This Row],[Site 
Ordinal Number]]&amp;Hide[[#This Row],[FCI Program Type]],"")</f>
        <v/>
      </c>
      <c r="AL70" s="1" t="b">
        <f>SiteCalc1[[#This Row],[Total Site
FCI 
Power Rating 
'[kW']]]&gt;SiteChar[[#This Row],[Maximum Total Site Power 
'[kW']]]</f>
        <v>0</v>
      </c>
      <c r="AM70" s="1" t="b">
        <f>AND(Hide[[#This Row],[FCI Program Type]]="LMD-FCI",SiteCalc1[[#This Row],[Total 
Site 
LMD-FCI Power Rating 
'[kW']]]&gt;2500)</f>
        <v>0</v>
      </c>
      <c r="AN70" s="1" t="b">
        <f>AND(Hide[[#This Row],[FCI Program Type]]="HD-FCI",SiteCalc1[[#This Row],[Total Site
HD-FCI Power Rating 
'[kW']]]&gt;40000)</f>
        <v>0</v>
      </c>
      <c r="AO70" s="1" t="b">
        <f>AND(FSEchar[[#This Row],[FSE Nameplate Power Rating
'[kW']]]&lt;50,OR(Hide[[#This Row],[FCI Program Type]]=$AV$17,Hide[[#This Row],[FCI Program Type]]=$AV$18))</f>
        <v>0</v>
      </c>
      <c r="AP70"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70" s="1" t="str">
        <f>IF(LEFT(FSEchar[[#This Row],[FCI 
Category
Types]],1)="L", "LMD-FCI",IF(LEFT(FSEchar[[#This Row],[FCI 
Category
Types]],1)="H","HD-FCI",""))</f>
        <v/>
      </c>
      <c r="AR70" s="1" t="str">
        <f>SiteChar[[#This Row],[Site Name]]&amp;" "&amp;FSEchar[[#This Row],[FCI 
Category
Types]]&amp;" "&amp;FSEchar[[#This Row],[FSE Charger Model]]&amp;" "&amp;FSEchar[[#This Row],[FSE Nameplate Power Rating
'[kW']]]</f>
        <v xml:space="preserve">   </v>
      </c>
      <c r="AS70" s="1">
        <f>COUNTIF(Hide[Unique Types],Hide[[#This Row],[Unique Types]])</f>
        <v>157</v>
      </c>
      <c r="BA70" s="48" t="str" cm="1">
        <f t="array" ref="BA70">IF(ISBLANK(AZ70),"",SUM(IF(AZ70=LEFT(AY70:AY$210,LEN(AZ70)),1,0)))</f>
        <v/>
      </c>
      <c r="BB70" s="47" t="str" cm="1">
        <f t="array" ref="BB70">IFERROR(IF(COUNTIF($BB$11:BB69,BB69)&lt;_xlfn.XLOOKUP(BB69,$AZ$11:$AZ$210,$BA$11:$BA$210,0,1),BB69,INDEX($AZ$11:$AZ$210,MATCH(BB69,$AZ$11:$AZ$210,0)+1)),"")</f>
        <v/>
      </c>
      <c r="BC70" s="46" t="str" cm="1">
        <f t="array" ref="BC70">IF(OR($BB70=0,$BB70=""),"",SUM(IF(AY70=Hide[Unique Types],1,0)))</f>
        <v/>
      </c>
      <c r="BD70" s="46" t="str" cm="1">
        <f t="array" ref="BD70">IF(OR($BB70=0,$BB70=""),"",_xlfn.XLOOKUP(AY70,Hide[Unique Types],FSEchar[FCI 
Category
Types],"Err",0,1))</f>
        <v/>
      </c>
      <c r="BE70" s="46" t="str" cm="1">
        <f t="array" ref="BE70">IF(OR($BB70=0,$BB70=""),"",_xlfn.XLOOKUP(AY70,Hide[Unique Types],FSEchar[FSE Charger Model],"Err",0,1))</f>
        <v/>
      </c>
      <c r="BF70" s="46" t="str" cm="1">
        <f t="array" ref="BF70">IF(OR($BB70=0,$BB70=""),"",_xlfn.XLOOKUP(AY70,Hide[Unique Types],FSEchar[FSE Nameplate Power Rating
'[kW']],"Err",0,1))</f>
        <v/>
      </c>
      <c r="BG70" s="46" t="str" cm="1">
        <f t="array" ref="BG70">IF(OR($BB70=0,$BB70=""),"",_xlfn.XLOOKUP(AY70,Hide[Unique Types],FSEchar[Number of CHAdeMO Ports],"Err",0,1))</f>
        <v/>
      </c>
      <c r="BH70" s="46" t="str" cm="1">
        <f t="array" ref="BH70">IF(OR($BB70=0,$BB70=""),"",_xlfn.XLOOKUP(AY70,Hide[Unique Types],FSEchar[Number of 
CCS 
Ports],"Err",0,1))</f>
        <v/>
      </c>
      <c r="BI70" s="46" t="str" cm="1">
        <f t="array" ref="BI70">IF(OR($BB70=0,$BB70=""),"",_xlfn.XLOOKUP(AY70,Hide[Unique Types],FSEchar[Number of NACS 
(SAE J3400)
Ports],"Err",0,1))</f>
        <v/>
      </c>
      <c r="BJ70" s="46" t="str" cm="1">
        <f t="array" ref="BJ70">IF(OR($BB70=0,$BB70=""),"",_xlfn.XLOOKUP(AY70,Hide[Unique Types],FSEchar[Number of High-Power Ports],"Err",0,1))</f>
        <v/>
      </c>
      <c r="BK70" s="46" t="str" cm="1">
        <f t="array" ref="BK70">IF(OR($BB70=0,$BB70=""),"",_xlfn.XLOOKUP(AY70,Hide[Unique Types],FSEchar[High-Power Port Type],"Err",0,1))</f>
        <v/>
      </c>
      <c r="BL70" s="46" t="str" cm="1">
        <f t="array" ref="BL70">IF(OR($BB70=0,$BB70=""),"",_xlfn.XLOOKUP(AY70,Hide[Unique Types],SiteCalc2[FCI Charging Capacity '[kWh/day']],"Err",0,1))</f>
        <v/>
      </c>
    </row>
    <row r="71" spans="2:64" x14ac:dyDescent="0.3">
      <c r="B71" s="28">
        <v>61</v>
      </c>
      <c r="C71" s="28" t="str">
        <f>IF(ISBLANK(SiteChar[[#This Row],[Site Name]]),"",IF(G71=G70,C70,C70+1))</f>
        <v/>
      </c>
      <c r="D71" s="28" t="str">
        <f>IF(ISBLANK(SiteChar[[#This Row],[Site Name]]),"",IF(G71=G70,D70+1,1))</f>
        <v/>
      </c>
      <c r="E71" s="1" t="str">
        <f>IF(ISBLANK(SiteChar[[#This Row],[Site Name]]),"",Applicant)</f>
        <v/>
      </c>
      <c r="F71" s="1" t="str">
        <f>IF(ISBLANK(SiteChar[[#This Row],[Site Name]]),"",FEIN)</f>
        <v/>
      </c>
      <c r="G71" s="139"/>
      <c r="H71" s="139"/>
      <c r="I71" s="139"/>
      <c r="J71" s="140"/>
      <c r="K71" s="140"/>
      <c r="L71" s="141"/>
      <c r="M71" s="139"/>
      <c r="N71" s="142"/>
      <c r="O71" s="1">
        <f>SUMIF(Table1[Site 
Ordinal Number],Table1[[#This Row],[Site 
Ordinal Number]],FSEchar[FSE Nameplate Power Rating
'[kW']])</f>
        <v>0</v>
      </c>
      <c r="P71" s="1">
        <f>SUMIF(Table1[Site 
Ordinal Number],Table1[[#This Row],[Site 
Ordinal Number]],FSEchar[FSE
FCI
Power Rating '[kW']])</f>
        <v>0</v>
      </c>
      <c r="Q71" s="1">
        <f>SUMIF(Hide[Site LMD],"="&amp;Table1[[#This Row],[Site 
Ordinal Number]]&amp;$AV$17,FSEchar[FSE
FCI
Power Rating '[kW']])</f>
        <v>0</v>
      </c>
      <c r="R71" s="1">
        <f>SUMIF(Hide[Site HD],"="&amp;Table1[[#This Row],[Site 
Ordinal Number]]&amp;$AV$18,FSEchar[FSE
FCI
Power Rating '[kW']])</f>
        <v>0</v>
      </c>
      <c r="S71" s="139"/>
      <c r="T71" s="139"/>
      <c r="U71" s="139"/>
      <c r="V71" s="139"/>
      <c r="W71" s="139"/>
      <c r="X71" s="139"/>
      <c r="Y71" s="148"/>
      <c r="Z71" s="139"/>
      <c r="AA71" s="139"/>
      <c r="AB71" s="139"/>
      <c r="AC71" s="1" t="str">
        <f>IFERROR(FSEchar[[#This Row],[FSE
FCI
Power Rating '[kW']]]*24*_xlfn.XLOOKUP(FSEchar[[#This Row],[FCI 
Category
Types]],$AV$11:$AV$15,$AW$11:$AW$15),"")</f>
        <v/>
      </c>
      <c r="AD71" s="1">
        <f>SUMIF(SiteChar[Site Name],SiteChar[[#This Row],[Site Name]],FSEchar[FSE Nameplate Power Rating
'[kW']])</f>
        <v>0</v>
      </c>
      <c r="AE71" s="1">
        <f>COUNTIF(SiteChar[Site Name],SiteChar[[#This Row],[Site Name]])</f>
        <v>0</v>
      </c>
      <c r="AF71" s="1">
        <f>COUNTIF(Hide[Site LMD],Table1[[#This Row],[Site 
Ordinal Number]]&amp;$AV$17)</f>
        <v>0</v>
      </c>
      <c r="AG71" s="1">
        <f>COUNTIF(Hide[Site HD],Table1[[#This Row],[Site 
Ordinal Number]]&amp;$AV$18)</f>
        <v>0</v>
      </c>
      <c r="AH71" s="1" t="b">
        <f>OR(ISBLANK(SiteChar[[#This Row],[Latitude]]),LEN(SiteChar[[#This Row],[Latitude]])&gt;=8)</f>
        <v>1</v>
      </c>
      <c r="AI71" s="1" t="b">
        <f>OR(ISBLANK(SiteChar[[#This Row],[Longitude]]),LEN(SiteChar[[#This Row],[Longitude]])&gt;=10)</f>
        <v>1</v>
      </c>
      <c r="AJ71" s="1" t="str">
        <f>IF(Hide[[#This Row],[FCI Program Type]]=$AV$17,Table1[[#This Row],[Site 
Ordinal Number]]&amp;Hide[[#This Row],[FCI Program Type]],"")</f>
        <v/>
      </c>
      <c r="AK71" s="1" t="str">
        <f>IF(Hide[[#This Row],[FCI Program Type]]=$AV$18,Table1[[#This Row],[Site 
Ordinal Number]]&amp;Hide[[#This Row],[FCI Program Type]],"")</f>
        <v/>
      </c>
      <c r="AL71" s="1" t="b">
        <f>SiteCalc1[[#This Row],[Total Site
FCI 
Power Rating 
'[kW']]]&gt;SiteChar[[#This Row],[Maximum Total Site Power 
'[kW']]]</f>
        <v>0</v>
      </c>
      <c r="AM71" s="1" t="b">
        <f>AND(Hide[[#This Row],[FCI Program Type]]="LMD-FCI",SiteCalc1[[#This Row],[Total 
Site 
LMD-FCI Power Rating 
'[kW']]]&gt;2500)</f>
        <v>0</v>
      </c>
      <c r="AN71" s="1" t="b">
        <f>AND(Hide[[#This Row],[FCI Program Type]]="HD-FCI",SiteCalc1[[#This Row],[Total Site
HD-FCI Power Rating 
'[kW']]]&gt;40000)</f>
        <v>0</v>
      </c>
      <c r="AO71" s="1" t="b">
        <f>AND(FSEchar[[#This Row],[FSE Nameplate Power Rating
'[kW']]]&lt;50,OR(Hide[[#This Row],[FCI Program Type]]=$AV$17,Hide[[#This Row],[FCI Program Type]]=$AV$18))</f>
        <v>0</v>
      </c>
      <c r="AP71"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71" s="1" t="str">
        <f>IF(LEFT(FSEchar[[#This Row],[FCI 
Category
Types]],1)="L", "LMD-FCI",IF(LEFT(FSEchar[[#This Row],[FCI 
Category
Types]],1)="H","HD-FCI",""))</f>
        <v/>
      </c>
      <c r="AR71" s="1" t="str">
        <f>SiteChar[[#This Row],[Site Name]]&amp;" "&amp;FSEchar[[#This Row],[FCI 
Category
Types]]&amp;" "&amp;FSEchar[[#This Row],[FSE Charger Model]]&amp;" "&amp;FSEchar[[#This Row],[FSE Nameplate Power Rating
'[kW']]]</f>
        <v xml:space="preserve">   </v>
      </c>
      <c r="AS71" s="1">
        <f>COUNTIF(Hide[Unique Types],Hide[[#This Row],[Unique Types]])</f>
        <v>157</v>
      </c>
      <c r="BA71" s="48" t="str" cm="1">
        <f t="array" ref="BA71">IF(ISBLANK(AZ71),"",SUM(IF(AZ71=LEFT(AY71:AY$210,LEN(AZ71)),1,0)))</f>
        <v/>
      </c>
      <c r="BB71" s="47" t="str" cm="1">
        <f t="array" ref="BB71">IFERROR(IF(COUNTIF($BB$11:BB70,BB70)&lt;_xlfn.XLOOKUP(BB70,$AZ$11:$AZ$210,$BA$11:$BA$210,0,1),BB70,INDEX($AZ$11:$AZ$210,MATCH(BB70,$AZ$11:$AZ$210,0)+1)),"")</f>
        <v/>
      </c>
      <c r="BC71" s="46" t="str" cm="1">
        <f t="array" ref="BC71">IF(OR($BB71=0,$BB71=""),"",SUM(IF(AY71=Hide[Unique Types],1,0)))</f>
        <v/>
      </c>
      <c r="BD71" s="46" t="str" cm="1">
        <f t="array" ref="BD71">IF(OR($BB71=0,$BB71=""),"",_xlfn.XLOOKUP(AY71,Hide[Unique Types],FSEchar[FCI 
Category
Types],"Err",0,1))</f>
        <v/>
      </c>
      <c r="BE71" s="46" t="str" cm="1">
        <f t="array" ref="BE71">IF(OR($BB71=0,$BB71=""),"",_xlfn.XLOOKUP(AY71,Hide[Unique Types],FSEchar[FSE Charger Model],"Err",0,1))</f>
        <v/>
      </c>
      <c r="BF71" s="46" t="str" cm="1">
        <f t="array" ref="BF71">IF(OR($BB71=0,$BB71=""),"",_xlfn.XLOOKUP(AY71,Hide[Unique Types],FSEchar[FSE Nameplate Power Rating
'[kW']],"Err",0,1))</f>
        <v/>
      </c>
      <c r="BG71" s="46" t="str" cm="1">
        <f t="array" ref="BG71">IF(OR($BB71=0,$BB71=""),"",_xlfn.XLOOKUP(AY71,Hide[Unique Types],FSEchar[Number of CHAdeMO Ports],"Err",0,1))</f>
        <v/>
      </c>
      <c r="BH71" s="46" t="str" cm="1">
        <f t="array" ref="BH71">IF(OR($BB71=0,$BB71=""),"",_xlfn.XLOOKUP(AY71,Hide[Unique Types],FSEchar[Number of 
CCS 
Ports],"Err",0,1))</f>
        <v/>
      </c>
      <c r="BI71" s="46" t="str" cm="1">
        <f t="array" ref="BI71">IF(OR($BB71=0,$BB71=""),"",_xlfn.XLOOKUP(AY71,Hide[Unique Types],FSEchar[Number of NACS 
(SAE J3400)
Ports],"Err",0,1))</f>
        <v/>
      </c>
      <c r="BJ71" s="46" t="str" cm="1">
        <f t="array" ref="BJ71">IF(OR($BB71=0,$BB71=""),"",_xlfn.XLOOKUP(AY71,Hide[Unique Types],FSEchar[Number of High-Power Ports],"Err",0,1))</f>
        <v/>
      </c>
      <c r="BK71" s="46" t="str" cm="1">
        <f t="array" ref="BK71">IF(OR($BB71=0,$BB71=""),"",_xlfn.XLOOKUP(AY71,Hide[Unique Types],FSEchar[High-Power Port Type],"Err",0,1))</f>
        <v/>
      </c>
      <c r="BL71" s="46" t="str" cm="1">
        <f t="array" ref="BL71">IF(OR($BB71=0,$BB71=""),"",_xlfn.XLOOKUP(AY71,Hide[Unique Types],SiteCalc2[FCI Charging Capacity '[kWh/day']],"Err",0,1))</f>
        <v/>
      </c>
    </row>
    <row r="72" spans="2:64" x14ac:dyDescent="0.3">
      <c r="B72" s="28">
        <v>62</v>
      </c>
      <c r="C72" s="28" t="str">
        <f>IF(ISBLANK(SiteChar[[#This Row],[Site Name]]),"",IF(G72=G71,C71,C71+1))</f>
        <v/>
      </c>
      <c r="D72" s="28" t="str">
        <f>IF(ISBLANK(SiteChar[[#This Row],[Site Name]]),"",IF(G72=G71,D71+1,1))</f>
        <v/>
      </c>
      <c r="E72" s="1" t="str">
        <f>IF(ISBLANK(SiteChar[[#This Row],[Site Name]]),"",Applicant)</f>
        <v/>
      </c>
      <c r="F72" s="1" t="str">
        <f>IF(ISBLANK(SiteChar[[#This Row],[Site Name]]),"",FEIN)</f>
        <v/>
      </c>
      <c r="G72" s="139"/>
      <c r="H72" s="139"/>
      <c r="I72" s="139"/>
      <c r="J72" s="140"/>
      <c r="K72" s="140"/>
      <c r="L72" s="141"/>
      <c r="M72" s="139"/>
      <c r="N72" s="142"/>
      <c r="O72" s="1">
        <f>SUMIF(Table1[Site 
Ordinal Number],Table1[[#This Row],[Site 
Ordinal Number]],FSEchar[FSE Nameplate Power Rating
'[kW']])</f>
        <v>0</v>
      </c>
      <c r="P72" s="1">
        <f>SUMIF(Table1[Site 
Ordinal Number],Table1[[#This Row],[Site 
Ordinal Number]],FSEchar[FSE
FCI
Power Rating '[kW']])</f>
        <v>0</v>
      </c>
      <c r="Q72" s="1">
        <f>SUMIF(Hide[Site LMD],"="&amp;Table1[[#This Row],[Site 
Ordinal Number]]&amp;$AV$17,FSEchar[FSE
FCI
Power Rating '[kW']])</f>
        <v>0</v>
      </c>
      <c r="R72" s="1">
        <f>SUMIF(Hide[Site HD],"="&amp;Table1[[#This Row],[Site 
Ordinal Number]]&amp;$AV$18,FSEchar[FSE
FCI
Power Rating '[kW']])</f>
        <v>0</v>
      </c>
      <c r="S72" s="139"/>
      <c r="T72" s="139"/>
      <c r="U72" s="139"/>
      <c r="V72" s="139"/>
      <c r="W72" s="139"/>
      <c r="X72" s="139"/>
      <c r="Y72" s="148"/>
      <c r="Z72" s="139"/>
      <c r="AA72" s="139"/>
      <c r="AB72" s="139"/>
      <c r="AC72" s="1" t="str">
        <f>IFERROR(FSEchar[[#This Row],[FSE
FCI
Power Rating '[kW']]]*24*_xlfn.XLOOKUP(FSEchar[[#This Row],[FCI 
Category
Types]],$AV$11:$AV$15,$AW$11:$AW$15),"")</f>
        <v/>
      </c>
      <c r="AD72" s="1">
        <f>SUMIF(SiteChar[Site Name],SiteChar[[#This Row],[Site Name]],FSEchar[FSE Nameplate Power Rating
'[kW']])</f>
        <v>0</v>
      </c>
      <c r="AE72" s="1">
        <f>COUNTIF(SiteChar[Site Name],SiteChar[[#This Row],[Site Name]])</f>
        <v>0</v>
      </c>
      <c r="AF72" s="1">
        <f>COUNTIF(Hide[Site LMD],Table1[[#This Row],[Site 
Ordinal Number]]&amp;$AV$17)</f>
        <v>0</v>
      </c>
      <c r="AG72" s="1">
        <f>COUNTIF(Hide[Site HD],Table1[[#This Row],[Site 
Ordinal Number]]&amp;$AV$18)</f>
        <v>0</v>
      </c>
      <c r="AH72" s="1" t="b">
        <f>OR(ISBLANK(SiteChar[[#This Row],[Latitude]]),LEN(SiteChar[[#This Row],[Latitude]])&gt;=8)</f>
        <v>1</v>
      </c>
      <c r="AI72" s="1" t="b">
        <f>OR(ISBLANK(SiteChar[[#This Row],[Longitude]]),LEN(SiteChar[[#This Row],[Longitude]])&gt;=10)</f>
        <v>1</v>
      </c>
      <c r="AJ72" s="1" t="str">
        <f>IF(Hide[[#This Row],[FCI Program Type]]=$AV$17,Table1[[#This Row],[Site 
Ordinal Number]]&amp;Hide[[#This Row],[FCI Program Type]],"")</f>
        <v/>
      </c>
      <c r="AK72" s="1" t="str">
        <f>IF(Hide[[#This Row],[FCI Program Type]]=$AV$18,Table1[[#This Row],[Site 
Ordinal Number]]&amp;Hide[[#This Row],[FCI Program Type]],"")</f>
        <v/>
      </c>
      <c r="AL72" s="1" t="b">
        <f>SiteCalc1[[#This Row],[Total Site
FCI 
Power Rating 
'[kW']]]&gt;SiteChar[[#This Row],[Maximum Total Site Power 
'[kW']]]</f>
        <v>0</v>
      </c>
      <c r="AM72" s="1" t="b">
        <f>AND(Hide[[#This Row],[FCI Program Type]]="LMD-FCI",SiteCalc1[[#This Row],[Total 
Site 
LMD-FCI Power Rating 
'[kW']]]&gt;2500)</f>
        <v>0</v>
      </c>
      <c r="AN72" s="1" t="b">
        <f>AND(Hide[[#This Row],[FCI Program Type]]="HD-FCI",SiteCalc1[[#This Row],[Total Site
HD-FCI Power Rating 
'[kW']]]&gt;40000)</f>
        <v>0</v>
      </c>
      <c r="AO72" s="1" t="b">
        <f>AND(FSEchar[[#This Row],[FSE Nameplate Power Rating
'[kW']]]&lt;50,OR(Hide[[#This Row],[FCI Program Type]]=$AV$17,Hide[[#This Row],[FCI Program Type]]=$AV$18))</f>
        <v>0</v>
      </c>
      <c r="AP72"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72" s="1" t="str">
        <f>IF(LEFT(FSEchar[[#This Row],[FCI 
Category
Types]],1)="L", "LMD-FCI",IF(LEFT(FSEchar[[#This Row],[FCI 
Category
Types]],1)="H","HD-FCI",""))</f>
        <v/>
      </c>
      <c r="AR72" s="1" t="str">
        <f>SiteChar[[#This Row],[Site Name]]&amp;" "&amp;FSEchar[[#This Row],[FCI 
Category
Types]]&amp;" "&amp;FSEchar[[#This Row],[FSE Charger Model]]&amp;" "&amp;FSEchar[[#This Row],[FSE Nameplate Power Rating
'[kW']]]</f>
        <v xml:space="preserve">   </v>
      </c>
      <c r="AS72" s="1">
        <f>COUNTIF(Hide[Unique Types],Hide[[#This Row],[Unique Types]])</f>
        <v>157</v>
      </c>
      <c r="BA72" s="48" t="str" cm="1">
        <f t="array" ref="BA72">IF(ISBLANK(AZ72),"",SUM(IF(AZ72=LEFT(AY72:AY$210,LEN(AZ72)),1,0)))</f>
        <v/>
      </c>
      <c r="BB72" s="47" t="str" cm="1">
        <f t="array" ref="BB72">IFERROR(IF(COUNTIF($BB$11:BB71,BB71)&lt;_xlfn.XLOOKUP(BB71,$AZ$11:$AZ$210,$BA$11:$BA$210,0,1),BB71,INDEX($AZ$11:$AZ$210,MATCH(BB71,$AZ$11:$AZ$210,0)+1)),"")</f>
        <v/>
      </c>
      <c r="BC72" s="46" t="str" cm="1">
        <f t="array" ref="BC72">IF(OR($BB72=0,$BB72=""),"",SUM(IF(AY72=Hide[Unique Types],1,0)))</f>
        <v/>
      </c>
      <c r="BD72" s="46" t="str" cm="1">
        <f t="array" ref="BD72">IF(OR($BB72=0,$BB72=""),"",_xlfn.XLOOKUP(AY72,Hide[Unique Types],FSEchar[FCI 
Category
Types],"Err",0,1))</f>
        <v/>
      </c>
      <c r="BE72" s="46" t="str" cm="1">
        <f t="array" ref="BE72">IF(OR($BB72=0,$BB72=""),"",_xlfn.XLOOKUP(AY72,Hide[Unique Types],FSEchar[FSE Charger Model],"Err",0,1))</f>
        <v/>
      </c>
      <c r="BF72" s="46" t="str" cm="1">
        <f t="array" ref="BF72">IF(OR($BB72=0,$BB72=""),"",_xlfn.XLOOKUP(AY72,Hide[Unique Types],FSEchar[FSE Nameplate Power Rating
'[kW']],"Err",0,1))</f>
        <v/>
      </c>
      <c r="BG72" s="46" t="str" cm="1">
        <f t="array" ref="BG72">IF(OR($BB72=0,$BB72=""),"",_xlfn.XLOOKUP(AY72,Hide[Unique Types],FSEchar[Number of CHAdeMO Ports],"Err",0,1))</f>
        <v/>
      </c>
      <c r="BH72" s="46" t="str" cm="1">
        <f t="array" ref="BH72">IF(OR($BB72=0,$BB72=""),"",_xlfn.XLOOKUP(AY72,Hide[Unique Types],FSEchar[Number of 
CCS 
Ports],"Err",0,1))</f>
        <v/>
      </c>
      <c r="BI72" s="46" t="str" cm="1">
        <f t="array" ref="BI72">IF(OR($BB72=0,$BB72=""),"",_xlfn.XLOOKUP(AY72,Hide[Unique Types],FSEchar[Number of NACS 
(SAE J3400)
Ports],"Err",0,1))</f>
        <v/>
      </c>
      <c r="BJ72" s="46" t="str" cm="1">
        <f t="array" ref="BJ72">IF(OR($BB72=0,$BB72=""),"",_xlfn.XLOOKUP(AY72,Hide[Unique Types],FSEchar[Number of High-Power Ports],"Err",0,1))</f>
        <v/>
      </c>
      <c r="BK72" s="46" t="str" cm="1">
        <f t="array" ref="BK72">IF(OR($BB72=0,$BB72=""),"",_xlfn.XLOOKUP(AY72,Hide[Unique Types],FSEchar[High-Power Port Type],"Err",0,1))</f>
        <v/>
      </c>
      <c r="BL72" s="46" t="str" cm="1">
        <f t="array" ref="BL72">IF(OR($BB72=0,$BB72=""),"",_xlfn.XLOOKUP(AY72,Hide[Unique Types],SiteCalc2[FCI Charging Capacity '[kWh/day']],"Err",0,1))</f>
        <v/>
      </c>
    </row>
    <row r="73" spans="2:64" x14ac:dyDescent="0.3">
      <c r="B73" s="28">
        <v>63</v>
      </c>
      <c r="C73" s="28" t="str">
        <f>IF(ISBLANK(SiteChar[[#This Row],[Site Name]]),"",IF(G73=G72,C72,C72+1))</f>
        <v/>
      </c>
      <c r="D73" s="28" t="str">
        <f>IF(ISBLANK(SiteChar[[#This Row],[Site Name]]),"",IF(G73=G72,D72+1,1))</f>
        <v/>
      </c>
      <c r="E73" s="1" t="str">
        <f>IF(ISBLANK(SiteChar[[#This Row],[Site Name]]),"",Applicant)</f>
        <v/>
      </c>
      <c r="F73" s="1" t="str">
        <f>IF(ISBLANK(SiteChar[[#This Row],[Site Name]]),"",FEIN)</f>
        <v/>
      </c>
      <c r="G73" s="139"/>
      <c r="H73" s="139"/>
      <c r="I73" s="139"/>
      <c r="J73" s="140"/>
      <c r="K73" s="140"/>
      <c r="L73" s="141"/>
      <c r="M73" s="139"/>
      <c r="N73" s="142"/>
      <c r="O73" s="1">
        <f>SUMIF(Table1[Site 
Ordinal Number],Table1[[#This Row],[Site 
Ordinal Number]],FSEchar[FSE Nameplate Power Rating
'[kW']])</f>
        <v>0</v>
      </c>
      <c r="P73" s="1">
        <f>SUMIF(Table1[Site 
Ordinal Number],Table1[[#This Row],[Site 
Ordinal Number]],FSEchar[FSE
FCI
Power Rating '[kW']])</f>
        <v>0</v>
      </c>
      <c r="Q73" s="1">
        <f>SUMIF(Hide[Site LMD],"="&amp;Table1[[#This Row],[Site 
Ordinal Number]]&amp;$AV$17,FSEchar[FSE
FCI
Power Rating '[kW']])</f>
        <v>0</v>
      </c>
      <c r="R73" s="1">
        <f>SUMIF(Hide[Site HD],"="&amp;Table1[[#This Row],[Site 
Ordinal Number]]&amp;$AV$18,FSEchar[FSE
FCI
Power Rating '[kW']])</f>
        <v>0</v>
      </c>
      <c r="S73" s="139"/>
      <c r="T73" s="139"/>
      <c r="U73" s="139"/>
      <c r="V73" s="139"/>
      <c r="W73" s="139"/>
      <c r="X73" s="139"/>
      <c r="Y73" s="148"/>
      <c r="Z73" s="139"/>
      <c r="AA73" s="139"/>
      <c r="AB73" s="139"/>
      <c r="AC73" s="1" t="str">
        <f>IFERROR(FSEchar[[#This Row],[FSE
FCI
Power Rating '[kW']]]*24*_xlfn.XLOOKUP(FSEchar[[#This Row],[FCI 
Category
Types]],$AV$11:$AV$15,$AW$11:$AW$15),"")</f>
        <v/>
      </c>
      <c r="AD73" s="1">
        <f>SUMIF(SiteChar[Site Name],SiteChar[[#This Row],[Site Name]],FSEchar[FSE Nameplate Power Rating
'[kW']])</f>
        <v>0</v>
      </c>
      <c r="AE73" s="1">
        <f>COUNTIF(SiteChar[Site Name],SiteChar[[#This Row],[Site Name]])</f>
        <v>0</v>
      </c>
      <c r="AF73" s="1">
        <f>COUNTIF(Hide[Site LMD],Table1[[#This Row],[Site 
Ordinal Number]]&amp;$AV$17)</f>
        <v>0</v>
      </c>
      <c r="AG73" s="1">
        <f>COUNTIF(Hide[Site HD],Table1[[#This Row],[Site 
Ordinal Number]]&amp;$AV$18)</f>
        <v>0</v>
      </c>
      <c r="AH73" s="1" t="b">
        <f>OR(ISBLANK(SiteChar[[#This Row],[Latitude]]),LEN(SiteChar[[#This Row],[Latitude]])&gt;=8)</f>
        <v>1</v>
      </c>
      <c r="AI73" s="1" t="b">
        <f>OR(ISBLANK(SiteChar[[#This Row],[Longitude]]),LEN(SiteChar[[#This Row],[Longitude]])&gt;=10)</f>
        <v>1</v>
      </c>
      <c r="AJ73" s="1" t="str">
        <f>IF(Hide[[#This Row],[FCI Program Type]]=$AV$17,Table1[[#This Row],[Site 
Ordinal Number]]&amp;Hide[[#This Row],[FCI Program Type]],"")</f>
        <v/>
      </c>
      <c r="AK73" s="1" t="str">
        <f>IF(Hide[[#This Row],[FCI Program Type]]=$AV$18,Table1[[#This Row],[Site 
Ordinal Number]]&amp;Hide[[#This Row],[FCI Program Type]],"")</f>
        <v/>
      </c>
      <c r="AL73" s="1" t="b">
        <f>SiteCalc1[[#This Row],[Total Site
FCI 
Power Rating 
'[kW']]]&gt;SiteChar[[#This Row],[Maximum Total Site Power 
'[kW']]]</f>
        <v>0</v>
      </c>
      <c r="AM73" s="1" t="b">
        <f>AND(Hide[[#This Row],[FCI Program Type]]="LMD-FCI",SiteCalc1[[#This Row],[Total 
Site 
LMD-FCI Power Rating 
'[kW']]]&gt;2500)</f>
        <v>0</v>
      </c>
      <c r="AN73" s="1" t="b">
        <f>AND(Hide[[#This Row],[FCI Program Type]]="HD-FCI",SiteCalc1[[#This Row],[Total Site
HD-FCI Power Rating 
'[kW']]]&gt;40000)</f>
        <v>0</v>
      </c>
      <c r="AO73" s="1" t="b">
        <f>AND(FSEchar[[#This Row],[FSE Nameplate Power Rating
'[kW']]]&lt;50,OR(Hide[[#This Row],[FCI Program Type]]=$AV$17,Hide[[#This Row],[FCI Program Type]]=$AV$18))</f>
        <v>0</v>
      </c>
      <c r="AP73"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73" s="1" t="str">
        <f>IF(LEFT(FSEchar[[#This Row],[FCI 
Category
Types]],1)="L", "LMD-FCI",IF(LEFT(FSEchar[[#This Row],[FCI 
Category
Types]],1)="H","HD-FCI",""))</f>
        <v/>
      </c>
      <c r="AR73" s="1" t="str">
        <f>SiteChar[[#This Row],[Site Name]]&amp;" "&amp;FSEchar[[#This Row],[FCI 
Category
Types]]&amp;" "&amp;FSEchar[[#This Row],[FSE Charger Model]]&amp;" "&amp;FSEchar[[#This Row],[FSE Nameplate Power Rating
'[kW']]]</f>
        <v xml:space="preserve">   </v>
      </c>
      <c r="AS73" s="1">
        <f>COUNTIF(Hide[Unique Types],Hide[[#This Row],[Unique Types]])</f>
        <v>157</v>
      </c>
      <c r="BA73" s="48" t="str" cm="1">
        <f t="array" ref="BA73">IF(ISBLANK(AZ73),"",SUM(IF(AZ73=LEFT(AY73:AY$210,LEN(AZ73)),1,0)))</f>
        <v/>
      </c>
      <c r="BB73" s="47" t="str" cm="1">
        <f t="array" ref="BB73">IFERROR(IF(COUNTIF($BB$11:BB72,BB72)&lt;_xlfn.XLOOKUP(BB72,$AZ$11:$AZ$210,$BA$11:$BA$210,0,1),BB72,INDEX($AZ$11:$AZ$210,MATCH(BB72,$AZ$11:$AZ$210,0)+1)),"")</f>
        <v/>
      </c>
      <c r="BC73" s="46" t="str" cm="1">
        <f t="array" ref="BC73">IF(OR($BB73=0,$BB73=""),"",SUM(IF(AY73=Hide[Unique Types],1,0)))</f>
        <v/>
      </c>
      <c r="BD73" s="46" t="str" cm="1">
        <f t="array" ref="BD73">IF(OR($BB73=0,$BB73=""),"",_xlfn.XLOOKUP(AY73,Hide[Unique Types],FSEchar[FCI 
Category
Types],"Err",0,1))</f>
        <v/>
      </c>
      <c r="BE73" s="46" t="str" cm="1">
        <f t="array" ref="BE73">IF(OR($BB73=0,$BB73=""),"",_xlfn.XLOOKUP(AY73,Hide[Unique Types],FSEchar[FSE Charger Model],"Err",0,1))</f>
        <v/>
      </c>
      <c r="BF73" s="46" t="str" cm="1">
        <f t="array" ref="BF73">IF(OR($BB73=0,$BB73=""),"",_xlfn.XLOOKUP(AY73,Hide[Unique Types],FSEchar[FSE Nameplate Power Rating
'[kW']],"Err",0,1))</f>
        <v/>
      </c>
      <c r="BG73" s="46" t="str" cm="1">
        <f t="array" ref="BG73">IF(OR($BB73=0,$BB73=""),"",_xlfn.XLOOKUP(AY73,Hide[Unique Types],FSEchar[Number of CHAdeMO Ports],"Err",0,1))</f>
        <v/>
      </c>
      <c r="BH73" s="46" t="str" cm="1">
        <f t="array" ref="BH73">IF(OR($BB73=0,$BB73=""),"",_xlfn.XLOOKUP(AY73,Hide[Unique Types],FSEchar[Number of 
CCS 
Ports],"Err",0,1))</f>
        <v/>
      </c>
      <c r="BI73" s="46" t="str" cm="1">
        <f t="array" ref="BI73">IF(OR($BB73=0,$BB73=""),"",_xlfn.XLOOKUP(AY73,Hide[Unique Types],FSEchar[Number of NACS 
(SAE J3400)
Ports],"Err",0,1))</f>
        <v/>
      </c>
      <c r="BJ73" s="46" t="str" cm="1">
        <f t="array" ref="BJ73">IF(OR($BB73=0,$BB73=""),"",_xlfn.XLOOKUP(AY73,Hide[Unique Types],FSEchar[Number of High-Power Ports],"Err",0,1))</f>
        <v/>
      </c>
      <c r="BK73" s="46" t="str" cm="1">
        <f t="array" ref="BK73">IF(OR($BB73=0,$BB73=""),"",_xlfn.XLOOKUP(AY73,Hide[Unique Types],FSEchar[High-Power Port Type],"Err",0,1))</f>
        <v/>
      </c>
      <c r="BL73" s="46" t="str" cm="1">
        <f t="array" ref="BL73">IF(OR($BB73=0,$BB73=""),"",_xlfn.XLOOKUP(AY73,Hide[Unique Types],SiteCalc2[FCI Charging Capacity '[kWh/day']],"Err",0,1))</f>
        <v/>
      </c>
    </row>
    <row r="74" spans="2:64" x14ac:dyDescent="0.3">
      <c r="B74" s="28">
        <v>64</v>
      </c>
      <c r="C74" s="28" t="str">
        <f>IF(ISBLANK(SiteChar[[#This Row],[Site Name]]),"",IF(G74=G73,C73,C73+1))</f>
        <v/>
      </c>
      <c r="D74" s="28" t="str">
        <f>IF(ISBLANK(SiteChar[[#This Row],[Site Name]]),"",IF(G74=G73,D73+1,1))</f>
        <v/>
      </c>
      <c r="E74" s="1" t="str">
        <f>IF(ISBLANK(SiteChar[[#This Row],[Site Name]]),"",Applicant)</f>
        <v/>
      </c>
      <c r="F74" s="1" t="str">
        <f>IF(ISBLANK(SiteChar[[#This Row],[Site Name]]),"",FEIN)</f>
        <v/>
      </c>
      <c r="G74" s="139"/>
      <c r="H74" s="139"/>
      <c r="I74" s="139"/>
      <c r="J74" s="140"/>
      <c r="K74" s="140"/>
      <c r="L74" s="141"/>
      <c r="M74" s="139"/>
      <c r="N74" s="142"/>
      <c r="O74" s="1">
        <f>SUMIF(Table1[Site 
Ordinal Number],Table1[[#This Row],[Site 
Ordinal Number]],FSEchar[FSE Nameplate Power Rating
'[kW']])</f>
        <v>0</v>
      </c>
      <c r="P74" s="1">
        <f>SUMIF(Table1[Site 
Ordinal Number],Table1[[#This Row],[Site 
Ordinal Number]],FSEchar[FSE
FCI
Power Rating '[kW']])</f>
        <v>0</v>
      </c>
      <c r="Q74" s="1">
        <f>SUMIF(Hide[Site LMD],"="&amp;Table1[[#This Row],[Site 
Ordinal Number]]&amp;$AV$17,FSEchar[FSE
FCI
Power Rating '[kW']])</f>
        <v>0</v>
      </c>
      <c r="R74" s="1">
        <f>SUMIF(Hide[Site HD],"="&amp;Table1[[#This Row],[Site 
Ordinal Number]]&amp;$AV$18,FSEchar[FSE
FCI
Power Rating '[kW']])</f>
        <v>0</v>
      </c>
      <c r="S74" s="139"/>
      <c r="T74" s="139"/>
      <c r="U74" s="139"/>
      <c r="V74" s="139"/>
      <c r="W74" s="139"/>
      <c r="X74" s="139"/>
      <c r="Y74" s="148"/>
      <c r="Z74" s="139"/>
      <c r="AA74" s="139"/>
      <c r="AB74" s="139"/>
      <c r="AC74" s="1" t="str">
        <f>IFERROR(FSEchar[[#This Row],[FSE
FCI
Power Rating '[kW']]]*24*_xlfn.XLOOKUP(FSEchar[[#This Row],[FCI 
Category
Types]],$AV$11:$AV$15,$AW$11:$AW$15),"")</f>
        <v/>
      </c>
      <c r="AD74" s="1">
        <f>SUMIF(SiteChar[Site Name],SiteChar[[#This Row],[Site Name]],FSEchar[FSE Nameplate Power Rating
'[kW']])</f>
        <v>0</v>
      </c>
      <c r="AE74" s="1">
        <f>COUNTIF(SiteChar[Site Name],SiteChar[[#This Row],[Site Name]])</f>
        <v>0</v>
      </c>
      <c r="AF74" s="1">
        <f>COUNTIF(Hide[Site LMD],Table1[[#This Row],[Site 
Ordinal Number]]&amp;$AV$17)</f>
        <v>0</v>
      </c>
      <c r="AG74" s="1">
        <f>COUNTIF(Hide[Site HD],Table1[[#This Row],[Site 
Ordinal Number]]&amp;$AV$18)</f>
        <v>0</v>
      </c>
      <c r="AH74" s="1" t="b">
        <f>OR(ISBLANK(SiteChar[[#This Row],[Latitude]]),LEN(SiteChar[[#This Row],[Latitude]])&gt;=8)</f>
        <v>1</v>
      </c>
      <c r="AI74" s="1" t="b">
        <f>OR(ISBLANK(SiteChar[[#This Row],[Longitude]]),LEN(SiteChar[[#This Row],[Longitude]])&gt;=10)</f>
        <v>1</v>
      </c>
      <c r="AJ74" s="1" t="str">
        <f>IF(Hide[[#This Row],[FCI Program Type]]=$AV$17,Table1[[#This Row],[Site 
Ordinal Number]]&amp;Hide[[#This Row],[FCI Program Type]],"")</f>
        <v/>
      </c>
      <c r="AK74" s="1" t="str">
        <f>IF(Hide[[#This Row],[FCI Program Type]]=$AV$18,Table1[[#This Row],[Site 
Ordinal Number]]&amp;Hide[[#This Row],[FCI Program Type]],"")</f>
        <v/>
      </c>
      <c r="AL74" s="1" t="b">
        <f>SiteCalc1[[#This Row],[Total Site
FCI 
Power Rating 
'[kW']]]&gt;SiteChar[[#This Row],[Maximum Total Site Power 
'[kW']]]</f>
        <v>0</v>
      </c>
      <c r="AM74" s="1" t="b">
        <f>AND(Hide[[#This Row],[FCI Program Type]]="LMD-FCI",SiteCalc1[[#This Row],[Total 
Site 
LMD-FCI Power Rating 
'[kW']]]&gt;2500)</f>
        <v>0</v>
      </c>
      <c r="AN74" s="1" t="b">
        <f>AND(Hide[[#This Row],[FCI Program Type]]="HD-FCI",SiteCalc1[[#This Row],[Total Site
HD-FCI Power Rating 
'[kW']]]&gt;40000)</f>
        <v>0</v>
      </c>
      <c r="AO74" s="1" t="b">
        <f>AND(FSEchar[[#This Row],[FSE Nameplate Power Rating
'[kW']]]&lt;50,OR(Hide[[#This Row],[FCI Program Type]]=$AV$17,Hide[[#This Row],[FCI Program Type]]=$AV$18))</f>
        <v>0</v>
      </c>
      <c r="AP74"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74" s="1" t="str">
        <f>IF(LEFT(FSEchar[[#This Row],[FCI 
Category
Types]],1)="L", "LMD-FCI",IF(LEFT(FSEchar[[#This Row],[FCI 
Category
Types]],1)="H","HD-FCI",""))</f>
        <v/>
      </c>
      <c r="AR74" s="1" t="str">
        <f>SiteChar[[#This Row],[Site Name]]&amp;" "&amp;FSEchar[[#This Row],[FCI 
Category
Types]]&amp;" "&amp;FSEchar[[#This Row],[FSE Charger Model]]&amp;" "&amp;FSEchar[[#This Row],[FSE Nameplate Power Rating
'[kW']]]</f>
        <v xml:space="preserve">   </v>
      </c>
      <c r="AS74" s="1">
        <f>COUNTIF(Hide[Unique Types],Hide[[#This Row],[Unique Types]])</f>
        <v>157</v>
      </c>
      <c r="BA74" s="48" t="str" cm="1">
        <f t="array" ref="BA74">IF(ISBLANK(AZ74),"",SUM(IF(AZ74=LEFT(AY74:AY$210,LEN(AZ74)),1,0)))</f>
        <v/>
      </c>
      <c r="BB74" s="47" t="str" cm="1">
        <f t="array" ref="BB74">IFERROR(IF(COUNTIF($BB$11:BB73,BB73)&lt;_xlfn.XLOOKUP(BB73,$AZ$11:$AZ$210,$BA$11:$BA$210,0,1),BB73,INDEX($AZ$11:$AZ$210,MATCH(BB73,$AZ$11:$AZ$210,0)+1)),"")</f>
        <v/>
      </c>
      <c r="BC74" s="46" t="str" cm="1">
        <f t="array" ref="BC74">IF(OR($BB74=0,$BB74=""),"",SUM(IF(AY74=Hide[Unique Types],1,0)))</f>
        <v/>
      </c>
      <c r="BD74" s="46" t="str" cm="1">
        <f t="array" ref="BD74">IF(OR($BB74=0,$BB74=""),"",_xlfn.XLOOKUP(AY74,Hide[Unique Types],FSEchar[FCI 
Category
Types],"Err",0,1))</f>
        <v/>
      </c>
      <c r="BE74" s="46" t="str" cm="1">
        <f t="array" ref="BE74">IF(OR($BB74=0,$BB74=""),"",_xlfn.XLOOKUP(AY74,Hide[Unique Types],FSEchar[FSE Charger Model],"Err",0,1))</f>
        <v/>
      </c>
      <c r="BF74" s="46" t="str" cm="1">
        <f t="array" ref="BF74">IF(OR($BB74=0,$BB74=""),"",_xlfn.XLOOKUP(AY74,Hide[Unique Types],FSEchar[FSE Nameplate Power Rating
'[kW']],"Err",0,1))</f>
        <v/>
      </c>
      <c r="BG74" s="46" t="str" cm="1">
        <f t="array" ref="BG74">IF(OR($BB74=0,$BB74=""),"",_xlfn.XLOOKUP(AY74,Hide[Unique Types],FSEchar[Number of CHAdeMO Ports],"Err",0,1))</f>
        <v/>
      </c>
      <c r="BH74" s="46" t="str" cm="1">
        <f t="array" ref="BH74">IF(OR($BB74=0,$BB74=""),"",_xlfn.XLOOKUP(AY74,Hide[Unique Types],FSEchar[Number of 
CCS 
Ports],"Err",0,1))</f>
        <v/>
      </c>
      <c r="BI74" s="46" t="str" cm="1">
        <f t="array" ref="BI74">IF(OR($BB74=0,$BB74=""),"",_xlfn.XLOOKUP(AY74,Hide[Unique Types],FSEchar[Number of NACS 
(SAE J3400)
Ports],"Err",0,1))</f>
        <v/>
      </c>
      <c r="BJ74" s="46" t="str" cm="1">
        <f t="array" ref="BJ74">IF(OR($BB74=0,$BB74=""),"",_xlfn.XLOOKUP(AY74,Hide[Unique Types],FSEchar[Number of High-Power Ports],"Err",0,1))</f>
        <v/>
      </c>
      <c r="BK74" s="46" t="str" cm="1">
        <f t="array" ref="BK74">IF(OR($BB74=0,$BB74=""),"",_xlfn.XLOOKUP(AY74,Hide[Unique Types],FSEchar[High-Power Port Type],"Err",0,1))</f>
        <v/>
      </c>
      <c r="BL74" s="46" t="str" cm="1">
        <f t="array" ref="BL74">IF(OR($BB74=0,$BB74=""),"",_xlfn.XLOOKUP(AY74,Hide[Unique Types],SiteCalc2[FCI Charging Capacity '[kWh/day']],"Err",0,1))</f>
        <v/>
      </c>
    </row>
    <row r="75" spans="2:64" x14ac:dyDescent="0.3">
      <c r="B75" s="28">
        <v>65</v>
      </c>
      <c r="C75" s="28" t="str">
        <f>IF(ISBLANK(SiteChar[[#This Row],[Site Name]]),"",IF(G75=G74,C74,C74+1))</f>
        <v/>
      </c>
      <c r="D75" s="28" t="str">
        <f>IF(ISBLANK(SiteChar[[#This Row],[Site Name]]),"",IF(G75=G74,D74+1,1))</f>
        <v/>
      </c>
      <c r="E75" s="1" t="str">
        <f>IF(ISBLANK(SiteChar[[#This Row],[Site Name]]),"",Applicant)</f>
        <v/>
      </c>
      <c r="F75" s="1" t="str">
        <f>IF(ISBLANK(SiteChar[[#This Row],[Site Name]]),"",FEIN)</f>
        <v/>
      </c>
      <c r="G75" s="139"/>
      <c r="H75" s="139"/>
      <c r="I75" s="139"/>
      <c r="J75" s="140"/>
      <c r="K75" s="140"/>
      <c r="L75" s="141"/>
      <c r="M75" s="139"/>
      <c r="N75" s="142"/>
      <c r="O75" s="1">
        <f>SUMIF(Table1[Site 
Ordinal Number],Table1[[#This Row],[Site 
Ordinal Number]],FSEchar[FSE Nameplate Power Rating
'[kW']])</f>
        <v>0</v>
      </c>
      <c r="P75" s="1">
        <f>SUMIF(Table1[Site 
Ordinal Number],Table1[[#This Row],[Site 
Ordinal Number]],FSEchar[FSE
FCI
Power Rating '[kW']])</f>
        <v>0</v>
      </c>
      <c r="Q75" s="1">
        <f>SUMIF(Hide[Site LMD],"="&amp;Table1[[#This Row],[Site 
Ordinal Number]]&amp;$AV$17,FSEchar[FSE
FCI
Power Rating '[kW']])</f>
        <v>0</v>
      </c>
      <c r="R75" s="1">
        <f>SUMIF(Hide[Site HD],"="&amp;Table1[[#This Row],[Site 
Ordinal Number]]&amp;$AV$18,FSEchar[FSE
FCI
Power Rating '[kW']])</f>
        <v>0</v>
      </c>
      <c r="S75" s="139"/>
      <c r="T75" s="139"/>
      <c r="U75" s="139"/>
      <c r="V75" s="139"/>
      <c r="W75" s="139"/>
      <c r="X75" s="139"/>
      <c r="Y75" s="148"/>
      <c r="Z75" s="139"/>
      <c r="AA75" s="139"/>
      <c r="AB75" s="139"/>
      <c r="AC75" s="1" t="str">
        <f>IFERROR(FSEchar[[#This Row],[FSE
FCI
Power Rating '[kW']]]*24*_xlfn.XLOOKUP(FSEchar[[#This Row],[FCI 
Category
Types]],$AV$11:$AV$15,$AW$11:$AW$15),"")</f>
        <v/>
      </c>
      <c r="AD75" s="1">
        <f>SUMIF(SiteChar[Site Name],SiteChar[[#This Row],[Site Name]],FSEchar[FSE Nameplate Power Rating
'[kW']])</f>
        <v>0</v>
      </c>
      <c r="AE75" s="1">
        <f>COUNTIF(SiteChar[Site Name],SiteChar[[#This Row],[Site Name]])</f>
        <v>0</v>
      </c>
      <c r="AF75" s="1">
        <f>COUNTIF(Hide[Site LMD],Table1[[#This Row],[Site 
Ordinal Number]]&amp;$AV$17)</f>
        <v>0</v>
      </c>
      <c r="AG75" s="1">
        <f>COUNTIF(Hide[Site HD],Table1[[#This Row],[Site 
Ordinal Number]]&amp;$AV$18)</f>
        <v>0</v>
      </c>
      <c r="AH75" s="1" t="b">
        <f>OR(ISBLANK(SiteChar[[#This Row],[Latitude]]),LEN(SiteChar[[#This Row],[Latitude]])&gt;=8)</f>
        <v>1</v>
      </c>
      <c r="AI75" s="1" t="b">
        <f>OR(ISBLANK(SiteChar[[#This Row],[Longitude]]),LEN(SiteChar[[#This Row],[Longitude]])&gt;=10)</f>
        <v>1</v>
      </c>
      <c r="AJ75" s="1" t="str">
        <f>IF(Hide[[#This Row],[FCI Program Type]]=$AV$17,Table1[[#This Row],[Site 
Ordinal Number]]&amp;Hide[[#This Row],[FCI Program Type]],"")</f>
        <v/>
      </c>
      <c r="AK75" s="1" t="str">
        <f>IF(Hide[[#This Row],[FCI Program Type]]=$AV$18,Table1[[#This Row],[Site 
Ordinal Number]]&amp;Hide[[#This Row],[FCI Program Type]],"")</f>
        <v/>
      </c>
      <c r="AL75" s="1" t="b">
        <f>SiteCalc1[[#This Row],[Total Site
FCI 
Power Rating 
'[kW']]]&gt;SiteChar[[#This Row],[Maximum Total Site Power 
'[kW']]]</f>
        <v>0</v>
      </c>
      <c r="AM75" s="1" t="b">
        <f>AND(Hide[[#This Row],[FCI Program Type]]="LMD-FCI",SiteCalc1[[#This Row],[Total 
Site 
LMD-FCI Power Rating 
'[kW']]]&gt;2500)</f>
        <v>0</v>
      </c>
      <c r="AN75" s="1" t="b">
        <f>AND(Hide[[#This Row],[FCI Program Type]]="HD-FCI",SiteCalc1[[#This Row],[Total Site
HD-FCI Power Rating 
'[kW']]]&gt;40000)</f>
        <v>0</v>
      </c>
      <c r="AO75" s="1" t="b">
        <f>AND(FSEchar[[#This Row],[FSE Nameplate Power Rating
'[kW']]]&lt;50,OR(Hide[[#This Row],[FCI Program Type]]=$AV$17,Hide[[#This Row],[FCI Program Type]]=$AV$18))</f>
        <v>0</v>
      </c>
      <c r="AP75"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75" s="1" t="str">
        <f>IF(LEFT(FSEchar[[#This Row],[FCI 
Category
Types]],1)="L", "LMD-FCI",IF(LEFT(FSEchar[[#This Row],[FCI 
Category
Types]],1)="H","HD-FCI",""))</f>
        <v/>
      </c>
      <c r="AR75" s="1" t="str">
        <f>SiteChar[[#This Row],[Site Name]]&amp;" "&amp;FSEchar[[#This Row],[FCI 
Category
Types]]&amp;" "&amp;FSEchar[[#This Row],[FSE Charger Model]]&amp;" "&amp;FSEchar[[#This Row],[FSE Nameplate Power Rating
'[kW']]]</f>
        <v xml:space="preserve">   </v>
      </c>
      <c r="AS75" s="1">
        <f>COUNTIF(Hide[Unique Types],Hide[[#This Row],[Unique Types]])</f>
        <v>157</v>
      </c>
      <c r="BA75" s="48" t="str" cm="1">
        <f t="array" ref="BA75">IF(ISBLANK(AZ75),"",SUM(IF(AZ75=LEFT(AY75:AY$210,LEN(AZ75)),1,0)))</f>
        <v/>
      </c>
      <c r="BB75" s="47" t="str" cm="1">
        <f t="array" ref="BB75">IFERROR(IF(COUNTIF($BB$11:BB74,BB74)&lt;_xlfn.XLOOKUP(BB74,$AZ$11:$AZ$210,$BA$11:$BA$210,0,1),BB74,INDEX($AZ$11:$AZ$210,MATCH(BB74,$AZ$11:$AZ$210,0)+1)),"")</f>
        <v/>
      </c>
      <c r="BC75" s="46" t="str" cm="1">
        <f t="array" ref="BC75">IF(OR($BB75=0,$BB75=""),"",SUM(IF(AY75=Hide[Unique Types],1,0)))</f>
        <v/>
      </c>
      <c r="BD75" s="46" t="str" cm="1">
        <f t="array" ref="BD75">IF(OR($BB75=0,$BB75=""),"",_xlfn.XLOOKUP(AY75,Hide[Unique Types],FSEchar[FCI 
Category
Types],"Err",0,1))</f>
        <v/>
      </c>
      <c r="BE75" s="46" t="str" cm="1">
        <f t="array" ref="BE75">IF(OR($BB75=0,$BB75=""),"",_xlfn.XLOOKUP(AY75,Hide[Unique Types],FSEchar[FSE Charger Model],"Err",0,1))</f>
        <v/>
      </c>
      <c r="BF75" s="46" t="str" cm="1">
        <f t="array" ref="BF75">IF(OR($BB75=0,$BB75=""),"",_xlfn.XLOOKUP(AY75,Hide[Unique Types],FSEchar[FSE Nameplate Power Rating
'[kW']],"Err",0,1))</f>
        <v/>
      </c>
      <c r="BG75" s="46" t="str" cm="1">
        <f t="array" ref="BG75">IF(OR($BB75=0,$BB75=""),"",_xlfn.XLOOKUP(AY75,Hide[Unique Types],FSEchar[Number of CHAdeMO Ports],"Err",0,1))</f>
        <v/>
      </c>
      <c r="BH75" s="46" t="str" cm="1">
        <f t="array" ref="BH75">IF(OR($BB75=0,$BB75=""),"",_xlfn.XLOOKUP(AY75,Hide[Unique Types],FSEchar[Number of 
CCS 
Ports],"Err",0,1))</f>
        <v/>
      </c>
      <c r="BI75" s="46" t="str" cm="1">
        <f t="array" ref="BI75">IF(OR($BB75=0,$BB75=""),"",_xlfn.XLOOKUP(AY75,Hide[Unique Types],FSEchar[Number of NACS 
(SAE J3400)
Ports],"Err",0,1))</f>
        <v/>
      </c>
      <c r="BJ75" s="46" t="str" cm="1">
        <f t="array" ref="BJ75">IF(OR($BB75=0,$BB75=""),"",_xlfn.XLOOKUP(AY75,Hide[Unique Types],FSEchar[Number of High-Power Ports],"Err",0,1))</f>
        <v/>
      </c>
      <c r="BK75" s="46" t="str" cm="1">
        <f t="array" ref="BK75">IF(OR($BB75=0,$BB75=""),"",_xlfn.XLOOKUP(AY75,Hide[Unique Types],FSEchar[High-Power Port Type],"Err",0,1))</f>
        <v/>
      </c>
      <c r="BL75" s="46" t="str" cm="1">
        <f t="array" ref="BL75">IF(OR($BB75=0,$BB75=""),"",_xlfn.XLOOKUP(AY75,Hide[Unique Types],SiteCalc2[FCI Charging Capacity '[kWh/day']],"Err",0,1))</f>
        <v/>
      </c>
    </row>
    <row r="76" spans="2:64" x14ac:dyDescent="0.3">
      <c r="B76" s="28">
        <v>66</v>
      </c>
      <c r="C76" s="28" t="str">
        <f>IF(ISBLANK(SiteChar[[#This Row],[Site Name]]),"",IF(G76=G75,C75,C75+1))</f>
        <v/>
      </c>
      <c r="D76" s="28" t="str">
        <f>IF(ISBLANK(SiteChar[[#This Row],[Site Name]]),"",IF(G76=G75,D75+1,1))</f>
        <v/>
      </c>
      <c r="E76" s="1" t="str">
        <f>IF(ISBLANK(SiteChar[[#This Row],[Site Name]]),"",Applicant)</f>
        <v/>
      </c>
      <c r="F76" s="1" t="str">
        <f>IF(ISBLANK(SiteChar[[#This Row],[Site Name]]),"",FEIN)</f>
        <v/>
      </c>
      <c r="G76" s="139"/>
      <c r="H76" s="139"/>
      <c r="I76" s="139"/>
      <c r="J76" s="140"/>
      <c r="K76" s="140"/>
      <c r="L76" s="141"/>
      <c r="M76" s="139"/>
      <c r="N76" s="142"/>
      <c r="O76" s="1">
        <f>SUMIF(Table1[Site 
Ordinal Number],Table1[[#This Row],[Site 
Ordinal Number]],FSEchar[FSE Nameplate Power Rating
'[kW']])</f>
        <v>0</v>
      </c>
      <c r="P76" s="1">
        <f>SUMIF(Table1[Site 
Ordinal Number],Table1[[#This Row],[Site 
Ordinal Number]],FSEchar[FSE
FCI
Power Rating '[kW']])</f>
        <v>0</v>
      </c>
      <c r="Q76" s="1">
        <f>SUMIF(Hide[Site LMD],"="&amp;Table1[[#This Row],[Site 
Ordinal Number]]&amp;$AV$17,FSEchar[FSE
FCI
Power Rating '[kW']])</f>
        <v>0</v>
      </c>
      <c r="R76" s="1">
        <f>SUMIF(Hide[Site HD],"="&amp;Table1[[#This Row],[Site 
Ordinal Number]]&amp;$AV$18,FSEchar[FSE
FCI
Power Rating '[kW']])</f>
        <v>0</v>
      </c>
      <c r="S76" s="139"/>
      <c r="T76" s="139"/>
      <c r="U76" s="139"/>
      <c r="V76" s="139"/>
      <c r="W76" s="139"/>
      <c r="X76" s="139"/>
      <c r="Y76" s="148"/>
      <c r="Z76" s="139"/>
      <c r="AA76" s="139"/>
      <c r="AB76" s="139"/>
      <c r="AC76" s="1" t="str">
        <f>IFERROR(FSEchar[[#This Row],[FSE
FCI
Power Rating '[kW']]]*24*_xlfn.XLOOKUP(FSEchar[[#This Row],[FCI 
Category
Types]],$AV$11:$AV$15,$AW$11:$AW$15),"")</f>
        <v/>
      </c>
      <c r="AD76" s="1">
        <f>SUMIF(SiteChar[Site Name],SiteChar[[#This Row],[Site Name]],FSEchar[FSE Nameplate Power Rating
'[kW']])</f>
        <v>0</v>
      </c>
      <c r="AE76" s="1">
        <f>COUNTIF(SiteChar[Site Name],SiteChar[[#This Row],[Site Name]])</f>
        <v>0</v>
      </c>
      <c r="AF76" s="1">
        <f>COUNTIF(Hide[Site LMD],Table1[[#This Row],[Site 
Ordinal Number]]&amp;$AV$17)</f>
        <v>0</v>
      </c>
      <c r="AG76" s="1">
        <f>COUNTIF(Hide[Site HD],Table1[[#This Row],[Site 
Ordinal Number]]&amp;$AV$18)</f>
        <v>0</v>
      </c>
      <c r="AH76" s="1" t="b">
        <f>OR(ISBLANK(SiteChar[[#This Row],[Latitude]]),LEN(SiteChar[[#This Row],[Latitude]])&gt;=8)</f>
        <v>1</v>
      </c>
      <c r="AI76" s="1" t="b">
        <f>OR(ISBLANK(SiteChar[[#This Row],[Longitude]]),LEN(SiteChar[[#This Row],[Longitude]])&gt;=10)</f>
        <v>1</v>
      </c>
      <c r="AJ76" s="1" t="str">
        <f>IF(Hide[[#This Row],[FCI Program Type]]=$AV$17,Table1[[#This Row],[Site 
Ordinal Number]]&amp;Hide[[#This Row],[FCI Program Type]],"")</f>
        <v/>
      </c>
      <c r="AK76" s="1" t="str">
        <f>IF(Hide[[#This Row],[FCI Program Type]]=$AV$18,Table1[[#This Row],[Site 
Ordinal Number]]&amp;Hide[[#This Row],[FCI Program Type]],"")</f>
        <v/>
      </c>
      <c r="AL76" s="1" t="b">
        <f>SiteCalc1[[#This Row],[Total Site
FCI 
Power Rating 
'[kW']]]&gt;SiteChar[[#This Row],[Maximum Total Site Power 
'[kW']]]</f>
        <v>0</v>
      </c>
      <c r="AM76" s="1" t="b">
        <f>AND(Hide[[#This Row],[FCI Program Type]]="LMD-FCI",SiteCalc1[[#This Row],[Total 
Site 
LMD-FCI Power Rating 
'[kW']]]&gt;2500)</f>
        <v>0</v>
      </c>
      <c r="AN76" s="1" t="b">
        <f>AND(Hide[[#This Row],[FCI Program Type]]="HD-FCI",SiteCalc1[[#This Row],[Total Site
HD-FCI Power Rating 
'[kW']]]&gt;40000)</f>
        <v>0</v>
      </c>
      <c r="AO76" s="1" t="b">
        <f>AND(FSEchar[[#This Row],[FSE Nameplate Power Rating
'[kW']]]&lt;50,OR(Hide[[#This Row],[FCI Program Type]]=$AV$17,Hide[[#This Row],[FCI Program Type]]=$AV$18))</f>
        <v>0</v>
      </c>
      <c r="AP76"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76" s="1" t="str">
        <f>IF(LEFT(FSEchar[[#This Row],[FCI 
Category
Types]],1)="L", "LMD-FCI",IF(LEFT(FSEchar[[#This Row],[FCI 
Category
Types]],1)="H","HD-FCI",""))</f>
        <v/>
      </c>
      <c r="AR76" s="1" t="str">
        <f>SiteChar[[#This Row],[Site Name]]&amp;" "&amp;FSEchar[[#This Row],[FCI 
Category
Types]]&amp;" "&amp;FSEchar[[#This Row],[FSE Charger Model]]&amp;" "&amp;FSEchar[[#This Row],[FSE Nameplate Power Rating
'[kW']]]</f>
        <v xml:space="preserve">   </v>
      </c>
      <c r="AS76" s="1">
        <f>COUNTIF(Hide[Unique Types],Hide[[#This Row],[Unique Types]])</f>
        <v>157</v>
      </c>
      <c r="BA76" s="48" t="str" cm="1">
        <f t="array" ref="BA76">IF(ISBLANK(AZ76),"",SUM(IF(AZ76=LEFT(AY76:AY$210,LEN(AZ76)),1,0)))</f>
        <v/>
      </c>
      <c r="BB76" s="47" t="str" cm="1">
        <f t="array" ref="BB76">IFERROR(IF(COUNTIF($BB$11:BB75,BB75)&lt;_xlfn.XLOOKUP(BB75,$AZ$11:$AZ$210,$BA$11:$BA$210,0,1),BB75,INDEX($AZ$11:$AZ$210,MATCH(BB75,$AZ$11:$AZ$210,0)+1)),"")</f>
        <v/>
      </c>
      <c r="BC76" s="46" t="str" cm="1">
        <f t="array" ref="BC76">IF(OR($BB76=0,$BB76=""),"",SUM(IF(AY76=Hide[Unique Types],1,0)))</f>
        <v/>
      </c>
      <c r="BD76" s="46" t="str" cm="1">
        <f t="array" ref="BD76">IF(OR($BB76=0,$BB76=""),"",_xlfn.XLOOKUP(AY76,Hide[Unique Types],FSEchar[FCI 
Category
Types],"Err",0,1))</f>
        <v/>
      </c>
      <c r="BE76" s="46" t="str" cm="1">
        <f t="array" ref="BE76">IF(OR($BB76=0,$BB76=""),"",_xlfn.XLOOKUP(AY76,Hide[Unique Types],FSEchar[FSE Charger Model],"Err",0,1))</f>
        <v/>
      </c>
      <c r="BF76" s="46" t="str" cm="1">
        <f t="array" ref="BF76">IF(OR($BB76=0,$BB76=""),"",_xlfn.XLOOKUP(AY76,Hide[Unique Types],FSEchar[FSE Nameplate Power Rating
'[kW']],"Err",0,1))</f>
        <v/>
      </c>
      <c r="BG76" s="46" t="str" cm="1">
        <f t="array" ref="BG76">IF(OR($BB76=0,$BB76=""),"",_xlfn.XLOOKUP(AY76,Hide[Unique Types],FSEchar[Number of CHAdeMO Ports],"Err",0,1))</f>
        <v/>
      </c>
      <c r="BH76" s="46" t="str" cm="1">
        <f t="array" ref="BH76">IF(OR($BB76=0,$BB76=""),"",_xlfn.XLOOKUP(AY76,Hide[Unique Types],FSEchar[Number of 
CCS 
Ports],"Err",0,1))</f>
        <v/>
      </c>
      <c r="BI76" s="46" t="str" cm="1">
        <f t="array" ref="BI76">IF(OR($BB76=0,$BB76=""),"",_xlfn.XLOOKUP(AY76,Hide[Unique Types],FSEchar[Number of NACS 
(SAE J3400)
Ports],"Err",0,1))</f>
        <v/>
      </c>
      <c r="BJ76" s="46" t="str" cm="1">
        <f t="array" ref="BJ76">IF(OR($BB76=0,$BB76=""),"",_xlfn.XLOOKUP(AY76,Hide[Unique Types],FSEchar[Number of High-Power Ports],"Err",0,1))</f>
        <v/>
      </c>
      <c r="BK76" s="46" t="str" cm="1">
        <f t="array" ref="BK76">IF(OR($BB76=0,$BB76=""),"",_xlfn.XLOOKUP(AY76,Hide[Unique Types],FSEchar[High-Power Port Type],"Err",0,1))</f>
        <v/>
      </c>
      <c r="BL76" s="46" t="str" cm="1">
        <f t="array" ref="BL76">IF(OR($BB76=0,$BB76=""),"",_xlfn.XLOOKUP(AY76,Hide[Unique Types],SiteCalc2[FCI Charging Capacity '[kWh/day']],"Err",0,1))</f>
        <v/>
      </c>
    </row>
    <row r="77" spans="2:64" x14ac:dyDescent="0.3">
      <c r="B77" s="28">
        <v>67</v>
      </c>
      <c r="C77" s="28" t="str">
        <f>IF(ISBLANK(SiteChar[[#This Row],[Site Name]]),"",IF(G77=G76,C76,C76+1))</f>
        <v/>
      </c>
      <c r="D77" s="28" t="str">
        <f>IF(ISBLANK(SiteChar[[#This Row],[Site Name]]),"",IF(G77=G76,D76+1,1))</f>
        <v/>
      </c>
      <c r="E77" s="1" t="str">
        <f>IF(ISBLANK(SiteChar[[#This Row],[Site Name]]),"",Applicant)</f>
        <v/>
      </c>
      <c r="F77" s="1" t="str">
        <f>IF(ISBLANK(SiteChar[[#This Row],[Site Name]]),"",FEIN)</f>
        <v/>
      </c>
      <c r="G77" s="139"/>
      <c r="H77" s="139"/>
      <c r="I77" s="139"/>
      <c r="J77" s="140"/>
      <c r="K77" s="140"/>
      <c r="L77" s="141"/>
      <c r="M77" s="139"/>
      <c r="N77" s="142"/>
      <c r="O77" s="1">
        <f>SUMIF(Table1[Site 
Ordinal Number],Table1[[#This Row],[Site 
Ordinal Number]],FSEchar[FSE Nameplate Power Rating
'[kW']])</f>
        <v>0</v>
      </c>
      <c r="P77" s="1">
        <f>SUMIF(Table1[Site 
Ordinal Number],Table1[[#This Row],[Site 
Ordinal Number]],FSEchar[FSE
FCI
Power Rating '[kW']])</f>
        <v>0</v>
      </c>
      <c r="Q77" s="1">
        <f>SUMIF(Hide[Site LMD],"="&amp;Table1[[#This Row],[Site 
Ordinal Number]]&amp;$AV$17,FSEchar[FSE
FCI
Power Rating '[kW']])</f>
        <v>0</v>
      </c>
      <c r="R77" s="1">
        <f>SUMIF(Hide[Site HD],"="&amp;Table1[[#This Row],[Site 
Ordinal Number]]&amp;$AV$18,FSEchar[FSE
FCI
Power Rating '[kW']])</f>
        <v>0</v>
      </c>
      <c r="S77" s="139"/>
      <c r="T77" s="139"/>
      <c r="U77" s="139"/>
      <c r="V77" s="139"/>
      <c r="W77" s="139"/>
      <c r="X77" s="139"/>
      <c r="Y77" s="148"/>
      <c r="Z77" s="139"/>
      <c r="AA77" s="139"/>
      <c r="AB77" s="139"/>
      <c r="AC77" s="1" t="str">
        <f>IFERROR(FSEchar[[#This Row],[FSE
FCI
Power Rating '[kW']]]*24*_xlfn.XLOOKUP(FSEchar[[#This Row],[FCI 
Category
Types]],$AV$11:$AV$15,$AW$11:$AW$15),"")</f>
        <v/>
      </c>
      <c r="AD77" s="1">
        <f>SUMIF(SiteChar[Site Name],SiteChar[[#This Row],[Site Name]],FSEchar[FSE Nameplate Power Rating
'[kW']])</f>
        <v>0</v>
      </c>
      <c r="AE77" s="1">
        <f>COUNTIF(SiteChar[Site Name],SiteChar[[#This Row],[Site Name]])</f>
        <v>0</v>
      </c>
      <c r="AF77" s="1">
        <f>COUNTIF(Hide[Site LMD],Table1[[#This Row],[Site 
Ordinal Number]]&amp;$AV$17)</f>
        <v>0</v>
      </c>
      <c r="AG77" s="1">
        <f>COUNTIF(Hide[Site HD],Table1[[#This Row],[Site 
Ordinal Number]]&amp;$AV$18)</f>
        <v>0</v>
      </c>
      <c r="AH77" s="1" t="b">
        <f>OR(ISBLANK(SiteChar[[#This Row],[Latitude]]),LEN(SiteChar[[#This Row],[Latitude]])&gt;=8)</f>
        <v>1</v>
      </c>
      <c r="AI77" s="1" t="b">
        <f>OR(ISBLANK(SiteChar[[#This Row],[Longitude]]),LEN(SiteChar[[#This Row],[Longitude]])&gt;=10)</f>
        <v>1</v>
      </c>
      <c r="AJ77" s="1" t="str">
        <f>IF(Hide[[#This Row],[FCI Program Type]]=$AV$17,Table1[[#This Row],[Site 
Ordinal Number]]&amp;Hide[[#This Row],[FCI Program Type]],"")</f>
        <v/>
      </c>
      <c r="AK77" s="1" t="str">
        <f>IF(Hide[[#This Row],[FCI Program Type]]=$AV$18,Table1[[#This Row],[Site 
Ordinal Number]]&amp;Hide[[#This Row],[FCI Program Type]],"")</f>
        <v/>
      </c>
      <c r="AL77" s="1" t="b">
        <f>SiteCalc1[[#This Row],[Total Site
FCI 
Power Rating 
'[kW']]]&gt;SiteChar[[#This Row],[Maximum Total Site Power 
'[kW']]]</f>
        <v>0</v>
      </c>
      <c r="AM77" s="1" t="b">
        <f>AND(Hide[[#This Row],[FCI Program Type]]="LMD-FCI",SiteCalc1[[#This Row],[Total 
Site 
LMD-FCI Power Rating 
'[kW']]]&gt;2500)</f>
        <v>0</v>
      </c>
      <c r="AN77" s="1" t="b">
        <f>AND(Hide[[#This Row],[FCI Program Type]]="HD-FCI",SiteCalc1[[#This Row],[Total Site
HD-FCI Power Rating 
'[kW']]]&gt;40000)</f>
        <v>0</v>
      </c>
      <c r="AO77" s="1" t="b">
        <f>AND(FSEchar[[#This Row],[FSE Nameplate Power Rating
'[kW']]]&lt;50,OR(Hide[[#This Row],[FCI Program Type]]=$AV$17,Hide[[#This Row],[FCI Program Type]]=$AV$18))</f>
        <v>0</v>
      </c>
      <c r="AP77"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77" s="1" t="str">
        <f>IF(LEFT(FSEchar[[#This Row],[FCI 
Category
Types]],1)="L", "LMD-FCI",IF(LEFT(FSEchar[[#This Row],[FCI 
Category
Types]],1)="H","HD-FCI",""))</f>
        <v/>
      </c>
      <c r="AR77" s="1" t="str">
        <f>SiteChar[[#This Row],[Site Name]]&amp;" "&amp;FSEchar[[#This Row],[FCI 
Category
Types]]&amp;" "&amp;FSEchar[[#This Row],[FSE Charger Model]]&amp;" "&amp;FSEchar[[#This Row],[FSE Nameplate Power Rating
'[kW']]]</f>
        <v xml:space="preserve">   </v>
      </c>
      <c r="AS77" s="1">
        <f>COUNTIF(Hide[Unique Types],Hide[[#This Row],[Unique Types]])</f>
        <v>157</v>
      </c>
      <c r="BA77" s="48" t="str" cm="1">
        <f t="array" ref="BA77">IF(ISBLANK(AZ77),"",SUM(IF(AZ77=LEFT(AY77:AY$210,LEN(AZ77)),1,0)))</f>
        <v/>
      </c>
      <c r="BB77" s="47" t="str" cm="1">
        <f t="array" ref="BB77">IFERROR(IF(COUNTIF($BB$11:BB76,BB76)&lt;_xlfn.XLOOKUP(BB76,$AZ$11:$AZ$210,$BA$11:$BA$210,0,1),BB76,INDEX($AZ$11:$AZ$210,MATCH(BB76,$AZ$11:$AZ$210,0)+1)),"")</f>
        <v/>
      </c>
      <c r="BC77" s="46" t="str" cm="1">
        <f t="array" ref="BC77">IF(OR($BB77=0,$BB77=""),"",SUM(IF(AY77=Hide[Unique Types],1,0)))</f>
        <v/>
      </c>
      <c r="BD77" s="46" t="str" cm="1">
        <f t="array" ref="BD77">IF(OR($BB77=0,$BB77=""),"",_xlfn.XLOOKUP(AY77,Hide[Unique Types],FSEchar[FCI 
Category
Types],"Err",0,1))</f>
        <v/>
      </c>
      <c r="BE77" s="46" t="str" cm="1">
        <f t="array" ref="BE77">IF(OR($BB77=0,$BB77=""),"",_xlfn.XLOOKUP(AY77,Hide[Unique Types],FSEchar[FSE Charger Model],"Err",0,1))</f>
        <v/>
      </c>
      <c r="BF77" s="46" t="str" cm="1">
        <f t="array" ref="BF77">IF(OR($BB77=0,$BB77=""),"",_xlfn.XLOOKUP(AY77,Hide[Unique Types],FSEchar[FSE Nameplate Power Rating
'[kW']],"Err",0,1))</f>
        <v/>
      </c>
      <c r="BG77" s="46" t="str" cm="1">
        <f t="array" ref="BG77">IF(OR($BB77=0,$BB77=""),"",_xlfn.XLOOKUP(AY77,Hide[Unique Types],FSEchar[Number of CHAdeMO Ports],"Err",0,1))</f>
        <v/>
      </c>
      <c r="BH77" s="46" t="str" cm="1">
        <f t="array" ref="BH77">IF(OR($BB77=0,$BB77=""),"",_xlfn.XLOOKUP(AY77,Hide[Unique Types],FSEchar[Number of 
CCS 
Ports],"Err",0,1))</f>
        <v/>
      </c>
      <c r="BI77" s="46" t="str" cm="1">
        <f t="array" ref="BI77">IF(OR($BB77=0,$BB77=""),"",_xlfn.XLOOKUP(AY77,Hide[Unique Types],FSEchar[Number of NACS 
(SAE J3400)
Ports],"Err",0,1))</f>
        <v/>
      </c>
      <c r="BJ77" s="46" t="str" cm="1">
        <f t="array" ref="BJ77">IF(OR($BB77=0,$BB77=""),"",_xlfn.XLOOKUP(AY77,Hide[Unique Types],FSEchar[Number of High-Power Ports],"Err",0,1))</f>
        <v/>
      </c>
      <c r="BK77" s="46" t="str" cm="1">
        <f t="array" ref="BK77">IF(OR($BB77=0,$BB77=""),"",_xlfn.XLOOKUP(AY77,Hide[Unique Types],FSEchar[High-Power Port Type],"Err",0,1))</f>
        <v/>
      </c>
      <c r="BL77" s="46" t="str" cm="1">
        <f t="array" ref="BL77">IF(OR($BB77=0,$BB77=""),"",_xlfn.XLOOKUP(AY77,Hide[Unique Types],SiteCalc2[FCI Charging Capacity '[kWh/day']],"Err",0,1))</f>
        <v/>
      </c>
    </row>
    <row r="78" spans="2:64" x14ac:dyDescent="0.3">
      <c r="B78" s="28">
        <v>68</v>
      </c>
      <c r="C78" s="28" t="str">
        <f>IF(ISBLANK(SiteChar[[#This Row],[Site Name]]),"",IF(G78=G77,C77,C77+1))</f>
        <v/>
      </c>
      <c r="D78" s="28" t="str">
        <f>IF(ISBLANK(SiteChar[[#This Row],[Site Name]]),"",IF(G78=G77,D77+1,1))</f>
        <v/>
      </c>
      <c r="E78" s="1" t="str">
        <f>IF(ISBLANK(SiteChar[[#This Row],[Site Name]]),"",Applicant)</f>
        <v/>
      </c>
      <c r="F78" s="1" t="str">
        <f>IF(ISBLANK(SiteChar[[#This Row],[Site Name]]),"",FEIN)</f>
        <v/>
      </c>
      <c r="G78" s="139"/>
      <c r="H78" s="139"/>
      <c r="I78" s="139"/>
      <c r="J78" s="140"/>
      <c r="K78" s="140"/>
      <c r="L78" s="141"/>
      <c r="M78" s="139"/>
      <c r="N78" s="142"/>
      <c r="O78" s="1">
        <f>SUMIF(Table1[Site 
Ordinal Number],Table1[[#This Row],[Site 
Ordinal Number]],FSEchar[FSE Nameplate Power Rating
'[kW']])</f>
        <v>0</v>
      </c>
      <c r="P78" s="1">
        <f>SUMIF(Table1[Site 
Ordinal Number],Table1[[#This Row],[Site 
Ordinal Number]],FSEchar[FSE
FCI
Power Rating '[kW']])</f>
        <v>0</v>
      </c>
      <c r="Q78" s="1">
        <f>SUMIF(Hide[Site LMD],"="&amp;Table1[[#This Row],[Site 
Ordinal Number]]&amp;$AV$17,FSEchar[FSE
FCI
Power Rating '[kW']])</f>
        <v>0</v>
      </c>
      <c r="R78" s="1">
        <f>SUMIF(Hide[Site HD],"="&amp;Table1[[#This Row],[Site 
Ordinal Number]]&amp;$AV$18,FSEchar[FSE
FCI
Power Rating '[kW']])</f>
        <v>0</v>
      </c>
      <c r="S78" s="139"/>
      <c r="T78" s="139"/>
      <c r="U78" s="139"/>
      <c r="V78" s="139"/>
      <c r="W78" s="139"/>
      <c r="X78" s="139"/>
      <c r="Y78" s="148"/>
      <c r="Z78" s="139"/>
      <c r="AA78" s="139"/>
      <c r="AB78" s="139"/>
      <c r="AC78" s="1" t="str">
        <f>IFERROR(FSEchar[[#This Row],[FSE
FCI
Power Rating '[kW']]]*24*_xlfn.XLOOKUP(FSEchar[[#This Row],[FCI 
Category
Types]],$AV$11:$AV$15,$AW$11:$AW$15),"")</f>
        <v/>
      </c>
      <c r="AD78" s="1">
        <f>SUMIF(SiteChar[Site Name],SiteChar[[#This Row],[Site Name]],FSEchar[FSE Nameplate Power Rating
'[kW']])</f>
        <v>0</v>
      </c>
      <c r="AE78" s="1">
        <f>COUNTIF(SiteChar[Site Name],SiteChar[[#This Row],[Site Name]])</f>
        <v>0</v>
      </c>
      <c r="AF78" s="1">
        <f>COUNTIF(Hide[Site LMD],Table1[[#This Row],[Site 
Ordinal Number]]&amp;$AV$17)</f>
        <v>0</v>
      </c>
      <c r="AG78" s="1">
        <f>COUNTIF(Hide[Site HD],Table1[[#This Row],[Site 
Ordinal Number]]&amp;$AV$18)</f>
        <v>0</v>
      </c>
      <c r="AH78" s="1" t="b">
        <f>OR(ISBLANK(SiteChar[[#This Row],[Latitude]]),LEN(SiteChar[[#This Row],[Latitude]])&gt;=8)</f>
        <v>1</v>
      </c>
      <c r="AI78" s="1" t="b">
        <f>OR(ISBLANK(SiteChar[[#This Row],[Longitude]]),LEN(SiteChar[[#This Row],[Longitude]])&gt;=10)</f>
        <v>1</v>
      </c>
      <c r="AJ78" s="1" t="str">
        <f>IF(Hide[[#This Row],[FCI Program Type]]=$AV$17,Table1[[#This Row],[Site 
Ordinal Number]]&amp;Hide[[#This Row],[FCI Program Type]],"")</f>
        <v/>
      </c>
      <c r="AK78" s="1" t="str">
        <f>IF(Hide[[#This Row],[FCI Program Type]]=$AV$18,Table1[[#This Row],[Site 
Ordinal Number]]&amp;Hide[[#This Row],[FCI Program Type]],"")</f>
        <v/>
      </c>
      <c r="AL78" s="1" t="b">
        <f>SiteCalc1[[#This Row],[Total Site
FCI 
Power Rating 
'[kW']]]&gt;SiteChar[[#This Row],[Maximum Total Site Power 
'[kW']]]</f>
        <v>0</v>
      </c>
      <c r="AM78" s="1" t="b">
        <f>AND(Hide[[#This Row],[FCI Program Type]]="LMD-FCI",SiteCalc1[[#This Row],[Total 
Site 
LMD-FCI Power Rating 
'[kW']]]&gt;2500)</f>
        <v>0</v>
      </c>
      <c r="AN78" s="1" t="b">
        <f>AND(Hide[[#This Row],[FCI Program Type]]="HD-FCI",SiteCalc1[[#This Row],[Total Site
HD-FCI Power Rating 
'[kW']]]&gt;40000)</f>
        <v>0</v>
      </c>
      <c r="AO78" s="1" t="b">
        <f>AND(FSEchar[[#This Row],[FSE Nameplate Power Rating
'[kW']]]&lt;50,OR(Hide[[#This Row],[FCI Program Type]]=$AV$17,Hide[[#This Row],[FCI Program Type]]=$AV$18))</f>
        <v>0</v>
      </c>
      <c r="AP78"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78" s="1" t="str">
        <f>IF(LEFT(FSEchar[[#This Row],[FCI 
Category
Types]],1)="L", "LMD-FCI",IF(LEFT(FSEchar[[#This Row],[FCI 
Category
Types]],1)="H","HD-FCI",""))</f>
        <v/>
      </c>
      <c r="AR78" s="1" t="str">
        <f>SiteChar[[#This Row],[Site Name]]&amp;" "&amp;FSEchar[[#This Row],[FCI 
Category
Types]]&amp;" "&amp;FSEchar[[#This Row],[FSE Charger Model]]&amp;" "&amp;FSEchar[[#This Row],[FSE Nameplate Power Rating
'[kW']]]</f>
        <v xml:space="preserve">   </v>
      </c>
      <c r="AS78" s="1">
        <f>COUNTIF(Hide[Unique Types],Hide[[#This Row],[Unique Types]])</f>
        <v>157</v>
      </c>
      <c r="BA78" s="48" t="str" cm="1">
        <f t="array" ref="BA78">IF(ISBLANK(AZ78),"",SUM(IF(AZ78=LEFT(AY78:AY$210,LEN(AZ78)),1,0)))</f>
        <v/>
      </c>
      <c r="BB78" s="47" t="str" cm="1">
        <f t="array" ref="BB78">IFERROR(IF(COUNTIF($BB$11:BB77,BB77)&lt;_xlfn.XLOOKUP(BB77,$AZ$11:$AZ$210,$BA$11:$BA$210,0,1),BB77,INDEX($AZ$11:$AZ$210,MATCH(BB77,$AZ$11:$AZ$210,0)+1)),"")</f>
        <v/>
      </c>
      <c r="BC78" s="46" t="str" cm="1">
        <f t="array" ref="BC78">IF(OR($BB78=0,$BB78=""),"",SUM(IF(AY78=Hide[Unique Types],1,0)))</f>
        <v/>
      </c>
      <c r="BD78" s="46" t="str" cm="1">
        <f t="array" ref="BD78">IF(OR($BB78=0,$BB78=""),"",_xlfn.XLOOKUP(AY78,Hide[Unique Types],FSEchar[FCI 
Category
Types],"Err",0,1))</f>
        <v/>
      </c>
      <c r="BE78" s="46" t="str" cm="1">
        <f t="array" ref="BE78">IF(OR($BB78=0,$BB78=""),"",_xlfn.XLOOKUP(AY78,Hide[Unique Types],FSEchar[FSE Charger Model],"Err",0,1))</f>
        <v/>
      </c>
      <c r="BF78" s="46" t="str" cm="1">
        <f t="array" ref="BF78">IF(OR($BB78=0,$BB78=""),"",_xlfn.XLOOKUP(AY78,Hide[Unique Types],FSEchar[FSE Nameplate Power Rating
'[kW']],"Err",0,1))</f>
        <v/>
      </c>
      <c r="BG78" s="46" t="str" cm="1">
        <f t="array" ref="BG78">IF(OR($BB78=0,$BB78=""),"",_xlfn.XLOOKUP(AY78,Hide[Unique Types],FSEchar[Number of CHAdeMO Ports],"Err",0,1))</f>
        <v/>
      </c>
      <c r="BH78" s="46" t="str" cm="1">
        <f t="array" ref="BH78">IF(OR($BB78=0,$BB78=""),"",_xlfn.XLOOKUP(AY78,Hide[Unique Types],FSEchar[Number of 
CCS 
Ports],"Err",0,1))</f>
        <v/>
      </c>
      <c r="BI78" s="46" t="str" cm="1">
        <f t="array" ref="BI78">IF(OR($BB78=0,$BB78=""),"",_xlfn.XLOOKUP(AY78,Hide[Unique Types],FSEchar[Number of NACS 
(SAE J3400)
Ports],"Err",0,1))</f>
        <v/>
      </c>
      <c r="BJ78" s="46" t="str" cm="1">
        <f t="array" ref="BJ78">IF(OR($BB78=0,$BB78=""),"",_xlfn.XLOOKUP(AY78,Hide[Unique Types],FSEchar[Number of High-Power Ports],"Err",0,1))</f>
        <v/>
      </c>
      <c r="BK78" s="46" t="str" cm="1">
        <f t="array" ref="BK78">IF(OR($BB78=0,$BB78=""),"",_xlfn.XLOOKUP(AY78,Hide[Unique Types],FSEchar[High-Power Port Type],"Err",0,1))</f>
        <v/>
      </c>
      <c r="BL78" s="46" t="str" cm="1">
        <f t="array" ref="BL78">IF(OR($BB78=0,$BB78=""),"",_xlfn.XLOOKUP(AY78,Hide[Unique Types],SiteCalc2[FCI Charging Capacity '[kWh/day']],"Err",0,1))</f>
        <v/>
      </c>
    </row>
    <row r="79" spans="2:64" x14ac:dyDescent="0.3">
      <c r="B79" s="28">
        <v>69</v>
      </c>
      <c r="C79" s="28" t="str">
        <f>IF(ISBLANK(SiteChar[[#This Row],[Site Name]]),"",IF(G79=G78,C78,C78+1))</f>
        <v/>
      </c>
      <c r="D79" s="28" t="str">
        <f>IF(ISBLANK(SiteChar[[#This Row],[Site Name]]),"",IF(G79=G78,D78+1,1))</f>
        <v/>
      </c>
      <c r="E79" s="1" t="str">
        <f>IF(ISBLANK(SiteChar[[#This Row],[Site Name]]),"",Applicant)</f>
        <v/>
      </c>
      <c r="F79" s="1" t="str">
        <f>IF(ISBLANK(SiteChar[[#This Row],[Site Name]]),"",FEIN)</f>
        <v/>
      </c>
      <c r="G79" s="139"/>
      <c r="H79" s="139"/>
      <c r="I79" s="139"/>
      <c r="J79" s="140"/>
      <c r="K79" s="140"/>
      <c r="L79" s="141"/>
      <c r="M79" s="139"/>
      <c r="N79" s="142"/>
      <c r="O79" s="1">
        <f>SUMIF(Table1[Site 
Ordinal Number],Table1[[#This Row],[Site 
Ordinal Number]],FSEchar[FSE Nameplate Power Rating
'[kW']])</f>
        <v>0</v>
      </c>
      <c r="P79" s="1">
        <f>SUMIF(Table1[Site 
Ordinal Number],Table1[[#This Row],[Site 
Ordinal Number]],FSEchar[FSE
FCI
Power Rating '[kW']])</f>
        <v>0</v>
      </c>
      <c r="Q79" s="1">
        <f>SUMIF(Hide[Site LMD],"="&amp;Table1[[#This Row],[Site 
Ordinal Number]]&amp;$AV$17,FSEchar[FSE
FCI
Power Rating '[kW']])</f>
        <v>0</v>
      </c>
      <c r="R79" s="1">
        <f>SUMIF(Hide[Site HD],"="&amp;Table1[[#This Row],[Site 
Ordinal Number]]&amp;$AV$18,FSEchar[FSE
FCI
Power Rating '[kW']])</f>
        <v>0</v>
      </c>
      <c r="S79" s="139"/>
      <c r="T79" s="139"/>
      <c r="U79" s="139"/>
      <c r="V79" s="139"/>
      <c r="W79" s="139"/>
      <c r="X79" s="139"/>
      <c r="Y79" s="148"/>
      <c r="Z79" s="139"/>
      <c r="AA79" s="139"/>
      <c r="AB79" s="139"/>
      <c r="AC79" s="1" t="str">
        <f>IFERROR(FSEchar[[#This Row],[FSE
FCI
Power Rating '[kW']]]*24*_xlfn.XLOOKUP(FSEchar[[#This Row],[FCI 
Category
Types]],$AV$11:$AV$15,$AW$11:$AW$15),"")</f>
        <v/>
      </c>
      <c r="AD79" s="1">
        <f>SUMIF(SiteChar[Site Name],SiteChar[[#This Row],[Site Name]],FSEchar[FSE Nameplate Power Rating
'[kW']])</f>
        <v>0</v>
      </c>
      <c r="AE79" s="1">
        <f>COUNTIF(SiteChar[Site Name],SiteChar[[#This Row],[Site Name]])</f>
        <v>0</v>
      </c>
      <c r="AF79" s="1">
        <f>COUNTIF(Hide[Site LMD],Table1[[#This Row],[Site 
Ordinal Number]]&amp;$AV$17)</f>
        <v>0</v>
      </c>
      <c r="AG79" s="1">
        <f>COUNTIF(Hide[Site HD],Table1[[#This Row],[Site 
Ordinal Number]]&amp;$AV$18)</f>
        <v>0</v>
      </c>
      <c r="AH79" s="1" t="b">
        <f>OR(ISBLANK(SiteChar[[#This Row],[Latitude]]),LEN(SiteChar[[#This Row],[Latitude]])&gt;=8)</f>
        <v>1</v>
      </c>
      <c r="AI79" s="1" t="b">
        <f>OR(ISBLANK(SiteChar[[#This Row],[Longitude]]),LEN(SiteChar[[#This Row],[Longitude]])&gt;=10)</f>
        <v>1</v>
      </c>
      <c r="AJ79" s="1" t="str">
        <f>IF(Hide[[#This Row],[FCI Program Type]]=$AV$17,Table1[[#This Row],[Site 
Ordinal Number]]&amp;Hide[[#This Row],[FCI Program Type]],"")</f>
        <v/>
      </c>
      <c r="AK79" s="1" t="str">
        <f>IF(Hide[[#This Row],[FCI Program Type]]=$AV$18,Table1[[#This Row],[Site 
Ordinal Number]]&amp;Hide[[#This Row],[FCI Program Type]],"")</f>
        <v/>
      </c>
      <c r="AL79" s="1" t="b">
        <f>SiteCalc1[[#This Row],[Total Site
FCI 
Power Rating 
'[kW']]]&gt;SiteChar[[#This Row],[Maximum Total Site Power 
'[kW']]]</f>
        <v>0</v>
      </c>
      <c r="AM79" s="1" t="b">
        <f>AND(Hide[[#This Row],[FCI Program Type]]="LMD-FCI",SiteCalc1[[#This Row],[Total 
Site 
LMD-FCI Power Rating 
'[kW']]]&gt;2500)</f>
        <v>0</v>
      </c>
      <c r="AN79" s="1" t="b">
        <f>AND(Hide[[#This Row],[FCI Program Type]]="HD-FCI",SiteCalc1[[#This Row],[Total Site
HD-FCI Power Rating 
'[kW']]]&gt;40000)</f>
        <v>0</v>
      </c>
      <c r="AO79" s="1" t="b">
        <f>AND(FSEchar[[#This Row],[FSE Nameplate Power Rating
'[kW']]]&lt;50,OR(Hide[[#This Row],[FCI Program Type]]=$AV$17,Hide[[#This Row],[FCI Program Type]]=$AV$18))</f>
        <v>0</v>
      </c>
      <c r="AP79"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79" s="1" t="str">
        <f>IF(LEFT(FSEchar[[#This Row],[FCI 
Category
Types]],1)="L", "LMD-FCI",IF(LEFT(FSEchar[[#This Row],[FCI 
Category
Types]],1)="H","HD-FCI",""))</f>
        <v/>
      </c>
      <c r="AR79" s="1" t="str">
        <f>SiteChar[[#This Row],[Site Name]]&amp;" "&amp;FSEchar[[#This Row],[FCI 
Category
Types]]&amp;" "&amp;FSEchar[[#This Row],[FSE Charger Model]]&amp;" "&amp;FSEchar[[#This Row],[FSE Nameplate Power Rating
'[kW']]]</f>
        <v xml:space="preserve">   </v>
      </c>
      <c r="AS79" s="1">
        <f>COUNTIF(Hide[Unique Types],Hide[[#This Row],[Unique Types]])</f>
        <v>157</v>
      </c>
      <c r="BA79" s="48" t="str" cm="1">
        <f t="array" ref="BA79">IF(ISBLANK(AZ79),"",SUM(IF(AZ79=LEFT(AY79:AY$210,LEN(AZ79)),1,0)))</f>
        <v/>
      </c>
      <c r="BB79" s="47" t="str" cm="1">
        <f t="array" ref="BB79">IFERROR(IF(COUNTIF($BB$11:BB78,BB78)&lt;_xlfn.XLOOKUP(BB78,$AZ$11:$AZ$210,$BA$11:$BA$210,0,1),BB78,INDEX($AZ$11:$AZ$210,MATCH(BB78,$AZ$11:$AZ$210,0)+1)),"")</f>
        <v/>
      </c>
      <c r="BC79" s="46" t="str" cm="1">
        <f t="array" ref="BC79">IF(OR($BB79=0,$BB79=""),"",SUM(IF(AY79=Hide[Unique Types],1,0)))</f>
        <v/>
      </c>
      <c r="BD79" s="46" t="str" cm="1">
        <f t="array" ref="BD79">IF(OR($BB79=0,$BB79=""),"",_xlfn.XLOOKUP(AY79,Hide[Unique Types],FSEchar[FCI 
Category
Types],"Err",0,1))</f>
        <v/>
      </c>
      <c r="BE79" s="46" t="str" cm="1">
        <f t="array" ref="BE79">IF(OR($BB79=0,$BB79=""),"",_xlfn.XLOOKUP(AY79,Hide[Unique Types],FSEchar[FSE Charger Model],"Err",0,1))</f>
        <v/>
      </c>
      <c r="BF79" s="46" t="str" cm="1">
        <f t="array" ref="BF79">IF(OR($BB79=0,$BB79=""),"",_xlfn.XLOOKUP(AY79,Hide[Unique Types],FSEchar[FSE Nameplate Power Rating
'[kW']],"Err",0,1))</f>
        <v/>
      </c>
      <c r="BG79" s="46" t="str" cm="1">
        <f t="array" ref="BG79">IF(OR($BB79=0,$BB79=""),"",_xlfn.XLOOKUP(AY79,Hide[Unique Types],FSEchar[Number of CHAdeMO Ports],"Err",0,1))</f>
        <v/>
      </c>
      <c r="BH79" s="46" t="str" cm="1">
        <f t="array" ref="BH79">IF(OR($BB79=0,$BB79=""),"",_xlfn.XLOOKUP(AY79,Hide[Unique Types],FSEchar[Number of 
CCS 
Ports],"Err",0,1))</f>
        <v/>
      </c>
      <c r="BI79" s="46" t="str" cm="1">
        <f t="array" ref="BI79">IF(OR($BB79=0,$BB79=""),"",_xlfn.XLOOKUP(AY79,Hide[Unique Types],FSEchar[Number of NACS 
(SAE J3400)
Ports],"Err",0,1))</f>
        <v/>
      </c>
      <c r="BJ79" s="46" t="str" cm="1">
        <f t="array" ref="BJ79">IF(OR($BB79=0,$BB79=""),"",_xlfn.XLOOKUP(AY79,Hide[Unique Types],FSEchar[Number of High-Power Ports],"Err",0,1))</f>
        <v/>
      </c>
      <c r="BK79" s="46" t="str" cm="1">
        <f t="array" ref="BK79">IF(OR($BB79=0,$BB79=""),"",_xlfn.XLOOKUP(AY79,Hide[Unique Types],FSEchar[High-Power Port Type],"Err",0,1))</f>
        <v/>
      </c>
      <c r="BL79" s="46" t="str" cm="1">
        <f t="array" ref="BL79">IF(OR($BB79=0,$BB79=""),"",_xlfn.XLOOKUP(AY79,Hide[Unique Types],SiteCalc2[FCI Charging Capacity '[kWh/day']],"Err",0,1))</f>
        <v/>
      </c>
    </row>
    <row r="80" spans="2:64" x14ac:dyDescent="0.3">
      <c r="B80" s="28">
        <v>70</v>
      </c>
      <c r="C80" s="28" t="str">
        <f>IF(ISBLANK(SiteChar[[#This Row],[Site Name]]),"",IF(G80=G79,C79,C79+1))</f>
        <v/>
      </c>
      <c r="D80" s="28" t="str">
        <f>IF(ISBLANK(SiteChar[[#This Row],[Site Name]]),"",IF(G80=G79,D79+1,1))</f>
        <v/>
      </c>
      <c r="E80" s="1" t="str">
        <f>IF(ISBLANK(SiteChar[[#This Row],[Site Name]]),"",Applicant)</f>
        <v/>
      </c>
      <c r="F80" s="1" t="str">
        <f>IF(ISBLANK(SiteChar[[#This Row],[Site Name]]),"",FEIN)</f>
        <v/>
      </c>
      <c r="G80" s="139"/>
      <c r="H80" s="139"/>
      <c r="I80" s="139"/>
      <c r="J80" s="140"/>
      <c r="K80" s="140"/>
      <c r="L80" s="141"/>
      <c r="M80" s="139"/>
      <c r="N80" s="142"/>
      <c r="O80" s="1">
        <f>SUMIF(Table1[Site 
Ordinal Number],Table1[[#This Row],[Site 
Ordinal Number]],FSEchar[FSE Nameplate Power Rating
'[kW']])</f>
        <v>0</v>
      </c>
      <c r="P80" s="1">
        <f>SUMIF(Table1[Site 
Ordinal Number],Table1[[#This Row],[Site 
Ordinal Number]],FSEchar[FSE
FCI
Power Rating '[kW']])</f>
        <v>0</v>
      </c>
      <c r="Q80" s="1">
        <f>SUMIF(Hide[Site LMD],"="&amp;Table1[[#This Row],[Site 
Ordinal Number]]&amp;$AV$17,FSEchar[FSE
FCI
Power Rating '[kW']])</f>
        <v>0</v>
      </c>
      <c r="R80" s="1">
        <f>SUMIF(Hide[Site HD],"="&amp;Table1[[#This Row],[Site 
Ordinal Number]]&amp;$AV$18,FSEchar[FSE
FCI
Power Rating '[kW']])</f>
        <v>0</v>
      </c>
      <c r="S80" s="139"/>
      <c r="T80" s="139"/>
      <c r="U80" s="139"/>
      <c r="V80" s="139"/>
      <c r="W80" s="139"/>
      <c r="X80" s="139"/>
      <c r="Y80" s="148"/>
      <c r="Z80" s="139"/>
      <c r="AA80" s="139"/>
      <c r="AB80" s="139"/>
      <c r="AC80" s="1" t="str">
        <f>IFERROR(FSEchar[[#This Row],[FSE
FCI
Power Rating '[kW']]]*24*_xlfn.XLOOKUP(FSEchar[[#This Row],[FCI 
Category
Types]],$AV$11:$AV$15,$AW$11:$AW$15),"")</f>
        <v/>
      </c>
      <c r="AD80" s="1">
        <f>SUMIF(SiteChar[Site Name],SiteChar[[#This Row],[Site Name]],FSEchar[FSE Nameplate Power Rating
'[kW']])</f>
        <v>0</v>
      </c>
      <c r="AE80" s="1">
        <f>COUNTIF(SiteChar[Site Name],SiteChar[[#This Row],[Site Name]])</f>
        <v>0</v>
      </c>
      <c r="AF80" s="1">
        <f>COUNTIF(Hide[Site LMD],Table1[[#This Row],[Site 
Ordinal Number]]&amp;$AV$17)</f>
        <v>0</v>
      </c>
      <c r="AG80" s="1">
        <f>COUNTIF(Hide[Site HD],Table1[[#This Row],[Site 
Ordinal Number]]&amp;$AV$18)</f>
        <v>0</v>
      </c>
      <c r="AH80" s="1" t="b">
        <f>OR(ISBLANK(SiteChar[[#This Row],[Latitude]]),LEN(SiteChar[[#This Row],[Latitude]])&gt;=8)</f>
        <v>1</v>
      </c>
      <c r="AI80" s="1" t="b">
        <f>OR(ISBLANK(SiteChar[[#This Row],[Longitude]]),LEN(SiteChar[[#This Row],[Longitude]])&gt;=10)</f>
        <v>1</v>
      </c>
      <c r="AJ80" s="1" t="str">
        <f>IF(Hide[[#This Row],[FCI Program Type]]=$AV$17,Table1[[#This Row],[Site 
Ordinal Number]]&amp;Hide[[#This Row],[FCI Program Type]],"")</f>
        <v/>
      </c>
      <c r="AK80" s="1" t="str">
        <f>IF(Hide[[#This Row],[FCI Program Type]]=$AV$18,Table1[[#This Row],[Site 
Ordinal Number]]&amp;Hide[[#This Row],[FCI Program Type]],"")</f>
        <v/>
      </c>
      <c r="AL80" s="1" t="b">
        <f>SiteCalc1[[#This Row],[Total Site
FCI 
Power Rating 
'[kW']]]&gt;SiteChar[[#This Row],[Maximum Total Site Power 
'[kW']]]</f>
        <v>0</v>
      </c>
      <c r="AM80" s="1" t="b">
        <f>AND(Hide[[#This Row],[FCI Program Type]]="LMD-FCI",SiteCalc1[[#This Row],[Total 
Site 
LMD-FCI Power Rating 
'[kW']]]&gt;2500)</f>
        <v>0</v>
      </c>
      <c r="AN80" s="1" t="b">
        <f>AND(Hide[[#This Row],[FCI Program Type]]="HD-FCI",SiteCalc1[[#This Row],[Total Site
HD-FCI Power Rating 
'[kW']]]&gt;40000)</f>
        <v>0</v>
      </c>
      <c r="AO80" s="1" t="b">
        <f>AND(FSEchar[[#This Row],[FSE Nameplate Power Rating
'[kW']]]&lt;50,OR(Hide[[#This Row],[FCI Program Type]]=$AV$17,Hide[[#This Row],[FCI Program Type]]=$AV$18))</f>
        <v>0</v>
      </c>
      <c r="AP80"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80" s="1" t="str">
        <f>IF(LEFT(FSEchar[[#This Row],[FCI 
Category
Types]],1)="L", "LMD-FCI",IF(LEFT(FSEchar[[#This Row],[FCI 
Category
Types]],1)="H","HD-FCI",""))</f>
        <v/>
      </c>
      <c r="AR80" s="1" t="str">
        <f>SiteChar[[#This Row],[Site Name]]&amp;" "&amp;FSEchar[[#This Row],[FCI 
Category
Types]]&amp;" "&amp;FSEchar[[#This Row],[FSE Charger Model]]&amp;" "&amp;FSEchar[[#This Row],[FSE Nameplate Power Rating
'[kW']]]</f>
        <v xml:space="preserve">   </v>
      </c>
      <c r="AS80" s="1">
        <f>COUNTIF(Hide[Unique Types],Hide[[#This Row],[Unique Types]])</f>
        <v>157</v>
      </c>
      <c r="BA80" s="48" t="str" cm="1">
        <f t="array" ref="BA80">IF(ISBLANK(AZ80),"",SUM(IF(AZ80=LEFT(AY80:AY$210,LEN(AZ80)),1,0)))</f>
        <v/>
      </c>
      <c r="BB80" s="47" t="str" cm="1">
        <f t="array" ref="BB80">IFERROR(IF(COUNTIF($BB$11:BB79,BB79)&lt;_xlfn.XLOOKUP(BB79,$AZ$11:$AZ$210,$BA$11:$BA$210,0,1),BB79,INDEX($AZ$11:$AZ$210,MATCH(BB79,$AZ$11:$AZ$210,0)+1)),"")</f>
        <v/>
      </c>
      <c r="BC80" s="46" t="str" cm="1">
        <f t="array" ref="BC80">IF(OR($BB80=0,$BB80=""),"",SUM(IF(AY80=Hide[Unique Types],1,0)))</f>
        <v/>
      </c>
      <c r="BD80" s="46" t="str" cm="1">
        <f t="array" ref="BD80">IF(OR($BB80=0,$BB80=""),"",_xlfn.XLOOKUP(AY80,Hide[Unique Types],FSEchar[FCI 
Category
Types],"Err",0,1))</f>
        <v/>
      </c>
      <c r="BE80" s="46" t="str" cm="1">
        <f t="array" ref="BE80">IF(OR($BB80=0,$BB80=""),"",_xlfn.XLOOKUP(AY80,Hide[Unique Types],FSEchar[FSE Charger Model],"Err",0,1))</f>
        <v/>
      </c>
      <c r="BF80" s="46" t="str" cm="1">
        <f t="array" ref="BF80">IF(OR($BB80=0,$BB80=""),"",_xlfn.XLOOKUP(AY80,Hide[Unique Types],FSEchar[FSE Nameplate Power Rating
'[kW']],"Err",0,1))</f>
        <v/>
      </c>
      <c r="BG80" s="46" t="str" cm="1">
        <f t="array" ref="BG80">IF(OR($BB80=0,$BB80=""),"",_xlfn.XLOOKUP(AY80,Hide[Unique Types],FSEchar[Number of CHAdeMO Ports],"Err",0,1))</f>
        <v/>
      </c>
      <c r="BH80" s="46" t="str" cm="1">
        <f t="array" ref="BH80">IF(OR($BB80=0,$BB80=""),"",_xlfn.XLOOKUP(AY80,Hide[Unique Types],FSEchar[Number of 
CCS 
Ports],"Err",0,1))</f>
        <v/>
      </c>
      <c r="BI80" s="46" t="str" cm="1">
        <f t="array" ref="BI80">IF(OR($BB80=0,$BB80=""),"",_xlfn.XLOOKUP(AY80,Hide[Unique Types],FSEchar[Number of NACS 
(SAE J3400)
Ports],"Err",0,1))</f>
        <v/>
      </c>
      <c r="BJ80" s="46" t="str" cm="1">
        <f t="array" ref="BJ80">IF(OR($BB80=0,$BB80=""),"",_xlfn.XLOOKUP(AY80,Hide[Unique Types],FSEchar[Number of High-Power Ports],"Err",0,1))</f>
        <v/>
      </c>
      <c r="BK80" s="46" t="str" cm="1">
        <f t="array" ref="BK80">IF(OR($BB80=0,$BB80=""),"",_xlfn.XLOOKUP(AY80,Hide[Unique Types],FSEchar[High-Power Port Type],"Err",0,1))</f>
        <v/>
      </c>
      <c r="BL80" s="46" t="str" cm="1">
        <f t="array" ref="BL80">IF(OR($BB80=0,$BB80=""),"",_xlfn.XLOOKUP(AY80,Hide[Unique Types],SiteCalc2[FCI Charging Capacity '[kWh/day']],"Err",0,1))</f>
        <v/>
      </c>
    </row>
    <row r="81" spans="2:64" x14ac:dyDescent="0.3">
      <c r="B81" s="28">
        <v>71</v>
      </c>
      <c r="C81" s="28" t="str">
        <f>IF(ISBLANK(SiteChar[[#This Row],[Site Name]]),"",IF(G81=G80,C80,C80+1))</f>
        <v/>
      </c>
      <c r="D81" s="28" t="str">
        <f>IF(ISBLANK(SiteChar[[#This Row],[Site Name]]),"",IF(G81=G80,D80+1,1))</f>
        <v/>
      </c>
      <c r="E81" s="1" t="str">
        <f>IF(ISBLANK(SiteChar[[#This Row],[Site Name]]),"",Applicant)</f>
        <v/>
      </c>
      <c r="F81" s="1" t="str">
        <f>IF(ISBLANK(SiteChar[[#This Row],[Site Name]]),"",FEIN)</f>
        <v/>
      </c>
      <c r="G81" s="139"/>
      <c r="H81" s="139"/>
      <c r="I81" s="139"/>
      <c r="J81" s="140"/>
      <c r="K81" s="140"/>
      <c r="L81" s="141"/>
      <c r="M81" s="139"/>
      <c r="N81" s="142"/>
      <c r="O81" s="1">
        <f>SUMIF(Table1[Site 
Ordinal Number],Table1[[#This Row],[Site 
Ordinal Number]],FSEchar[FSE Nameplate Power Rating
'[kW']])</f>
        <v>0</v>
      </c>
      <c r="P81" s="1">
        <f>SUMIF(Table1[Site 
Ordinal Number],Table1[[#This Row],[Site 
Ordinal Number]],FSEchar[FSE
FCI
Power Rating '[kW']])</f>
        <v>0</v>
      </c>
      <c r="Q81" s="1">
        <f>SUMIF(Hide[Site LMD],"="&amp;Table1[[#This Row],[Site 
Ordinal Number]]&amp;$AV$17,FSEchar[FSE
FCI
Power Rating '[kW']])</f>
        <v>0</v>
      </c>
      <c r="R81" s="1">
        <f>SUMIF(Hide[Site HD],"="&amp;Table1[[#This Row],[Site 
Ordinal Number]]&amp;$AV$18,FSEchar[FSE
FCI
Power Rating '[kW']])</f>
        <v>0</v>
      </c>
      <c r="S81" s="139"/>
      <c r="T81" s="139"/>
      <c r="U81" s="139"/>
      <c r="V81" s="139"/>
      <c r="W81" s="139"/>
      <c r="X81" s="139"/>
      <c r="Y81" s="148"/>
      <c r="Z81" s="139"/>
      <c r="AA81" s="139"/>
      <c r="AB81" s="139"/>
      <c r="AC81" s="1" t="str">
        <f>IFERROR(FSEchar[[#This Row],[FSE
FCI
Power Rating '[kW']]]*24*_xlfn.XLOOKUP(FSEchar[[#This Row],[FCI 
Category
Types]],$AV$11:$AV$15,$AW$11:$AW$15),"")</f>
        <v/>
      </c>
      <c r="AD81" s="1">
        <f>SUMIF(SiteChar[Site Name],SiteChar[[#This Row],[Site Name]],FSEchar[FSE Nameplate Power Rating
'[kW']])</f>
        <v>0</v>
      </c>
      <c r="AE81" s="1">
        <f>COUNTIF(SiteChar[Site Name],SiteChar[[#This Row],[Site Name]])</f>
        <v>0</v>
      </c>
      <c r="AF81" s="1">
        <f>COUNTIF(Hide[Site LMD],Table1[[#This Row],[Site 
Ordinal Number]]&amp;$AV$17)</f>
        <v>0</v>
      </c>
      <c r="AG81" s="1">
        <f>COUNTIF(Hide[Site HD],Table1[[#This Row],[Site 
Ordinal Number]]&amp;$AV$18)</f>
        <v>0</v>
      </c>
      <c r="AH81" s="1" t="b">
        <f>OR(ISBLANK(SiteChar[[#This Row],[Latitude]]),LEN(SiteChar[[#This Row],[Latitude]])&gt;=8)</f>
        <v>1</v>
      </c>
      <c r="AI81" s="1" t="b">
        <f>OR(ISBLANK(SiteChar[[#This Row],[Longitude]]),LEN(SiteChar[[#This Row],[Longitude]])&gt;=10)</f>
        <v>1</v>
      </c>
      <c r="AJ81" s="1" t="str">
        <f>IF(Hide[[#This Row],[FCI Program Type]]=$AV$17,Table1[[#This Row],[Site 
Ordinal Number]]&amp;Hide[[#This Row],[FCI Program Type]],"")</f>
        <v/>
      </c>
      <c r="AK81" s="1" t="str">
        <f>IF(Hide[[#This Row],[FCI Program Type]]=$AV$18,Table1[[#This Row],[Site 
Ordinal Number]]&amp;Hide[[#This Row],[FCI Program Type]],"")</f>
        <v/>
      </c>
      <c r="AL81" s="1" t="b">
        <f>SiteCalc1[[#This Row],[Total Site
FCI 
Power Rating 
'[kW']]]&gt;SiteChar[[#This Row],[Maximum Total Site Power 
'[kW']]]</f>
        <v>0</v>
      </c>
      <c r="AM81" s="1" t="b">
        <f>AND(Hide[[#This Row],[FCI Program Type]]="LMD-FCI",SiteCalc1[[#This Row],[Total 
Site 
LMD-FCI Power Rating 
'[kW']]]&gt;2500)</f>
        <v>0</v>
      </c>
      <c r="AN81" s="1" t="b">
        <f>AND(Hide[[#This Row],[FCI Program Type]]="HD-FCI",SiteCalc1[[#This Row],[Total Site
HD-FCI Power Rating 
'[kW']]]&gt;40000)</f>
        <v>0</v>
      </c>
      <c r="AO81" s="1" t="b">
        <f>AND(FSEchar[[#This Row],[FSE Nameplate Power Rating
'[kW']]]&lt;50,OR(Hide[[#This Row],[FCI Program Type]]=$AV$17,Hide[[#This Row],[FCI Program Type]]=$AV$18))</f>
        <v>0</v>
      </c>
      <c r="AP81"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81" s="1" t="str">
        <f>IF(LEFT(FSEchar[[#This Row],[FCI 
Category
Types]],1)="L", "LMD-FCI",IF(LEFT(FSEchar[[#This Row],[FCI 
Category
Types]],1)="H","HD-FCI",""))</f>
        <v/>
      </c>
      <c r="AR81" s="1" t="str">
        <f>SiteChar[[#This Row],[Site Name]]&amp;" "&amp;FSEchar[[#This Row],[FCI 
Category
Types]]&amp;" "&amp;FSEchar[[#This Row],[FSE Charger Model]]&amp;" "&amp;FSEchar[[#This Row],[FSE Nameplate Power Rating
'[kW']]]</f>
        <v xml:space="preserve">   </v>
      </c>
      <c r="AS81" s="1">
        <f>COUNTIF(Hide[Unique Types],Hide[[#This Row],[Unique Types]])</f>
        <v>157</v>
      </c>
      <c r="BA81" s="48" t="str" cm="1">
        <f t="array" ref="BA81">IF(ISBLANK(AZ81),"",SUM(IF(AZ81=LEFT(AY81:AY$210,LEN(AZ81)),1,0)))</f>
        <v/>
      </c>
      <c r="BB81" s="47" t="str" cm="1">
        <f t="array" ref="BB81">IFERROR(IF(COUNTIF($BB$11:BB80,BB80)&lt;_xlfn.XLOOKUP(BB80,$AZ$11:$AZ$210,$BA$11:$BA$210,0,1),BB80,INDEX($AZ$11:$AZ$210,MATCH(BB80,$AZ$11:$AZ$210,0)+1)),"")</f>
        <v/>
      </c>
      <c r="BC81" s="46" t="str" cm="1">
        <f t="array" ref="BC81">IF(OR($BB81=0,$BB81=""),"",SUM(IF(AY81=Hide[Unique Types],1,0)))</f>
        <v/>
      </c>
      <c r="BD81" s="46" t="str" cm="1">
        <f t="array" ref="BD81">IF(OR($BB81=0,$BB81=""),"",_xlfn.XLOOKUP(AY81,Hide[Unique Types],FSEchar[FCI 
Category
Types],"Err",0,1))</f>
        <v/>
      </c>
      <c r="BE81" s="46" t="str" cm="1">
        <f t="array" ref="BE81">IF(OR($BB81=0,$BB81=""),"",_xlfn.XLOOKUP(AY81,Hide[Unique Types],FSEchar[FSE Charger Model],"Err",0,1))</f>
        <v/>
      </c>
      <c r="BF81" s="46" t="str" cm="1">
        <f t="array" ref="BF81">IF(OR($BB81=0,$BB81=""),"",_xlfn.XLOOKUP(AY81,Hide[Unique Types],FSEchar[FSE Nameplate Power Rating
'[kW']],"Err",0,1))</f>
        <v/>
      </c>
      <c r="BG81" s="46" t="str" cm="1">
        <f t="array" ref="BG81">IF(OR($BB81=0,$BB81=""),"",_xlfn.XLOOKUP(AY81,Hide[Unique Types],FSEchar[Number of CHAdeMO Ports],"Err",0,1))</f>
        <v/>
      </c>
      <c r="BH81" s="46" t="str" cm="1">
        <f t="array" ref="BH81">IF(OR($BB81=0,$BB81=""),"",_xlfn.XLOOKUP(AY81,Hide[Unique Types],FSEchar[Number of 
CCS 
Ports],"Err",0,1))</f>
        <v/>
      </c>
      <c r="BI81" s="46" t="str" cm="1">
        <f t="array" ref="BI81">IF(OR($BB81=0,$BB81=""),"",_xlfn.XLOOKUP(AY81,Hide[Unique Types],FSEchar[Number of NACS 
(SAE J3400)
Ports],"Err",0,1))</f>
        <v/>
      </c>
      <c r="BJ81" s="46" t="str" cm="1">
        <f t="array" ref="BJ81">IF(OR($BB81=0,$BB81=""),"",_xlfn.XLOOKUP(AY81,Hide[Unique Types],FSEchar[Number of High-Power Ports],"Err",0,1))</f>
        <v/>
      </c>
      <c r="BK81" s="46" t="str" cm="1">
        <f t="array" ref="BK81">IF(OR($BB81=0,$BB81=""),"",_xlfn.XLOOKUP(AY81,Hide[Unique Types],FSEchar[High-Power Port Type],"Err",0,1))</f>
        <v/>
      </c>
      <c r="BL81" s="46" t="str" cm="1">
        <f t="array" ref="BL81">IF(OR($BB81=0,$BB81=""),"",_xlfn.XLOOKUP(AY81,Hide[Unique Types],SiteCalc2[FCI Charging Capacity '[kWh/day']],"Err",0,1))</f>
        <v/>
      </c>
    </row>
    <row r="82" spans="2:64" x14ac:dyDescent="0.3">
      <c r="B82" s="28">
        <v>72</v>
      </c>
      <c r="C82" s="28" t="str">
        <f>IF(ISBLANK(SiteChar[[#This Row],[Site Name]]),"",IF(G82=G81,C81,C81+1))</f>
        <v/>
      </c>
      <c r="D82" s="28" t="str">
        <f>IF(ISBLANK(SiteChar[[#This Row],[Site Name]]),"",IF(G82=G81,D81+1,1))</f>
        <v/>
      </c>
      <c r="E82" s="1" t="str">
        <f>IF(ISBLANK(SiteChar[[#This Row],[Site Name]]),"",Applicant)</f>
        <v/>
      </c>
      <c r="F82" s="1" t="str">
        <f>IF(ISBLANK(SiteChar[[#This Row],[Site Name]]),"",FEIN)</f>
        <v/>
      </c>
      <c r="G82" s="139"/>
      <c r="H82" s="139"/>
      <c r="I82" s="139"/>
      <c r="J82" s="140"/>
      <c r="K82" s="140"/>
      <c r="L82" s="141"/>
      <c r="M82" s="139"/>
      <c r="N82" s="142"/>
      <c r="O82" s="1">
        <f>SUMIF(Table1[Site 
Ordinal Number],Table1[[#This Row],[Site 
Ordinal Number]],FSEchar[FSE Nameplate Power Rating
'[kW']])</f>
        <v>0</v>
      </c>
      <c r="P82" s="1">
        <f>SUMIF(Table1[Site 
Ordinal Number],Table1[[#This Row],[Site 
Ordinal Number]],FSEchar[FSE
FCI
Power Rating '[kW']])</f>
        <v>0</v>
      </c>
      <c r="Q82" s="1">
        <f>SUMIF(Hide[Site LMD],"="&amp;Table1[[#This Row],[Site 
Ordinal Number]]&amp;$AV$17,FSEchar[FSE
FCI
Power Rating '[kW']])</f>
        <v>0</v>
      </c>
      <c r="R82" s="1">
        <f>SUMIF(Hide[Site HD],"="&amp;Table1[[#This Row],[Site 
Ordinal Number]]&amp;$AV$18,FSEchar[FSE
FCI
Power Rating '[kW']])</f>
        <v>0</v>
      </c>
      <c r="S82" s="139"/>
      <c r="T82" s="139"/>
      <c r="U82" s="139"/>
      <c r="V82" s="139"/>
      <c r="W82" s="139"/>
      <c r="X82" s="139"/>
      <c r="Y82" s="148"/>
      <c r="Z82" s="139"/>
      <c r="AA82" s="139"/>
      <c r="AB82" s="139"/>
      <c r="AC82" s="1" t="str">
        <f>IFERROR(FSEchar[[#This Row],[FSE
FCI
Power Rating '[kW']]]*24*_xlfn.XLOOKUP(FSEchar[[#This Row],[FCI 
Category
Types]],$AV$11:$AV$15,$AW$11:$AW$15),"")</f>
        <v/>
      </c>
      <c r="AD82" s="1">
        <f>SUMIF(SiteChar[Site Name],SiteChar[[#This Row],[Site Name]],FSEchar[FSE Nameplate Power Rating
'[kW']])</f>
        <v>0</v>
      </c>
      <c r="AE82" s="1">
        <f>COUNTIF(SiteChar[Site Name],SiteChar[[#This Row],[Site Name]])</f>
        <v>0</v>
      </c>
      <c r="AF82" s="1">
        <f>COUNTIF(Hide[Site LMD],Table1[[#This Row],[Site 
Ordinal Number]]&amp;$AV$17)</f>
        <v>0</v>
      </c>
      <c r="AG82" s="1">
        <f>COUNTIF(Hide[Site HD],Table1[[#This Row],[Site 
Ordinal Number]]&amp;$AV$18)</f>
        <v>0</v>
      </c>
      <c r="AH82" s="1" t="b">
        <f>OR(ISBLANK(SiteChar[[#This Row],[Latitude]]),LEN(SiteChar[[#This Row],[Latitude]])&gt;=8)</f>
        <v>1</v>
      </c>
      <c r="AI82" s="1" t="b">
        <f>OR(ISBLANK(SiteChar[[#This Row],[Longitude]]),LEN(SiteChar[[#This Row],[Longitude]])&gt;=10)</f>
        <v>1</v>
      </c>
      <c r="AJ82" s="1" t="str">
        <f>IF(Hide[[#This Row],[FCI Program Type]]=$AV$17,Table1[[#This Row],[Site 
Ordinal Number]]&amp;Hide[[#This Row],[FCI Program Type]],"")</f>
        <v/>
      </c>
      <c r="AK82" s="1" t="str">
        <f>IF(Hide[[#This Row],[FCI Program Type]]=$AV$18,Table1[[#This Row],[Site 
Ordinal Number]]&amp;Hide[[#This Row],[FCI Program Type]],"")</f>
        <v/>
      </c>
      <c r="AL82" s="1" t="b">
        <f>SiteCalc1[[#This Row],[Total Site
FCI 
Power Rating 
'[kW']]]&gt;SiteChar[[#This Row],[Maximum Total Site Power 
'[kW']]]</f>
        <v>0</v>
      </c>
      <c r="AM82" s="1" t="b">
        <f>AND(Hide[[#This Row],[FCI Program Type]]="LMD-FCI",SiteCalc1[[#This Row],[Total 
Site 
LMD-FCI Power Rating 
'[kW']]]&gt;2500)</f>
        <v>0</v>
      </c>
      <c r="AN82" s="1" t="b">
        <f>AND(Hide[[#This Row],[FCI Program Type]]="HD-FCI",SiteCalc1[[#This Row],[Total Site
HD-FCI Power Rating 
'[kW']]]&gt;40000)</f>
        <v>0</v>
      </c>
      <c r="AO82" s="1" t="b">
        <f>AND(FSEchar[[#This Row],[FSE Nameplate Power Rating
'[kW']]]&lt;50,OR(Hide[[#This Row],[FCI Program Type]]=$AV$17,Hide[[#This Row],[FCI Program Type]]=$AV$18))</f>
        <v>0</v>
      </c>
      <c r="AP82"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82" s="1" t="str">
        <f>IF(LEFT(FSEchar[[#This Row],[FCI 
Category
Types]],1)="L", "LMD-FCI",IF(LEFT(FSEchar[[#This Row],[FCI 
Category
Types]],1)="H","HD-FCI",""))</f>
        <v/>
      </c>
      <c r="AR82" s="1" t="str">
        <f>SiteChar[[#This Row],[Site Name]]&amp;" "&amp;FSEchar[[#This Row],[FCI 
Category
Types]]&amp;" "&amp;FSEchar[[#This Row],[FSE Charger Model]]&amp;" "&amp;FSEchar[[#This Row],[FSE Nameplate Power Rating
'[kW']]]</f>
        <v xml:space="preserve">   </v>
      </c>
      <c r="AS82" s="1">
        <f>COUNTIF(Hide[Unique Types],Hide[[#This Row],[Unique Types]])</f>
        <v>157</v>
      </c>
      <c r="BA82" s="48" t="str" cm="1">
        <f t="array" ref="BA82">IF(ISBLANK(AZ82),"",SUM(IF(AZ82=LEFT(AY82:AY$210,LEN(AZ82)),1,0)))</f>
        <v/>
      </c>
      <c r="BB82" s="47" t="str" cm="1">
        <f t="array" ref="BB82">IFERROR(IF(COUNTIF($BB$11:BB81,BB81)&lt;_xlfn.XLOOKUP(BB81,$AZ$11:$AZ$210,$BA$11:$BA$210,0,1),BB81,INDEX($AZ$11:$AZ$210,MATCH(BB81,$AZ$11:$AZ$210,0)+1)),"")</f>
        <v/>
      </c>
      <c r="BC82" s="46" t="str" cm="1">
        <f t="array" ref="BC82">IF(OR($BB82=0,$BB82=""),"",SUM(IF(AY82=Hide[Unique Types],1,0)))</f>
        <v/>
      </c>
      <c r="BD82" s="46" t="str" cm="1">
        <f t="array" ref="BD82">IF(OR($BB82=0,$BB82=""),"",_xlfn.XLOOKUP(AY82,Hide[Unique Types],FSEchar[FCI 
Category
Types],"Err",0,1))</f>
        <v/>
      </c>
      <c r="BE82" s="46" t="str" cm="1">
        <f t="array" ref="BE82">IF(OR($BB82=0,$BB82=""),"",_xlfn.XLOOKUP(AY82,Hide[Unique Types],FSEchar[FSE Charger Model],"Err",0,1))</f>
        <v/>
      </c>
      <c r="BF82" s="46" t="str" cm="1">
        <f t="array" ref="BF82">IF(OR($BB82=0,$BB82=""),"",_xlfn.XLOOKUP(AY82,Hide[Unique Types],FSEchar[FSE Nameplate Power Rating
'[kW']],"Err",0,1))</f>
        <v/>
      </c>
      <c r="BG82" s="46" t="str" cm="1">
        <f t="array" ref="BG82">IF(OR($BB82=0,$BB82=""),"",_xlfn.XLOOKUP(AY82,Hide[Unique Types],FSEchar[Number of CHAdeMO Ports],"Err",0,1))</f>
        <v/>
      </c>
      <c r="BH82" s="46" t="str" cm="1">
        <f t="array" ref="BH82">IF(OR($BB82=0,$BB82=""),"",_xlfn.XLOOKUP(AY82,Hide[Unique Types],FSEchar[Number of 
CCS 
Ports],"Err",0,1))</f>
        <v/>
      </c>
      <c r="BI82" s="46" t="str" cm="1">
        <f t="array" ref="BI82">IF(OR($BB82=0,$BB82=""),"",_xlfn.XLOOKUP(AY82,Hide[Unique Types],FSEchar[Number of NACS 
(SAE J3400)
Ports],"Err",0,1))</f>
        <v/>
      </c>
      <c r="BJ82" s="46" t="str" cm="1">
        <f t="array" ref="BJ82">IF(OR($BB82=0,$BB82=""),"",_xlfn.XLOOKUP(AY82,Hide[Unique Types],FSEchar[Number of High-Power Ports],"Err",0,1))</f>
        <v/>
      </c>
      <c r="BK82" s="46" t="str" cm="1">
        <f t="array" ref="BK82">IF(OR($BB82=0,$BB82=""),"",_xlfn.XLOOKUP(AY82,Hide[Unique Types],FSEchar[High-Power Port Type],"Err",0,1))</f>
        <v/>
      </c>
      <c r="BL82" s="46" t="str" cm="1">
        <f t="array" ref="BL82">IF(OR($BB82=0,$BB82=""),"",_xlfn.XLOOKUP(AY82,Hide[Unique Types],SiteCalc2[FCI Charging Capacity '[kWh/day']],"Err",0,1))</f>
        <v/>
      </c>
    </row>
    <row r="83" spans="2:64" x14ac:dyDescent="0.3">
      <c r="B83" s="28">
        <v>73</v>
      </c>
      <c r="C83" s="28" t="str">
        <f>IF(ISBLANK(SiteChar[[#This Row],[Site Name]]),"",IF(G83=G82,C82,C82+1))</f>
        <v/>
      </c>
      <c r="D83" s="28" t="str">
        <f>IF(ISBLANK(SiteChar[[#This Row],[Site Name]]),"",IF(G83=G82,D82+1,1))</f>
        <v/>
      </c>
      <c r="E83" s="1" t="str">
        <f>IF(ISBLANK(SiteChar[[#This Row],[Site Name]]),"",Applicant)</f>
        <v/>
      </c>
      <c r="F83" s="1" t="str">
        <f>IF(ISBLANK(SiteChar[[#This Row],[Site Name]]),"",FEIN)</f>
        <v/>
      </c>
      <c r="G83" s="139"/>
      <c r="H83" s="139"/>
      <c r="I83" s="139"/>
      <c r="J83" s="140"/>
      <c r="K83" s="140"/>
      <c r="L83" s="141"/>
      <c r="M83" s="139"/>
      <c r="N83" s="142"/>
      <c r="O83" s="1">
        <f>SUMIF(Table1[Site 
Ordinal Number],Table1[[#This Row],[Site 
Ordinal Number]],FSEchar[FSE Nameplate Power Rating
'[kW']])</f>
        <v>0</v>
      </c>
      <c r="P83" s="1">
        <f>SUMIF(Table1[Site 
Ordinal Number],Table1[[#This Row],[Site 
Ordinal Number]],FSEchar[FSE
FCI
Power Rating '[kW']])</f>
        <v>0</v>
      </c>
      <c r="Q83" s="1">
        <f>SUMIF(Hide[Site LMD],"="&amp;Table1[[#This Row],[Site 
Ordinal Number]]&amp;$AV$17,FSEchar[FSE
FCI
Power Rating '[kW']])</f>
        <v>0</v>
      </c>
      <c r="R83" s="1">
        <f>SUMIF(Hide[Site HD],"="&amp;Table1[[#This Row],[Site 
Ordinal Number]]&amp;$AV$18,FSEchar[FSE
FCI
Power Rating '[kW']])</f>
        <v>0</v>
      </c>
      <c r="S83" s="139"/>
      <c r="T83" s="139"/>
      <c r="U83" s="139"/>
      <c r="V83" s="139"/>
      <c r="W83" s="139"/>
      <c r="X83" s="139"/>
      <c r="Y83" s="148"/>
      <c r="Z83" s="139"/>
      <c r="AA83" s="139"/>
      <c r="AB83" s="139"/>
      <c r="AC83" s="1" t="str">
        <f>IFERROR(FSEchar[[#This Row],[FSE
FCI
Power Rating '[kW']]]*24*_xlfn.XLOOKUP(FSEchar[[#This Row],[FCI 
Category
Types]],$AV$11:$AV$15,$AW$11:$AW$15),"")</f>
        <v/>
      </c>
      <c r="AD83" s="1">
        <f>SUMIF(SiteChar[Site Name],SiteChar[[#This Row],[Site Name]],FSEchar[FSE Nameplate Power Rating
'[kW']])</f>
        <v>0</v>
      </c>
      <c r="AE83" s="1">
        <f>COUNTIF(SiteChar[Site Name],SiteChar[[#This Row],[Site Name]])</f>
        <v>0</v>
      </c>
      <c r="AF83" s="1">
        <f>COUNTIF(Hide[Site LMD],Table1[[#This Row],[Site 
Ordinal Number]]&amp;$AV$17)</f>
        <v>0</v>
      </c>
      <c r="AG83" s="1">
        <f>COUNTIF(Hide[Site HD],Table1[[#This Row],[Site 
Ordinal Number]]&amp;$AV$18)</f>
        <v>0</v>
      </c>
      <c r="AH83" s="1" t="b">
        <f>OR(ISBLANK(SiteChar[[#This Row],[Latitude]]),LEN(SiteChar[[#This Row],[Latitude]])&gt;=8)</f>
        <v>1</v>
      </c>
      <c r="AI83" s="1" t="b">
        <f>OR(ISBLANK(SiteChar[[#This Row],[Longitude]]),LEN(SiteChar[[#This Row],[Longitude]])&gt;=10)</f>
        <v>1</v>
      </c>
      <c r="AJ83" s="1" t="str">
        <f>IF(Hide[[#This Row],[FCI Program Type]]=$AV$17,Table1[[#This Row],[Site 
Ordinal Number]]&amp;Hide[[#This Row],[FCI Program Type]],"")</f>
        <v/>
      </c>
      <c r="AK83" s="1" t="str">
        <f>IF(Hide[[#This Row],[FCI Program Type]]=$AV$18,Table1[[#This Row],[Site 
Ordinal Number]]&amp;Hide[[#This Row],[FCI Program Type]],"")</f>
        <v/>
      </c>
      <c r="AL83" s="1" t="b">
        <f>SiteCalc1[[#This Row],[Total Site
FCI 
Power Rating 
'[kW']]]&gt;SiteChar[[#This Row],[Maximum Total Site Power 
'[kW']]]</f>
        <v>0</v>
      </c>
      <c r="AM83" s="1" t="b">
        <f>AND(Hide[[#This Row],[FCI Program Type]]="LMD-FCI",SiteCalc1[[#This Row],[Total 
Site 
LMD-FCI Power Rating 
'[kW']]]&gt;2500)</f>
        <v>0</v>
      </c>
      <c r="AN83" s="1" t="b">
        <f>AND(Hide[[#This Row],[FCI Program Type]]="HD-FCI",SiteCalc1[[#This Row],[Total Site
HD-FCI Power Rating 
'[kW']]]&gt;40000)</f>
        <v>0</v>
      </c>
      <c r="AO83" s="1" t="b">
        <f>AND(FSEchar[[#This Row],[FSE Nameplate Power Rating
'[kW']]]&lt;50,OR(Hide[[#This Row],[FCI Program Type]]=$AV$17,Hide[[#This Row],[FCI Program Type]]=$AV$18))</f>
        <v>0</v>
      </c>
      <c r="AP83"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83" s="1" t="str">
        <f>IF(LEFT(FSEchar[[#This Row],[FCI 
Category
Types]],1)="L", "LMD-FCI",IF(LEFT(FSEchar[[#This Row],[FCI 
Category
Types]],1)="H","HD-FCI",""))</f>
        <v/>
      </c>
      <c r="AR83" s="1" t="str">
        <f>SiteChar[[#This Row],[Site Name]]&amp;" "&amp;FSEchar[[#This Row],[FCI 
Category
Types]]&amp;" "&amp;FSEchar[[#This Row],[FSE Charger Model]]&amp;" "&amp;FSEchar[[#This Row],[FSE Nameplate Power Rating
'[kW']]]</f>
        <v xml:space="preserve">   </v>
      </c>
      <c r="AS83" s="1">
        <f>COUNTIF(Hide[Unique Types],Hide[[#This Row],[Unique Types]])</f>
        <v>157</v>
      </c>
      <c r="BA83" s="48" t="str" cm="1">
        <f t="array" ref="BA83">IF(ISBLANK(AZ83),"",SUM(IF(AZ83=LEFT(AY83:AY$210,LEN(AZ83)),1,0)))</f>
        <v/>
      </c>
      <c r="BB83" s="47" t="str" cm="1">
        <f t="array" ref="BB83">IFERROR(IF(COUNTIF($BB$11:BB82,BB82)&lt;_xlfn.XLOOKUP(BB82,$AZ$11:$AZ$210,$BA$11:$BA$210,0,1),BB82,INDEX($AZ$11:$AZ$210,MATCH(BB82,$AZ$11:$AZ$210,0)+1)),"")</f>
        <v/>
      </c>
      <c r="BC83" s="46" t="str" cm="1">
        <f t="array" ref="BC83">IF(OR($BB83=0,$BB83=""),"",SUM(IF(AY83=Hide[Unique Types],1,0)))</f>
        <v/>
      </c>
      <c r="BD83" s="46" t="str" cm="1">
        <f t="array" ref="BD83">IF(OR($BB83=0,$BB83=""),"",_xlfn.XLOOKUP(AY83,Hide[Unique Types],FSEchar[FCI 
Category
Types],"Err",0,1))</f>
        <v/>
      </c>
      <c r="BE83" s="46" t="str" cm="1">
        <f t="array" ref="BE83">IF(OR($BB83=0,$BB83=""),"",_xlfn.XLOOKUP(AY83,Hide[Unique Types],FSEchar[FSE Charger Model],"Err",0,1))</f>
        <v/>
      </c>
      <c r="BF83" s="46" t="str" cm="1">
        <f t="array" ref="BF83">IF(OR($BB83=0,$BB83=""),"",_xlfn.XLOOKUP(AY83,Hide[Unique Types],FSEchar[FSE Nameplate Power Rating
'[kW']],"Err",0,1))</f>
        <v/>
      </c>
      <c r="BG83" s="46" t="str" cm="1">
        <f t="array" ref="BG83">IF(OR($BB83=0,$BB83=""),"",_xlfn.XLOOKUP(AY83,Hide[Unique Types],FSEchar[Number of CHAdeMO Ports],"Err",0,1))</f>
        <v/>
      </c>
      <c r="BH83" s="46" t="str" cm="1">
        <f t="array" ref="BH83">IF(OR($BB83=0,$BB83=""),"",_xlfn.XLOOKUP(AY83,Hide[Unique Types],FSEchar[Number of 
CCS 
Ports],"Err",0,1))</f>
        <v/>
      </c>
      <c r="BI83" s="46" t="str" cm="1">
        <f t="array" ref="BI83">IF(OR($BB83=0,$BB83=""),"",_xlfn.XLOOKUP(AY83,Hide[Unique Types],FSEchar[Number of NACS 
(SAE J3400)
Ports],"Err",0,1))</f>
        <v/>
      </c>
      <c r="BJ83" s="46" t="str" cm="1">
        <f t="array" ref="BJ83">IF(OR($BB83=0,$BB83=""),"",_xlfn.XLOOKUP(AY83,Hide[Unique Types],FSEchar[Number of High-Power Ports],"Err",0,1))</f>
        <v/>
      </c>
      <c r="BK83" s="46" t="str" cm="1">
        <f t="array" ref="BK83">IF(OR($BB83=0,$BB83=""),"",_xlfn.XLOOKUP(AY83,Hide[Unique Types],FSEchar[High-Power Port Type],"Err",0,1))</f>
        <v/>
      </c>
      <c r="BL83" s="46" t="str" cm="1">
        <f t="array" ref="BL83">IF(OR($BB83=0,$BB83=""),"",_xlfn.XLOOKUP(AY83,Hide[Unique Types],SiteCalc2[FCI Charging Capacity '[kWh/day']],"Err",0,1))</f>
        <v/>
      </c>
    </row>
    <row r="84" spans="2:64" x14ac:dyDescent="0.3">
      <c r="B84" s="28">
        <v>74</v>
      </c>
      <c r="C84" s="28" t="str">
        <f>IF(ISBLANK(SiteChar[[#This Row],[Site Name]]),"",IF(G84=G83,C83,C83+1))</f>
        <v/>
      </c>
      <c r="D84" s="28" t="str">
        <f>IF(ISBLANK(SiteChar[[#This Row],[Site Name]]),"",IF(G84=G83,D83+1,1))</f>
        <v/>
      </c>
      <c r="E84" s="1" t="str">
        <f>IF(ISBLANK(SiteChar[[#This Row],[Site Name]]),"",Applicant)</f>
        <v/>
      </c>
      <c r="F84" s="1" t="str">
        <f>IF(ISBLANK(SiteChar[[#This Row],[Site Name]]),"",FEIN)</f>
        <v/>
      </c>
      <c r="G84" s="139"/>
      <c r="H84" s="139"/>
      <c r="I84" s="139"/>
      <c r="J84" s="140"/>
      <c r="K84" s="140"/>
      <c r="L84" s="141"/>
      <c r="M84" s="139"/>
      <c r="N84" s="142"/>
      <c r="O84" s="1">
        <f>SUMIF(Table1[Site 
Ordinal Number],Table1[[#This Row],[Site 
Ordinal Number]],FSEchar[FSE Nameplate Power Rating
'[kW']])</f>
        <v>0</v>
      </c>
      <c r="P84" s="1">
        <f>SUMIF(Table1[Site 
Ordinal Number],Table1[[#This Row],[Site 
Ordinal Number]],FSEchar[FSE
FCI
Power Rating '[kW']])</f>
        <v>0</v>
      </c>
      <c r="Q84" s="1">
        <f>SUMIF(Hide[Site LMD],"="&amp;Table1[[#This Row],[Site 
Ordinal Number]]&amp;$AV$17,FSEchar[FSE
FCI
Power Rating '[kW']])</f>
        <v>0</v>
      </c>
      <c r="R84" s="1">
        <f>SUMIF(Hide[Site HD],"="&amp;Table1[[#This Row],[Site 
Ordinal Number]]&amp;$AV$18,FSEchar[FSE
FCI
Power Rating '[kW']])</f>
        <v>0</v>
      </c>
      <c r="S84" s="139"/>
      <c r="T84" s="139"/>
      <c r="U84" s="139"/>
      <c r="V84" s="139"/>
      <c r="W84" s="139"/>
      <c r="X84" s="139"/>
      <c r="Y84" s="148"/>
      <c r="Z84" s="139"/>
      <c r="AA84" s="139"/>
      <c r="AB84" s="139"/>
      <c r="AC84" s="1" t="str">
        <f>IFERROR(FSEchar[[#This Row],[FSE
FCI
Power Rating '[kW']]]*24*_xlfn.XLOOKUP(FSEchar[[#This Row],[FCI 
Category
Types]],$AV$11:$AV$15,$AW$11:$AW$15),"")</f>
        <v/>
      </c>
      <c r="AD84" s="1">
        <f>SUMIF(SiteChar[Site Name],SiteChar[[#This Row],[Site Name]],FSEchar[FSE Nameplate Power Rating
'[kW']])</f>
        <v>0</v>
      </c>
      <c r="AE84" s="1">
        <f>COUNTIF(SiteChar[Site Name],SiteChar[[#This Row],[Site Name]])</f>
        <v>0</v>
      </c>
      <c r="AF84" s="1">
        <f>COUNTIF(Hide[Site LMD],Table1[[#This Row],[Site 
Ordinal Number]]&amp;$AV$17)</f>
        <v>0</v>
      </c>
      <c r="AG84" s="1">
        <f>COUNTIF(Hide[Site HD],Table1[[#This Row],[Site 
Ordinal Number]]&amp;$AV$18)</f>
        <v>0</v>
      </c>
      <c r="AH84" s="1" t="b">
        <f>OR(ISBLANK(SiteChar[[#This Row],[Latitude]]),LEN(SiteChar[[#This Row],[Latitude]])&gt;=8)</f>
        <v>1</v>
      </c>
      <c r="AI84" s="1" t="b">
        <f>OR(ISBLANK(SiteChar[[#This Row],[Longitude]]),LEN(SiteChar[[#This Row],[Longitude]])&gt;=10)</f>
        <v>1</v>
      </c>
      <c r="AJ84" s="1" t="str">
        <f>IF(Hide[[#This Row],[FCI Program Type]]=$AV$17,Table1[[#This Row],[Site 
Ordinal Number]]&amp;Hide[[#This Row],[FCI Program Type]],"")</f>
        <v/>
      </c>
      <c r="AK84" s="1" t="str">
        <f>IF(Hide[[#This Row],[FCI Program Type]]=$AV$18,Table1[[#This Row],[Site 
Ordinal Number]]&amp;Hide[[#This Row],[FCI Program Type]],"")</f>
        <v/>
      </c>
      <c r="AL84" s="1" t="b">
        <f>SiteCalc1[[#This Row],[Total Site
FCI 
Power Rating 
'[kW']]]&gt;SiteChar[[#This Row],[Maximum Total Site Power 
'[kW']]]</f>
        <v>0</v>
      </c>
      <c r="AM84" s="1" t="b">
        <f>AND(Hide[[#This Row],[FCI Program Type]]="LMD-FCI",SiteCalc1[[#This Row],[Total 
Site 
LMD-FCI Power Rating 
'[kW']]]&gt;2500)</f>
        <v>0</v>
      </c>
      <c r="AN84" s="1" t="b">
        <f>AND(Hide[[#This Row],[FCI Program Type]]="HD-FCI",SiteCalc1[[#This Row],[Total Site
HD-FCI Power Rating 
'[kW']]]&gt;40000)</f>
        <v>0</v>
      </c>
      <c r="AO84" s="1" t="b">
        <f>AND(FSEchar[[#This Row],[FSE Nameplate Power Rating
'[kW']]]&lt;50,OR(Hide[[#This Row],[FCI Program Type]]=$AV$17,Hide[[#This Row],[FCI Program Type]]=$AV$18))</f>
        <v>0</v>
      </c>
      <c r="AP84"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84" s="1" t="str">
        <f>IF(LEFT(FSEchar[[#This Row],[FCI 
Category
Types]],1)="L", "LMD-FCI",IF(LEFT(FSEchar[[#This Row],[FCI 
Category
Types]],1)="H","HD-FCI",""))</f>
        <v/>
      </c>
      <c r="AR84" s="1" t="str">
        <f>SiteChar[[#This Row],[Site Name]]&amp;" "&amp;FSEchar[[#This Row],[FCI 
Category
Types]]&amp;" "&amp;FSEchar[[#This Row],[FSE Charger Model]]&amp;" "&amp;FSEchar[[#This Row],[FSE Nameplate Power Rating
'[kW']]]</f>
        <v xml:space="preserve">   </v>
      </c>
      <c r="AS84" s="1">
        <f>COUNTIF(Hide[Unique Types],Hide[[#This Row],[Unique Types]])</f>
        <v>157</v>
      </c>
      <c r="BA84" s="48" t="str" cm="1">
        <f t="array" ref="BA84">IF(ISBLANK(AZ84),"",SUM(IF(AZ84=LEFT(AY84:AY$210,LEN(AZ84)),1,0)))</f>
        <v/>
      </c>
      <c r="BB84" s="47" t="str" cm="1">
        <f t="array" ref="BB84">IFERROR(IF(COUNTIF($BB$11:BB83,BB83)&lt;_xlfn.XLOOKUP(BB83,$AZ$11:$AZ$210,$BA$11:$BA$210,0,1),BB83,INDEX($AZ$11:$AZ$210,MATCH(BB83,$AZ$11:$AZ$210,0)+1)),"")</f>
        <v/>
      </c>
      <c r="BC84" s="46" t="str" cm="1">
        <f t="array" ref="BC84">IF(OR($BB84=0,$BB84=""),"",SUM(IF(AY84=Hide[Unique Types],1,0)))</f>
        <v/>
      </c>
      <c r="BD84" s="46" t="str" cm="1">
        <f t="array" ref="BD84">IF(OR($BB84=0,$BB84=""),"",_xlfn.XLOOKUP(AY84,Hide[Unique Types],FSEchar[FCI 
Category
Types],"Err",0,1))</f>
        <v/>
      </c>
      <c r="BE84" s="46" t="str" cm="1">
        <f t="array" ref="BE84">IF(OR($BB84=0,$BB84=""),"",_xlfn.XLOOKUP(AY84,Hide[Unique Types],FSEchar[FSE Charger Model],"Err",0,1))</f>
        <v/>
      </c>
      <c r="BF84" s="46" t="str" cm="1">
        <f t="array" ref="BF84">IF(OR($BB84=0,$BB84=""),"",_xlfn.XLOOKUP(AY84,Hide[Unique Types],FSEchar[FSE Nameplate Power Rating
'[kW']],"Err",0,1))</f>
        <v/>
      </c>
      <c r="BG84" s="46" t="str" cm="1">
        <f t="array" ref="BG84">IF(OR($BB84=0,$BB84=""),"",_xlfn.XLOOKUP(AY84,Hide[Unique Types],FSEchar[Number of CHAdeMO Ports],"Err",0,1))</f>
        <v/>
      </c>
      <c r="BH84" s="46" t="str" cm="1">
        <f t="array" ref="BH84">IF(OR($BB84=0,$BB84=""),"",_xlfn.XLOOKUP(AY84,Hide[Unique Types],FSEchar[Number of 
CCS 
Ports],"Err",0,1))</f>
        <v/>
      </c>
      <c r="BI84" s="46" t="str" cm="1">
        <f t="array" ref="BI84">IF(OR($BB84=0,$BB84=""),"",_xlfn.XLOOKUP(AY84,Hide[Unique Types],FSEchar[Number of NACS 
(SAE J3400)
Ports],"Err",0,1))</f>
        <v/>
      </c>
      <c r="BJ84" s="46" t="str" cm="1">
        <f t="array" ref="BJ84">IF(OR($BB84=0,$BB84=""),"",_xlfn.XLOOKUP(AY84,Hide[Unique Types],FSEchar[Number of High-Power Ports],"Err",0,1))</f>
        <v/>
      </c>
      <c r="BK84" s="46" t="str" cm="1">
        <f t="array" ref="BK84">IF(OR($BB84=0,$BB84=""),"",_xlfn.XLOOKUP(AY84,Hide[Unique Types],FSEchar[High-Power Port Type],"Err",0,1))</f>
        <v/>
      </c>
      <c r="BL84" s="46" t="str" cm="1">
        <f t="array" ref="BL84">IF(OR($BB84=0,$BB84=""),"",_xlfn.XLOOKUP(AY84,Hide[Unique Types],SiteCalc2[FCI Charging Capacity '[kWh/day']],"Err",0,1))</f>
        <v/>
      </c>
    </row>
    <row r="85" spans="2:64" x14ac:dyDescent="0.3">
      <c r="B85" s="28">
        <v>75</v>
      </c>
      <c r="C85" s="28" t="str">
        <f>IF(ISBLANK(SiteChar[[#This Row],[Site Name]]),"",IF(G85=G84,C84,C84+1))</f>
        <v/>
      </c>
      <c r="D85" s="28" t="str">
        <f>IF(ISBLANK(SiteChar[[#This Row],[Site Name]]),"",IF(G85=G84,D84+1,1))</f>
        <v/>
      </c>
      <c r="E85" s="1" t="str">
        <f>IF(ISBLANK(SiteChar[[#This Row],[Site Name]]),"",Applicant)</f>
        <v/>
      </c>
      <c r="F85" s="1" t="str">
        <f>IF(ISBLANK(SiteChar[[#This Row],[Site Name]]),"",FEIN)</f>
        <v/>
      </c>
      <c r="G85" s="139"/>
      <c r="H85" s="139"/>
      <c r="I85" s="139"/>
      <c r="J85" s="140"/>
      <c r="K85" s="140"/>
      <c r="L85" s="141"/>
      <c r="M85" s="139"/>
      <c r="N85" s="142"/>
      <c r="O85" s="1">
        <f>SUMIF(Table1[Site 
Ordinal Number],Table1[[#This Row],[Site 
Ordinal Number]],FSEchar[FSE Nameplate Power Rating
'[kW']])</f>
        <v>0</v>
      </c>
      <c r="P85" s="1">
        <f>SUMIF(Table1[Site 
Ordinal Number],Table1[[#This Row],[Site 
Ordinal Number]],FSEchar[FSE
FCI
Power Rating '[kW']])</f>
        <v>0</v>
      </c>
      <c r="Q85" s="1">
        <f>SUMIF(Hide[Site LMD],"="&amp;Table1[[#This Row],[Site 
Ordinal Number]]&amp;$AV$17,FSEchar[FSE
FCI
Power Rating '[kW']])</f>
        <v>0</v>
      </c>
      <c r="R85" s="1">
        <f>SUMIF(Hide[Site HD],"="&amp;Table1[[#This Row],[Site 
Ordinal Number]]&amp;$AV$18,FSEchar[FSE
FCI
Power Rating '[kW']])</f>
        <v>0</v>
      </c>
      <c r="S85" s="139"/>
      <c r="T85" s="139"/>
      <c r="U85" s="139"/>
      <c r="V85" s="139"/>
      <c r="W85" s="139"/>
      <c r="X85" s="139"/>
      <c r="Y85" s="148"/>
      <c r="Z85" s="139"/>
      <c r="AA85" s="139"/>
      <c r="AB85" s="139"/>
      <c r="AC85" s="1" t="str">
        <f>IFERROR(FSEchar[[#This Row],[FSE
FCI
Power Rating '[kW']]]*24*_xlfn.XLOOKUP(FSEchar[[#This Row],[FCI 
Category
Types]],$AV$11:$AV$15,$AW$11:$AW$15),"")</f>
        <v/>
      </c>
      <c r="AD85" s="1">
        <f>SUMIF(SiteChar[Site Name],SiteChar[[#This Row],[Site Name]],FSEchar[FSE Nameplate Power Rating
'[kW']])</f>
        <v>0</v>
      </c>
      <c r="AE85" s="1">
        <f>COUNTIF(SiteChar[Site Name],SiteChar[[#This Row],[Site Name]])</f>
        <v>0</v>
      </c>
      <c r="AF85" s="1">
        <f>COUNTIF(Hide[Site LMD],Table1[[#This Row],[Site 
Ordinal Number]]&amp;$AV$17)</f>
        <v>0</v>
      </c>
      <c r="AG85" s="1">
        <f>COUNTIF(Hide[Site HD],Table1[[#This Row],[Site 
Ordinal Number]]&amp;$AV$18)</f>
        <v>0</v>
      </c>
      <c r="AH85" s="1" t="b">
        <f>OR(ISBLANK(SiteChar[[#This Row],[Latitude]]),LEN(SiteChar[[#This Row],[Latitude]])&gt;=8)</f>
        <v>1</v>
      </c>
      <c r="AI85" s="1" t="b">
        <f>OR(ISBLANK(SiteChar[[#This Row],[Longitude]]),LEN(SiteChar[[#This Row],[Longitude]])&gt;=10)</f>
        <v>1</v>
      </c>
      <c r="AJ85" s="1" t="str">
        <f>IF(Hide[[#This Row],[FCI Program Type]]=$AV$17,Table1[[#This Row],[Site 
Ordinal Number]]&amp;Hide[[#This Row],[FCI Program Type]],"")</f>
        <v/>
      </c>
      <c r="AK85" s="1" t="str">
        <f>IF(Hide[[#This Row],[FCI Program Type]]=$AV$18,Table1[[#This Row],[Site 
Ordinal Number]]&amp;Hide[[#This Row],[FCI Program Type]],"")</f>
        <v/>
      </c>
      <c r="AL85" s="1" t="b">
        <f>SiteCalc1[[#This Row],[Total Site
FCI 
Power Rating 
'[kW']]]&gt;SiteChar[[#This Row],[Maximum Total Site Power 
'[kW']]]</f>
        <v>0</v>
      </c>
      <c r="AM85" s="1" t="b">
        <f>AND(Hide[[#This Row],[FCI Program Type]]="LMD-FCI",SiteCalc1[[#This Row],[Total 
Site 
LMD-FCI Power Rating 
'[kW']]]&gt;2500)</f>
        <v>0</v>
      </c>
      <c r="AN85" s="1" t="b">
        <f>AND(Hide[[#This Row],[FCI Program Type]]="HD-FCI",SiteCalc1[[#This Row],[Total Site
HD-FCI Power Rating 
'[kW']]]&gt;40000)</f>
        <v>0</v>
      </c>
      <c r="AO85" s="1" t="b">
        <f>AND(FSEchar[[#This Row],[FSE Nameplate Power Rating
'[kW']]]&lt;50,OR(Hide[[#This Row],[FCI Program Type]]=$AV$17,Hide[[#This Row],[FCI Program Type]]=$AV$18))</f>
        <v>0</v>
      </c>
      <c r="AP85"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85" s="1" t="str">
        <f>IF(LEFT(FSEchar[[#This Row],[FCI 
Category
Types]],1)="L", "LMD-FCI",IF(LEFT(FSEchar[[#This Row],[FCI 
Category
Types]],1)="H","HD-FCI",""))</f>
        <v/>
      </c>
      <c r="AR85" s="1" t="str">
        <f>SiteChar[[#This Row],[Site Name]]&amp;" "&amp;FSEchar[[#This Row],[FCI 
Category
Types]]&amp;" "&amp;FSEchar[[#This Row],[FSE Charger Model]]&amp;" "&amp;FSEchar[[#This Row],[FSE Nameplate Power Rating
'[kW']]]</f>
        <v xml:space="preserve">   </v>
      </c>
      <c r="AS85" s="1">
        <f>COUNTIF(Hide[Unique Types],Hide[[#This Row],[Unique Types]])</f>
        <v>157</v>
      </c>
      <c r="BA85" s="48" t="str" cm="1">
        <f t="array" ref="BA85">IF(ISBLANK(AZ85),"",SUM(IF(AZ85=LEFT(AY85:AY$210,LEN(AZ85)),1,0)))</f>
        <v/>
      </c>
      <c r="BB85" s="47" t="str" cm="1">
        <f t="array" ref="BB85">IFERROR(IF(COUNTIF($BB$11:BB84,BB84)&lt;_xlfn.XLOOKUP(BB84,$AZ$11:$AZ$210,$BA$11:$BA$210,0,1),BB84,INDEX($AZ$11:$AZ$210,MATCH(BB84,$AZ$11:$AZ$210,0)+1)),"")</f>
        <v/>
      </c>
      <c r="BC85" s="46" t="str" cm="1">
        <f t="array" ref="BC85">IF(OR($BB85=0,$BB85=""),"",SUM(IF(AY85=Hide[Unique Types],1,0)))</f>
        <v/>
      </c>
      <c r="BD85" s="46" t="str" cm="1">
        <f t="array" ref="BD85">IF(OR($BB85=0,$BB85=""),"",_xlfn.XLOOKUP(AY85,Hide[Unique Types],FSEchar[FCI 
Category
Types],"Err",0,1))</f>
        <v/>
      </c>
      <c r="BE85" s="46" t="str" cm="1">
        <f t="array" ref="BE85">IF(OR($BB85=0,$BB85=""),"",_xlfn.XLOOKUP(AY85,Hide[Unique Types],FSEchar[FSE Charger Model],"Err",0,1))</f>
        <v/>
      </c>
      <c r="BF85" s="46" t="str" cm="1">
        <f t="array" ref="BF85">IF(OR($BB85=0,$BB85=""),"",_xlfn.XLOOKUP(AY85,Hide[Unique Types],FSEchar[FSE Nameplate Power Rating
'[kW']],"Err",0,1))</f>
        <v/>
      </c>
      <c r="BG85" s="46" t="str" cm="1">
        <f t="array" ref="BG85">IF(OR($BB85=0,$BB85=""),"",_xlfn.XLOOKUP(AY85,Hide[Unique Types],FSEchar[Number of CHAdeMO Ports],"Err",0,1))</f>
        <v/>
      </c>
      <c r="BH85" s="46" t="str" cm="1">
        <f t="array" ref="BH85">IF(OR($BB85=0,$BB85=""),"",_xlfn.XLOOKUP(AY85,Hide[Unique Types],FSEchar[Number of 
CCS 
Ports],"Err",0,1))</f>
        <v/>
      </c>
      <c r="BI85" s="46" t="str" cm="1">
        <f t="array" ref="BI85">IF(OR($BB85=0,$BB85=""),"",_xlfn.XLOOKUP(AY85,Hide[Unique Types],FSEchar[Number of NACS 
(SAE J3400)
Ports],"Err",0,1))</f>
        <v/>
      </c>
      <c r="BJ85" s="46" t="str" cm="1">
        <f t="array" ref="BJ85">IF(OR($BB85=0,$BB85=""),"",_xlfn.XLOOKUP(AY85,Hide[Unique Types],FSEchar[Number of High-Power Ports],"Err",0,1))</f>
        <v/>
      </c>
      <c r="BK85" s="46" t="str" cm="1">
        <f t="array" ref="BK85">IF(OR($BB85=0,$BB85=""),"",_xlfn.XLOOKUP(AY85,Hide[Unique Types],FSEchar[High-Power Port Type],"Err",0,1))</f>
        <v/>
      </c>
      <c r="BL85" s="46" t="str" cm="1">
        <f t="array" ref="BL85">IF(OR($BB85=0,$BB85=""),"",_xlfn.XLOOKUP(AY85,Hide[Unique Types],SiteCalc2[FCI Charging Capacity '[kWh/day']],"Err",0,1))</f>
        <v/>
      </c>
    </row>
    <row r="86" spans="2:64" x14ac:dyDescent="0.3">
      <c r="B86" s="28">
        <v>76</v>
      </c>
      <c r="C86" s="28" t="str">
        <f>IF(ISBLANK(SiteChar[[#This Row],[Site Name]]),"",IF(G86=G85,C85,C85+1))</f>
        <v/>
      </c>
      <c r="D86" s="28" t="str">
        <f>IF(ISBLANK(SiteChar[[#This Row],[Site Name]]),"",IF(G86=G85,D85+1,1))</f>
        <v/>
      </c>
      <c r="E86" s="1" t="str">
        <f>IF(ISBLANK(SiteChar[[#This Row],[Site Name]]),"",Applicant)</f>
        <v/>
      </c>
      <c r="F86" s="1" t="str">
        <f>IF(ISBLANK(SiteChar[[#This Row],[Site Name]]),"",FEIN)</f>
        <v/>
      </c>
      <c r="G86" s="139"/>
      <c r="H86" s="139"/>
      <c r="I86" s="139"/>
      <c r="J86" s="140"/>
      <c r="K86" s="140"/>
      <c r="L86" s="141"/>
      <c r="M86" s="139"/>
      <c r="N86" s="142"/>
      <c r="O86" s="1">
        <f>SUMIF(Table1[Site 
Ordinal Number],Table1[[#This Row],[Site 
Ordinal Number]],FSEchar[FSE Nameplate Power Rating
'[kW']])</f>
        <v>0</v>
      </c>
      <c r="P86" s="1">
        <f>SUMIF(Table1[Site 
Ordinal Number],Table1[[#This Row],[Site 
Ordinal Number]],FSEchar[FSE
FCI
Power Rating '[kW']])</f>
        <v>0</v>
      </c>
      <c r="Q86" s="1">
        <f>SUMIF(Hide[Site LMD],"="&amp;Table1[[#This Row],[Site 
Ordinal Number]]&amp;$AV$17,FSEchar[FSE
FCI
Power Rating '[kW']])</f>
        <v>0</v>
      </c>
      <c r="R86" s="1">
        <f>SUMIF(Hide[Site HD],"="&amp;Table1[[#This Row],[Site 
Ordinal Number]]&amp;$AV$18,FSEchar[FSE
FCI
Power Rating '[kW']])</f>
        <v>0</v>
      </c>
      <c r="S86" s="139"/>
      <c r="T86" s="139"/>
      <c r="U86" s="139"/>
      <c r="V86" s="139"/>
      <c r="W86" s="139"/>
      <c r="X86" s="139"/>
      <c r="Y86" s="148"/>
      <c r="Z86" s="139"/>
      <c r="AA86" s="139"/>
      <c r="AB86" s="139"/>
      <c r="AC86" s="1" t="str">
        <f>IFERROR(FSEchar[[#This Row],[FSE
FCI
Power Rating '[kW']]]*24*_xlfn.XLOOKUP(FSEchar[[#This Row],[FCI 
Category
Types]],$AV$11:$AV$15,$AW$11:$AW$15),"")</f>
        <v/>
      </c>
      <c r="AD86" s="1">
        <f>SUMIF(SiteChar[Site Name],SiteChar[[#This Row],[Site Name]],FSEchar[FSE Nameplate Power Rating
'[kW']])</f>
        <v>0</v>
      </c>
      <c r="AE86" s="1">
        <f>COUNTIF(SiteChar[Site Name],SiteChar[[#This Row],[Site Name]])</f>
        <v>0</v>
      </c>
      <c r="AF86" s="1">
        <f>COUNTIF(Hide[Site LMD],Table1[[#This Row],[Site 
Ordinal Number]]&amp;$AV$17)</f>
        <v>0</v>
      </c>
      <c r="AG86" s="1">
        <f>COUNTIF(Hide[Site HD],Table1[[#This Row],[Site 
Ordinal Number]]&amp;$AV$18)</f>
        <v>0</v>
      </c>
      <c r="AH86" s="1" t="b">
        <f>OR(ISBLANK(SiteChar[[#This Row],[Latitude]]),LEN(SiteChar[[#This Row],[Latitude]])&gt;=8)</f>
        <v>1</v>
      </c>
      <c r="AI86" s="1" t="b">
        <f>OR(ISBLANK(SiteChar[[#This Row],[Longitude]]),LEN(SiteChar[[#This Row],[Longitude]])&gt;=10)</f>
        <v>1</v>
      </c>
      <c r="AJ86" s="1" t="str">
        <f>IF(Hide[[#This Row],[FCI Program Type]]=$AV$17,Table1[[#This Row],[Site 
Ordinal Number]]&amp;Hide[[#This Row],[FCI Program Type]],"")</f>
        <v/>
      </c>
      <c r="AK86" s="1" t="str">
        <f>IF(Hide[[#This Row],[FCI Program Type]]=$AV$18,Table1[[#This Row],[Site 
Ordinal Number]]&amp;Hide[[#This Row],[FCI Program Type]],"")</f>
        <v/>
      </c>
      <c r="AL86" s="1" t="b">
        <f>SiteCalc1[[#This Row],[Total Site
FCI 
Power Rating 
'[kW']]]&gt;SiteChar[[#This Row],[Maximum Total Site Power 
'[kW']]]</f>
        <v>0</v>
      </c>
      <c r="AM86" s="1" t="b">
        <f>AND(Hide[[#This Row],[FCI Program Type]]="LMD-FCI",SiteCalc1[[#This Row],[Total 
Site 
LMD-FCI Power Rating 
'[kW']]]&gt;2500)</f>
        <v>0</v>
      </c>
      <c r="AN86" s="1" t="b">
        <f>AND(Hide[[#This Row],[FCI Program Type]]="HD-FCI",SiteCalc1[[#This Row],[Total Site
HD-FCI Power Rating 
'[kW']]]&gt;40000)</f>
        <v>0</v>
      </c>
      <c r="AO86" s="1" t="b">
        <f>AND(FSEchar[[#This Row],[FSE Nameplate Power Rating
'[kW']]]&lt;50,OR(Hide[[#This Row],[FCI Program Type]]=$AV$17,Hide[[#This Row],[FCI Program Type]]=$AV$18))</f>
        <v>0</v>
      </c>
      <c r="AP86"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86" s="1" t="str">
        <f>IF(LEFT(FSEchar[[#This Row],[FCI 
Category
Types]],1)="L", "LMD-FCI",IF(LEFT(FSEchar[[#This Row],[FCI 
Category
Types]],1)="H","HD-FCI",""))</f>
        <v/>
      </c>
      <c r="AR86" s="1" t="str">
        <f>SiteChar[[#This Row],[Site Name]]&amp;" "&amp;FSEchar[[#This Row],[FCI 
Category
Types]]&amp;" "&amp;FSEchar[[#This Row],[FSE Charger Model]]&amp;" "&amp;FSEchar[[#This Row],[FSE Nameplate Power Rating
'[kW']]]</f>
        <v xml:space="preserve">   </v>
      </c>
      <c r="AS86" s="1">
        <f>COUNTIF(Hide[Unique Types],Hide[[#This Row],[Unique Types]])</f>
        <v>157</v>
      </c>
      <c r="BA86" s="48" t="str" cm="1">
        <f t="array" ref="BA86">IF(ISBLANK(AZ86),"",SUM(IF(AZ86=LEFT(AY86:AY$210,LEN(AZ86)),1,0)))</f>
        <v/>
      </c>
      <c r="BB86" s="47" t="str" cm="1">
        <f t="array" ref="BB86">IFERROR(IF(COUNTIF($BB$11:BB85,BB85)&lt;_xlfn.XLOOKUP(BB85,$AZ$11:$AZ$210,$BA$11:$BA$210,0,1),BB85,INDEX($AZ$11:$AZ$210,MATCH(BB85,$AZ$11:$AZ$210,0)+1)),"")</f>
        <v/>
      </c>
      <c r="BC86" s="46" t="str" cm="1">
        <f t="array" ref="BC86">IF(OR($BB86=0,$BB86=""),"",SUM(IF(AY86=Hide[Unique Types],1,0)))</f>
        <v/>
      </c>
      <c r="BD86" s="46" t="str" cm="1">
        <f t="array" ref="BD86">IF(OR($BB86=0,$BB86=""),"",_xlfn.XLOOKUP(AY86,Hide[Unique Types],FSEchar[FCI 
Category
Types],"Err",0,1))</f>
        <v/>
      </c>
      <c r="BE86" s="46" t="str" cm="1">
        <f t="array" ref="BE86">IF(OR($BB86=0,$BB86=""),"",_xlfn.XLOOKUP(AY86,Hide[Unique Types],FSEchar[FSE Charger Model],"Err",0,1))</f>
        <v/>
      </c>
      <c r="BF86" s="46" t="str" cm="1">
        <f t="array" ref="BF86">IF(OR($BB86=0,$BB86=""),"",_xlfn.XLOOKUP(AY86,Hide[Unique Types],FSEchar[FSE Nameplate Power Rating
'[kW']],"Err",0,1))</f>
        <v/>
      </c>
      <c r="BG86" s="46" t="str" cm="1">
        <f t="array" ref="BG86">IF(OR($BB86=0,$BB86=""),"",_xlfn.XLOOKUP(AY86,Hide[Unique Types],FSEchar[Number of CHAdeMO Ports],"Err",0,1))</f>
        <v/>
      </c>
      <c r="BH86" s="46" t="str" cm="1">
        <f t="array" ref="BH86">IF(OR($BB86=0,$BB86=""),"",_xlfn.XLOOKUP(AY86,Hide[Unique Types],FSEchar[Number of 
CCS 
Ports],"Err",0,1))</f>
        <v/>
      </c>
      <c r="BI86" s="46" t="str" cm="1">
        <f t="array" ref="BI86">IF(OR($BB86=0,$BB86=""),"",_xlfn.XLOOKUP(AY86,Hide[Unique Types],FSEchar[Number of NACS 
(SAE J3400)
Ports],"Err",0,1))</f>
        <v/>
      </c>
      <c r="BJ86" s="46" t="str" cm="1">
        <f t="array" ref="BJ86">IF(OR($BB86=0,$BB86=""),"",_xlfn.XLOOKUP(AY86,Hide[Unique Types],FSEchar[Number of High-Power Ports],"Err",0,1))</f>
        <v/>
      </c>
      <c r="BK86" s="46" t="str" cm="1">
        <f t="array" ref="BK86">IF(OR($BB86=0,$BB86=""),"",_xlfn.XLOOKUP(AY86,Hide[Unique Types],FSEchar[High-Power Port Type],"Err",0,1))</f>
        <v/>
      </c>
      <c r="BL86" s="46" t="str" cm="1">
        <f t="array" ref="BL86">IF(OR($BB86=0,$BB86=""),"",_xlfn.XLOOKUP(AY86,Hide[Unique Types],SiteCalc2[FCI Charging Capacity '[kWh/day']],"Err",0,1))</f>
        <v/>
      </c>
    </row>
    <row r="87" spans="2:64" x14ac:dyDescent="0.3">
      <c r="B87" s="28">
        <v>77</v>
      </c>
      <c r="C87" s="28" t="str">
        <f>IF(ISBLANK(SiteChar[[#This Row],[Site Name]]),"",IF(G87=G86,C86,C86+1))</f>
        <v/>
      </c>
      <c r="D87" s="28" t="str">
        <f>IF(ISBLANK(SiteChar[[#This Row],[Site Name]]),"",IF(G87=G86,D86+1,1))</f>
        <v/>
      </c>
      <c r="E87" s="1" t="str">
        <f>IF(ISBLANK(SiteChar[[#This Row],[Site Name]]),"",Applicant)</f>
        <v/>
      </c>
      <c r="F87" s="1" t="str">
        <f>IF(ISBLANK(SiteChar[[#This Row],[Site Name]]),"",FEIN)</f>
        <v/>
      </c>
      <c r="G87" s="139"/>
      <c r="H87" s="139"/>
      <c r="I87" s="139"/>
      <c r="J87" s="140"/>
      <c r="K87" s="140"/>
      <c r="L87" s="141"/>
      <c r="M87" s="139"/>
      <c r="N87" s="142"/>
      <c r="O87" s="1">
        <f>SUMIF(Table1[Site 
Ordinal Number],Table1[[#This Row],[Site 
Ordinal Number]],FSEchar[FSE Nameplate Power Rating
'[kW']])</f>
        <v>0</v>
      </c>
      <c r="P87" s="1">
        <f>SUMIF(Table1[Site 
Ordinal Number],Table1[[#This Row],[Site 
Ordinal Number]],FSEchar[FSE
FCI
Power Rating '[kW']])</f>
        <v>0</v>
      </c>
      <c r="Q87" s="1">
        <f>SUMIF(Hide[Site LMD],"="&amp;Table1[[#This Row],[Site 
Ordinal Number]]&amp;$AV$17,FSEchar[FSE
FCI
Power Rating '[kW']])</f>
        <v>0</v>
      </c>
      <c r="R87" s="1">
        <f>SUMIF(Hide[Site HD],"="&amp;Table1[[#This Row],[Site 
Ordinal Number]]&amp;$AV$18,FSEchar[FSE
FCI
Power Rating '[kW']])</f>
        <v>0</v>
      </c>
      <c r="S87" s="139"/>
      <c r="T87" s="139"/>
      <c r="U87" s="139"/>
      <c r="V87" s="139"/>
      <c r="W87" s="139"/>
      <c r="X87" s="139"/>
      <c r="Y87" s="148"/>
      <c r="Z87" s="139"/>
      <c r="AA87" s="139"/>
      <c r="AB87" s="139"/>
      <c r="AC87" s="1" t="str">
        <f>IFERROR(FSEchar[[#This Row],[FSE
FCI
Power Rating '[kW']]]*24*_xlfn.XLOOKUP(FSEchar[[#This Row],[FCI 
Category
Types]],$AV$11:$AV$15,$AW$11:$AW$15),"")</f>
        <v/>
      </c>
      <c r="AD87" s="1">
        <f>SUMIF(SiteChar[Site Name],SiteChar[[#This Row],[Site Name]],FSEchar[FSE Nameplate Power Rating
'[kW']])</f>
        <v>0</v>
      </c>
      <c r="AE87" s="1">
        <f>COUNTIF(SiteChar[Site Name],SiteChar[[#This Row],[Site Name]])</f>
        <v>0</v>
      </c>
      <c r="AF87" s="1">
        <f>COUNTIF(Hide[Site LMD],Table1[[#This Row],[Site 
Ordinal Number]]&amp;$AV$17)</f>
        <v>0</v>
      </c>
      <c r="AG87" s="1">
        <f>COUNTIF(Hide[Site HD],Table1[[#This Row],[Site 
Ordinal Number]]&amp;$AV$18)</f>
        <v>0</v>
      </c>
      <c r="AH87" s="1" t="b">
        <f>OR(ISBLANK(SiteChar[[#This Row],[Latitude]]),LEN(SiteChar[[#This Row],[Latitude]])&gt;=8)</f>
        <v>1</v>
      </c>
      <c r="AI87" s="1" t="b">
        <f>OR(ISBLANK(SiteChar[[#This Row],[Longitude]]),LEN(SiteChar[[#This Row],[Longitude]])&gt;=10)</f>
        <v>1</v>
      </c>
      <c r="AJ87" s="1" t="str">
        <f>IF(Hide[[#This Row],[FCI Program Type]]=$AV$17,Table1[[#This Row],[Site 
Ordinal Number]]&amp;Hide[[#This Row],[FCI Program Type]],"")</f>
        <v/>
      </c>
      <c r="AK87" s="1" t="str">
        <f>IF(Hide[[#This Row],[FCI Program Type]]=$AV$18,Table1[[#This Row],[Site 
Ordinal Number]]&amp;Hide[[#This Row],[FCI Program Type]],"")</f>
        <v/>
      </c>
      <c r="AL87" s="1" t="b">
        <f>SiteCalc1[[#This Row],[Total Site
FCI 
Power Rating 
'[kW']]]&gt;SiteChar[[#This Row],[Maximum Total Site Power 
'[kW']]]</f>
        <v>0</v>
      </c>
      <c r="AM87" s="1" t="b">
        <f>AND(Hide[[#This Row],[FCI Program Type]]="LMD-FCI",SiteCalc1[[#This Row],[Total 
Site 
LMD-FCI Power Rating 
'[kW']]]&gt;2500)</f>
        <v>0</v>
      </c>
      <c r="AN87" s="1" t="b">
        <f>AND(Hide[[#This Row],[FCI Program Type]]="HD-FCI",SiteCalc1[[#This Row],[Total Site
HD-FCI Power Rating 
'[kW']]]&gt;40000)</f>
        <v>0</v>
      </c>
      <c r="AO87" s="1" t="b">
        <f>AND(FSEchar[[#This Row],[FSE Nameplate Power Rating
'[kW']]]&lt;50,OR(Hide[[#This Row],[FCI Program Type]]=$AV$17,Hide[[#This Row],[FCI Program Type]]=$AV$18))</f>
        <v>0</v>
      </c>
      <c r="AP87"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87" s="1" t="str">
        <f>IF(LEFT(FSEchar[[#This Row],[FCI 
Category
Types]],1)="L", "LMD-FCI",IF(LEFT(FSEchar[[#This Row],[FCI 
Category
Types]],1)="H","HD-FCI",""))</f>
        <v/>
      </c>
      <c r="AR87" s="1" t="str">
        <f>SiteChar[[#This Row],[Site Name]]&amp;" "&amp;FSEchar[[#This Row],[FCI 
Category
Types]]&amp;" "&amp;FSEchar[[#This Row],[FSE Charger Model]]&amp;" "&amp;FSEchar[[#This Row],[FSE Nameplate Power Rating
'[kW']]]</f>
        <v xml:space="preserve">   </v>
      </c>
      <c r="AS87" s="1">
        <f>COUNTIF(Hide[Unique Types],Hide[[#This Row],[Unique Types]])</f>
        <v>157</v>
      </c>
      <c r="BA87" s="48" t="str" cm="1">
        <f t="array" ref="BA87">IF(ISBLANK(AZ87),"",SUM(IF(AZ87=LEFT(AY87:AY$210,LEN(AZ87)),1,0)))</f>
        <v/>
      </c>
      <c r="BB87" s="47" t="str" cm="1">
        <f t="array" ref="BB87">IFERROR(IF(COUNTIF($BB$11:BB86,BB86)&lt;_xlfn.XLOOKUP(BB86,$AZ$11:$AZ$210,$BA$11:$BA$210,0,1),BB86,INDEX($AZ$11:$AZ$210,MATCH(BB86,$AZ$11:$AZ$210,0)+1)),"")</f>
        <v/>
      </c>
      <c r="BC87" s="46" t="str" cm="1">
        <f t="array" ref="BC87">IF(OR($BB87=0,$BB87=""),"",SUM(IF(AY87=Hide[Unique Types],1,0)))</f>
        <v/>
      </c>
      <c r="BD87" s="46" t="str" cm="1">
        <f t="array" ref="BD87">IF(OR($BB87=0,$BB87=""),"",_xlfn.XLOOKUP(AY87,Hide[Unique Types],FSEchar[FCI 
Category
Types],"Err",0,1))</f>
        <v/>
      </c>
      <c r="BE87" s="46" t="str" cm="1">
        <f t="array" ref="BE87">IF(OR($BB87=0,$BB87=""),"",_xlfn.XLOOKUP(AY87,Hide[Unique Types],FSEchar[FSE Charger Model],"Err",0,1))</f>
        <v/>
      </c>
      <c r="BF87" s="46" t="str" cm="1">
        <f t="array" ref="BF87">IF(OR($BB87=0,$BB87=""),"",_xlfn.XLOOKUP(AY87,Hide[Unique Types],FSEchar[FSE Nameplate Power Rating
'[kW']],"Err",0,1))</f>
        <v/>
      </c>
      <c r="BG87" s="46" t="str" cm="1">
        <f t="array" ref="BG87">IF(OR($BB87=0,$BB87=""),"",_xlfn.XLOOKUP(AY87,Hide[Unique Types],FSEchar[Number of CHAdeMO Ports],"Err",0,1))</f>
        <v/>
      </c>
      <c r="BH87" s="46" t="str" cm="1">
        <f t="array" ref="BH87">IF(OR($BB87=0,$BB87=""),"",_xlfn.XLOOKUP(AY87,Hide[Unique Types],FSEchar[Number of 
CCS 
Ports],"Err",0,1))</f>
        <v/>
      </c>
      <c r="BI87" s="46" t="str" cm="1">
        <f t="array" ref="BI87">IF(OR($BB87=0,$BB87=""),"",_xlfn.XLOOKUP(AY87,Hide[Unique Types],FSEchar[Number of NACS 
(SAE J3400)
Ports],"Err",0,1))</f>
        <v/>
      </c>
      <c r="BJ87" s="46" t="str" cm="1">
        <f t="array" ref="BJ87">IF(OR($BB87=0,$BB87=""),"",_xlfn.XLOOKUP(AY87,Hide[Unique Types],FSEchar[Number of High-Power Ports],"Err",0,1))</f>
        <v/>
      </c>
      <c r="BK87" s="46" t="str" cm="1">
        <f t="array" ref="BK87">IF(OR($BB87=0,$BB87=""),"",_xlfn.XLOOKUP(AY87,Hide[Unique Types],FSEchar[High-Power Port Type],"Err",0,1))</f>
        <v/>
      </c>
      <c r="BL87" s="46" t="str" cm="1">
        <f t="array" ref="BL87">IF(OR($BB87=0,$BB87=""),"",_xlfn.XLOOKUP(AY87,Hide[Unique Types],SiteCalc2[FCI Charging Capacity '[kWh/day']],"Err",0,1))</f>
        <v/>
      </c>
    </row>
    <row r="88" spans="2:64" x14ac:dyDescent="0.3">
      <c r="B88" s="28">
        <v>78</v>
      </c>
      <c r="C88" s="28" t="str">
        <f>IF(ISBLANK(SiteChar[[#This Row],[Site Name]]),"",IF(G88=G87,C87,C87+1))</f>
        <v/>
      </c>
      <c r="D88" s="28" t="str">
        <f>IF(ISBLANK(SiteChar[[#This Row],[Site Name]]),"",IF(G88=G87,D87+1,1))</f>
        <v/>
      </c>
      <c r="E88" s="1" t="str">
        <f>IF(ISBLANK(SiteChar[[#This Row],[Site Name]]),"",Applicant)</f>
        <v/>
      </c>
      <c r="F88" s="1" t="str">
        <f>IF(ISBLANK(SiteChar[[#This Row],[Site Name]]),"",FEIN)</f>
        <v/>
      </c>
      <c r="G88" s="139"/>
      <c r="H88" s="139"/>
      <c r="I88" s="139"/>
      <c r="J88" s="140"/>
      <c r="K88" s="140"/>
      <c r="L88" s="141"/>
      <c r="M88" s="139"/>
      <c r="N88" s="142"/>
      <c r="O88" s="1">
        <f>SUMIF(Table1[Site 
Ordinal Number],Table1[[#This Row],[Site 
Ordinal Number]],FSEchar[FSE Nameplate Power Rating
'[kW']])</f>
        <v>0</v>
      </c>
      <c r="P88" s="1">
        <f>SUMIF(Table1[Site 
Ordinal Number],Table1[[#This Row],[Site 
Ordinal Number]],FSEchar[FSE
FCI
Power Rating '[kW']])</f>
        <v>0</v>
      </c>
      <c r="Q88" s="1">
        <f>SUMIF(Hide[Site LMD],"="&amp;Table1[[#This Row],[Site 
Ordinal Number]]&amp;$AV$17,FSEchar[FSE
FCI
Power Rating '[kW']])</f>
        <v>0</v>
      </c>
      <c r="R88" s="1">
        <f>SUMIF(Hide[Site HD],"="&amp;Table1[[#This Row],[Site 
Ordinal Number]]&amp;$AV$18,FSEchar[FSE
FCI
Power Rating '[kW']])</f>
        <v>0</v>
      </c>
      <c r="S88" s="139"/>
      <c r="T88" s="139"/>
      <c r="U88" s="139"/>
      <c r="V88" s="139"/>
      <c r="W88" s="139"/>
      <c r="X88" s="139"/>
      <c r="Y88" s="148"/>
      <c r="Z88" s="139"/>
      <c r="AA88" s="139"/>
      <c r="AB88" s="139"/>
      <c r="AC88" s="1" t="str">
        <f>IFERROR(FSEchar[[#This Row],[FSE
FCI
Power Rating '[kW']]]*24*_xlfn.XLOOKUP(FSEchar[[#This Row],[FCI 
Category
Types]],$AV$11:$AV$15,$AW$11:$AW$15),"")</f>
        <v/>
      </c>
      <c r="AD88" s="1">
        <f>SUMIF(SiteChar[Site Name],SiteChar[[#This Row],[Site Name]],FSEchar[FSE Nameplate Power Rating
'[kW']])</f>
        <v>0</v>
      </c>
      <c r="AE88" s="1">
        <f>COUNTIF(SiteChar[Site Name],SiteChar[[#This Row],[Site Name]])</f>
        <v>0</v>
      </c>
      <c r="AF88" s="1">
        <f>COUNTIF(Hide[Site LMD],Table1[[#This Row],[Site 
Ordinal Number]]&amp;$AV$17)</f>
        <v>0</v>
      </c>
      <c r="AG88" s="1">
        <f>COUNTIF(Hide[Site HD],Table1[[#This Row],[Site 
Ordinal Number]]&amp;$AV$18)</f>
        <v>0</v>
      </c>
      <c r="AH88" s="1" t="b">
        <f>OR(ISBLANK(SiteChar[[#This Row],[Latitude]]),LEN(SiteChar[[#This Row],[Latitude]])&gt;=8)</f>
        <v>1</v>
      </c>
      <c r="AI88" s="1" t="b">
        <f>OR(ISBLANK(SiteChar[[#This Row],[Longitude]]),LEN(SiteChar[[#This Row],[Longitude]])&gt;=10)</f>
        <v>1</v>
      </c>
      <c r="AJ88" s="1" t="str">
        <f>IF(Hide[[#This Row],[FCI Program Type]]=$AV$17,Table1[[#This Row],[Site 
Ordinal Number]]&amp;Hide[[#This Row],[FCI Program Type]],"")</f>
        <v/>
      </c>
      <c r="AK88" s="1" t="str">
        <f>IF(Hide[[#This Row],[FCI Program Type]]=$AV$18,Table1[[#This Row],[Site 
Ordinal Number]]&amp;Hide[[#This Row],[FCI Program Type]],"")</f>
        <v/>
      </c>
      <c r="AL88" s="1" t="b">
        <f>SiteCalc1[[#This Row],[Total Site
FCI 
Power Rating 
'[kW']]]&gt;SiteChar[[#This Row],[Maximum Total Site Power 
'[kW']]]</f>
        <v>0</v>
      </c>
      <c r="AM88" s="1" t="b">
        <f>AND(Hide[[#This Row],[FCI Program Type]]="LMD-FCI",SiteCalc1[[#This Row],[Total 
Site 
LMD-FCI Power Rating 
'[kW']]]&gt;2500)</f>
        <v>0</v>
      </c>
      <c r="AN88" s="1" t="b">
        <f>AND(Hide[[#This Row],[FCI Program Type]]="HD-FCI",SiteCalc1[[#This Row],[Total Site
HD-FCI Power Rating 
'[kW']]]&gt;40000)</f>
        <v>0</v>
      </c>
      <c r="AO88" s="1" t="b">
        <f>AND(FSEchar[[#This Row],[FSE Nameplate Power Rating
'[kW']]]&lt;50,OR(Hide[[#This Row],[FCI Program Type]]=$AV$17,Hide[[#This Row],[FCI Program Type]]=$AV$18))</f>
        <v>0</v>
      </c>
      <c r="AP88"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88" s="1" t="str">
        <f>IF(LEFT(FSEchar[[#This Row],[FCI 
Category
Types]],1)="L", "LMD-FCI",IF(LEFT(FSEchar[[#This Row],[FCI 
Category
Types]],1)="H","HD-FCI",""))</f>
        <v/>
      </c>
      <c r="AR88" s="1" t="str">
        <f>SiteChar[[#This Row],[Site Name]]&amp;" "&amp;FSEchar[[#This Row],[FCI 
Category
Types]]&amp;" "&amp;FSEchar[[#This Row],[FSE Charger Model]]&amp;" "&amp;FSEchar[[#This Row],[FSE Nameplate Power Rating
'[kW']]]</f>
        <v xml:space="preserve">   </v>
      </c>
      <c r="AS88" s="1">
        <f>COUNTIF(Hide[Unique Types],Hide[[#This Row],[Unique Types]])</f>
        <v>157</v>
      </c>
      <c r="BA88" s="48" t="str" cm="1">
        <f t="array" ref="BA88">IF(ISBLANK(AZ88),"",SUM(IF(AZ88=LEFT(AY88:AY$210,LEN(AZ88)),1,0)))</f>
        <v/>
      </c>
      <c r="BB88" s="47" t="str" cm="1">
        <f t="array" ref="BB88">IFERROR(IF(COUNTIF($BB$11:BB87,BB87)&lt;_xlfn.XLOOKUP(BB87,$AZ$11:$AZ$210,$BA$11:$BA$210,0,1),BB87,INDEX($AZ$11:$AZ$210,MATCH(BB87,$AZ$11:$AZ$210,0)+1)),"")</f>
        <v/>
      </c>
      <c r="BC88" s="46" t="str" cm="1">
        <f t="array" ref="BC88">IF(OR($BB88=0,$BB88=""),"",SUM(IF(AY88=Hide[Unique Types],1,0)))</f>
        <v/>
      </c>
      <c r="BD88" s="46" t="str" cm="1">
        <f t="array" ref="BD88">IF(OR($BB88=0,$BB88=""),"",_xlfn.XLOOKUP(AY88,Hide[Unique Types],FSEchar[FCI 
Category
Types],"Err",0,1))</f>
        <v/>
      </c>
      <c r="BE88" s="46" t="str" cm="1">
        <f t="array" ref="BE88">IF(OR($BB88=0,$BB88=""),"",_xlfn.XLOOKUP(AY88,Hide[Unique Types],FSEchar[FSE Charger Model],"Err",0,1))</f>
        <v/>
      </c>
      <c r="BF88" s="46" t="str" cm="1">
        <f t="array" ref="BF88">IF(OR($BB88=0,$BB88=""),"",_xlfn.XLOOKUP(AY88,Hide[Unique Types],FSEchar[FSE Nameplate Power Rating
'[kW']],"Err",0,1))</f>
        <v/>
      </c>
      <c r="BG88" s="46" t="str" cm="1">
        <f t="array" ref="BG88">IF(OR($BB88=0,$BB88=""),"",_xlfn.XLOOKUP(AY88,Hide[Unique Types],FSEchar[Number of CHAdeMO Ports],"Err",0,1))</f>
        <v/>
      </c>
      <c r="BH88" s="46" t="str" cm="1">
        <f t="array" ref="BH88">IF(OR($BB88=0,$BB88=""),"",_xlfn.XLOOKUP(AY88,Hide[Unique Types],FSEchar[Number of 
CCS 
Ports],"Err",0,1))</f>
        <v/>
      </c>
      <c r="BI88" s="46" t="str" cm="1">
        <f t="array" ref="BI88">IF(OR($BB88=0,$BB88=""),"",_xlfn.XLOOKUP(AY88,Hide[Unique Types],FSEchar[Number of NACS 
(SAE J3400)
Ports],"Err",0,1))</f>
        <v/>
      </c>
      <c r="BJ88" s="46" t="str" cm="1">
        <f t="array" ref="BJ88">IF(OR($BB88=0,$BB88=""),"",_xlfn.XLOOKUP(AY88,Hide[Unique Types],FSEchar[Number of High-Power Ports],"Err",0,1))</f>
        <v/>
      </c>
      <c r="BK88" s="46" t="str" cm="1">
        <f t="array" ref="BK88">IF(OR($BB88=0,$BB88=""),"",_xlfn.XLOOKUP(AY88,Hide[Unique Types],FSEchar[High-Power Port Type],"Err",0,1))</f>
        <v/>
      </c>
      <c r="BL88" s="46" t="str" cm="1">
        <f t="array" ref="BL88">IF(OR($BB88=0,$BB88=""),"",_xlfn.XLOOKUP(AY88,Hide[Unique Types],SiteCalc2[FCI Charging Capacity '[kWh/day']],"Err",0,1))</f>
        <v/>
      </c>
    </row>
    <row r="89" spans="2:64" x14ac:dyDescent="0.3">
      <c r="B89" s="28">
        <v>79</v>
      </c>
      <c r="C89" s="28" t="str">
        <f>IF(ISBLANK(SiteChar[[#This Row],[Site Name]]),"",IF(G89=G88,C88,C88+1))</f>
        <v/>
      </c>
      <c r="D89" s="28" t="str">
        <f>IF(ISBLANK(SiteChar[[#This Row],[Site Name]]),"",IF(G89=G88,D88+1,1))</f>
        <v/>
      </c>
      <c r="E89" s="1" t="str">
        <f>IF(ISBLANK(SiteChar[[#This Row],[Site Name]]),"",Applicant)</f>
        <v/>
      </c>
      <c r="F89" s="1" t="str">
        <f>IF(ISBLANK(SiteChar[[#This Row],[Site Name]]),"",FEIN)</f>
        <v/>
      </c>
      <c r="G89" s="139"/>
      <c r="H89" s="139"/>
      <c r="I89" s="139"/>
      <c r="J89" s="140"/>
      <c r="K89" s="140"/>
      <c r="L89" s="141"/>
      <c r="M89" s="139"/>
      <c r="N89" s="142"/>
      <c r="O89" s="1">
        <f>SUMIF(Table1[Site 
Ordinal Number],Table1[[#This Row],[Site 
Ordinal Number]],FSEchar[FSE Nameplate Power Rating
'[kW']])</f>
        <v>0</v>
      </c>
      <c r="P89" s="1">
        <f>SUMIF(Table1[Site 
Ordinal Number],Table1[[#This Row],[Site 
Ordinal Number]],FSEchar[FSE
FCI
Power Rating '[kW']])</f>
        <v>0</v>
      </c>
      <c r="Q89" s="1">
        <f>SUMIF(Hide[Site LMD],"="&amp;Table1[[#This Row],[Site 
Ordinal Number]]&amp;$AV$17,FSEchar[FSE
FCI
Power Rating '[kW']])</f>
        <v>0</v>
      </c>
      <c r="R89" s="1">
        <f>SUMIF(Hide[Site HD],"="&amp;Table1[[#This Row],[Site 
Ordinal Number]]&amp;$AV$18,FSEchar[FSE
FCI
Power Rating '[kW']])</f>
        <v>0</v>
      </c>
      <c r="S89" s="139"/>
      <c r="T89" s="139"/>
      <c r="U89" s="139"/>
      <c r="V89" s="139"/>
      <c r="W89" s="139"/>
      <c r="X89" s="139"/>
      <c r="Y89" s="148"/>
      <c r="Z89" s="139"/>
      <c r="AA89" s="139"/>
      <c r="AB89" s="139"/>
      <c r="AC89" s="1" t="str">
        <f>IFERROR(FSEchar[[#This Row],[FSE
FCI
Power Rating '[kW']]]*24*_xlfn.XLOOKUP(FSEchar[[#This Row],[FCI 
Category
Types]],$AV$11:$AV$15,$AW$11:$AW$15),"")</f>
        <v/>
      </c>
      <c r="AD89" s="1">
        <f>SUMIF(SiteChar[Site Name],SiteChar[[#This Row],[Site Name]],FSEchar[FSE Nameplate Power Rating
'[kW']])</f>
        <v>0</v>
      </c>
      <c r="AE89" s="1">
        <f>COUNTIF(SiteChar[Site Name],SiteChar[[#This Row],[Site Name]])</f>
        <v>0</v>
      </c>
      <c r="AF89" s="1">
        <f>COUNTIF(Hide[Site LMD],Table1[[#This Row],[Site 
Ordinal Number]]&amp;$AV$17)</f>
        <v>0</v>
      </c>
      <c r="AG89" s="1">
        <f>COUNTIF(Hide[Site HD],Table1[[#This Row],[Site 
Ordinal Number]]&amp;$AV$18)</f>
        <v>0</v>
      </c>
      <c r="AH89" s="1" t="b">
        <f>OR(ISBLANK(SiteChar[[#This Row],[Latitude]]),LEN(SiteChar[[#This Row],[Latitude]])&gt;=8)</f>
        <v>1</v>
      </c>
      <c r="AI89" s="1" t="b">
        <f>OR(ISBLANK(SiteChar[[#This Row],[Longitude]]),LEN(SiteChar[[#This Row],[Longitude]])&gt;=10)</f>
        <v>1</v>
      </c>
      <c r="AJ89" s="1" t="str">
        <f>IF(Hide[[#This Row],[FCI Program Type]]=$AV$17,Table1[[#This Row],[Site 
Ordinal Number]]&amp;Hide[[#This Row],[FCI Program Type]],"")</f>
        <v/>
      </c>
      <c r="AK89" s="1" t="str">
        <f>IF(Hide[[#This Row],[FCI Program Type]]=$AV$18,Table1[[#This Row],[Site 
Ordinal Number]]&amp;Hide[[#This Row],[FCI Program Type]],"")</f>
        <v/>
      </c>
      <c r="AL89" s="1" t="b">
        <f>SiteCalc1[[#This Row],[Total Site
FCI 
Power Rating 
'[kW']]]&gt;SiteChar[[#This Row],[Maximum Total Site Power 
'[kW']]]</f>
        <v>0</v>
      </c>
      <c r="AM89" s="1" t="b">
        <f>AND(Hide[[#This Row],[FCI Program Type]]="LMD-FCI",SiteCalc1[[#This Row],[Total 
Site 
LMD-FCI Power Rating 
'[kW']]]&gt;2500)</f>
        <v>0</v>
      </c>
      <c r="AN89" s="1" t="b">
        <f>AND(Hide[[#This Row],[FCI Program Type]]="HD-FCI",SiteCalc1[[#This Row],[Total Site
HD-FCI Power Rating 
'[kW']]]&gt;40000)</f>
        <v>0</v>
      </c>
      <c r="AO89" s="1" t="b">
        <f>AND(FSEchar[[#This Row],[FSE Nameplate Power Rating
'[kW']]]&lt;50,OR(Hide[[#This Row],[FCI Program Type]]=$AV$17,Hide[[#This Row],[FCI Program Type]]=$AV$18))</f>
        <v>0</v>
      </c>
      <c r="AP89"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89" s="1" t="str">
        <f>IF(LEFT(FSEchar[[#This Row],[FCI 
Category
Types]],1)="L", "LMD-FCI",IF(LEFT(FSEchar[[#This Row],[FCI 
Category
Types]],1)="H","HD-FCI",""))</f>
        <v/>
      </c>
      <c r="AR89" s="1" t="str">
        <f>SiteChar[[#This Row],[Site Name]]&amp;" "&amp;FSEchar[[#This Row],[FCI 
Category
Types]]&amp;" "&amp;FSEchar[[#This Row],[FSE Charger Model]]&amp;" "&amp;FSEchar[[#This Row],[FSE Nameplate Power Rating
'[kW']]]</f>
        <v xml:space="preserve">   </v>
      </c>
      <c r="AS89" s="1">
        <f>COUNTIF(Hide[Unique Types],Hide[[#This Row],[Unique Types]])</f>
        <v>157</v>
      </c>
      <c r="BA89" s="48" t="str" cm="1">
        <f t="array" ref="BA89">IF(ISBLANK(AZ89),"",SUM(IF(AZ89=LEFT(AY89:AY$210,LEN(AZ89)),1,0)))</f>
        <v/>
      </c>
      <c r="BB89" s="47" t="str" cm="1">
        <f t="array" ref="BB89">IFERROR(IF(COUNTIF($BB$11:BB88,BB88)&lt;_xlfn.XLOOKUP(BB88,$AZ$11:$AZ$210,$BA$11:$BA$210,0,1),BB88,INDEX($AZ$11:$AZ$210,MATCH(BB88,$AZ$11:$AZ$210,0)+1)),"")</f>
        <v/>
      </c>
      <c r="BC89" s="46" t="str" cm="1">
        <f t="array" ref="BC89">IF(OR($BB89=0,$BB89=""),"",SUM(IF(AY89=Hide[Unique Types],1,0)))</f>
        <v/>
      </c>
      <c r="BD89" s="46" t="str" cm="1">
        <f t="array" ref="BD89">IF(OR($BB89=0,$BB89=""),"",_xlfn.XLOOKUP(AY89,Hide[Unique Types],FSEchar[FCI 
Category
Types],"Err",0,1))</f>
        <v/>
      </c>
      <c r="BE89" s="46" t="str" cm="1">
        <f t="array" ref="BE89">IF(OR($BB89=0,$BB89=""),"",_xlfn.XLOOKUP(AY89,Hide[Unique Types],FSEchar[FSE Charger Model],"Err",0,1))</f>
        <v/>
      </c>
      <c r="BF89" s="46" t="str" cm="1">
        <f t="array" ref="BF89">IF(OR($BB89=0,$BB89=""),"",_xlfn.XLOOKUP(AY89,Hide[Unique Types],FSEchar[FSE Nameplate Power Rating
'[kW']],"Err",0,1))</f>
        <v/>
      </c>
      <c r="BG89" s="46" t="str" cm="1">
        <f t="array" ref="BG89">IF(OR($BB89=0,$BB89=""),"",_xlfn.XLOOKUP(AY89,Hide[Unique Types],FSEchar[Number of CHAdeMO Ports],"Err",0,1))</f>
        <v/>
      </c>
      <c r="BH89" s="46" t="str" cm="1">
        <f t="array" ref="BH89">IF(OR($BB89=0,$BB89=""),"",_xlfn.XLOOKUP(AY89,Hide[Unique Types],FSEchar[Number of 
CCS 
Ports],"Err",0,1))</f>
        <v/>
      </c>
      <c r="BI89" s="46" t="str" cm="1">
        <f t="array" ref="BI89">IF(OR($BB89=0,$BB89=""),"",_xlfn.XLOOKUP(AY89,Hide[Unique Types],FSEchar[Number of NACS 
(SAE J3400)
Ports],"Err",0,1))</f>
        <v/>
      </c>
      <c r="BJ89" s="46" t="str" cm="1">
        <f t="array" ref="BJ89">IF(OR($BB89=0,$BB89=""),"",_xlfn.XLOOKUP(AY89,Hide[Unique Types],FSEchar[Number of High-Power Ports],"Err",0,1))</f>
        <v/>
      </c>
      <c r="BK89" s="46" t="str" cm="1">
        <f t="array" ref="BK89">IF(OR($BB89=0,$BB89=""),"",_xlfn.XLOOKUP(AY89,Hide[Unique Types],FSEchar[High-Power Port Type],"Err",0,1))</f>
        <v/>
      </c>
      <c r="BL89" s="46" t="str" cm="1">
        <f t="array" ref="BL89">IF(OR($BB89=0,$BB89=""),"",_xlfn.XLOOKUP(AY89,Hide[Unique Types],SiteCalc2[FCI Charging Capacity '[kWh/day']],"Err",0,1))</f>
        <v/>
      </c>
    </row>
    <row r="90" spans="2:64" x14ac:dyDescent="0.3">
      <c r="B90" s="28">
        <v>80</v>
      </c>
      <c r="C90" s="28" t="str">
        <f>IF(ISBLANK(SiteChar[[#This Row],[Site Name]]),"",IF(G90=G89,C89,C89+1))</f>
        <v/>
      </c>
      <c r="D90" s="28" t="str">
        <f>IF(ISBLANK(SiteChar[[#This Row],[Site Name]]),"",IF(G90=G89,D89+1,1))</f>
        <v/>
      </c>
      <c r="E90" s="1" t="str">
        <f>IF(ISBLANK(SiteChar[[#This Row],[Site Name]]),"",Applicant)</f>
        <v/>
      </c>
      <c r="F90" s="1" t="str">
        <f>IF(ISBLANK(SiteChar[[#This Row],[Site Name]]),"",FEIN)</f>
        <v/>
      </c>
      <c r="G90" s="139"/>
      <c r="H90" s="139"/>
      <c r="I90" s="139"/>
      <c r="J90" s="140"/>
      <c r="K90" s="140"/>
      <c r="L90" s="141"/>
      <c r="M90" s="139"/>
      <c r="N90" s="142"/>
      <c r="O90" s="1">
        <f>SUMIF(Table1[Site 
Ordinal Number],Table1[[#This Row],[Site 
Ordinal Number]],FSEchar[FSE Nameplate Power Rating
'[kW']])</f>
        <v>0</v>
      </c>
      <c r="P90" s="1">
        <f>SUMIF(Table1[Site 
Ordinal Number],Table1[[#This Row],[Site 
Ordinal Number]],FSEchar[FSE
FCI
Power Rating '[kW']])</f>
        <v>0</v>
      </c>
      <c r="Q90" s="1">
        <f>SUMIF(Hide[Site LMD],"="&amp;Table1[[#This Row],[Site 
Ordinal Number]]&amp;$AV$17,FSEchar[FSE
FCI
Power Rating '[kW']])</f>
        <v>0</v>
      </c>
      <c r="R90" s="1">
        <f>SUMIF(Hide[Site HD],"="&amp;Table1[[#This Row],[Site 
Ordinal Number]]&amp;$AV$18,FSEchar[FSE
FCI
Power Rating '[kW']])</f>
        <v>0</v>
      </c>
      <c r="S90" s="139"/>
      <c r="T90" s="139"/>
      <c r="U90" s="139"/>
      <c r="V90" s="139"/>
      <c r="W90" s="139"/>
      <c r="X90" s="139"/>
      <c r="Y90" s="148"/>
      <c r="Z90" s="139"/>
      <c r="AA90" s="139"/>
      <c r="AB90" s="139"/>
      <c r="AC90" s="1" t="str">
        <f>IFERROR(FSEchar[[#This Row],[FSE
FCI
Power Rating '[kW']]]*24*_xlfn.XLOOKUP(FSEchar[[#This Row],[FCI 
Category
Types]],$AV$11:$AV$15,$AW$11:$AW$15),"")</f>
        <v/>
      </c>
      <c r="AD90" s="1">
        <f>SUMIF(SiteChar[Site Name],SiteChar[[#This Row],[Site Name]],FSEchar[FSE Nameplate Power Rating
'[kW']])</f>
        <v>0</v>
      </c>
      <c r="AE90" s="1">
        <f>COUNTIF(SiteChar[Site Name],SiteChar[[#This Row],[Site Name]])</f>
        <v>0</v>
      </c>
      <c r="AF90" s="1">
        <f>COUNTIF(Hide[Site LMD],Table1[[#This Row],[Site 
Ordinal Number]]&amp;$AV$17)</f>
        <v>0</v>
      </c>
      <c r="AG90" s="1">
        <f>COUNTIF(Hide[Site HD],Table1[[#This Row],[Site 
Ordinal Number]]&amp;$AV$18)</f>
        <v>0</v>
      </c>
      <c r="AH90" s="1" t="b">
        <f>OR(ISBLANK(SiteChar[[#This Row],[Latitude]]),LEN(SiteChar[[#This Row],[Latitude]])&gt;=8)</f>
        <v>1</v>
      </c>
      <c r="AI90" s="1" t="b">
        <f>OR(ISBLANK(SiteChar[[#This Row],[Longitude]]),LEN(SiteChar[[#This Row],[Longitude]])&gt;=10)</f>
        <v>1</v>
      </c>
      <c r="AJ90" s="1" t="str">
        <f>IF(Hide[[#This Row],[FCI Program Type]]=$AV$17,Table1[[#This Row],[Site 
Ordinal Number]]&amp;Hide[[#This Row],[FCI Program Type]],"")</f>
        <v/>
      </c>
      <c r="AK90" s="1" t="str">
        <f>IF(Hide[[#This Row],[FCI Program Type]]=$AV$18,Table1[[#This Row],[Site 
Ordinal Number]]&amp;Hide[[#This Row],[FCI Program Type]],"")</f>
        <v/>
      </c>
      <c r="AL90" s="1" t="b">
        <f>SiteCalc1[[#This Row],[Total Site
FCI 
Power Rating 
'[kW']]]&gt;SiteChar[[#This Row],[Maximum Total Site Power 
'[kW']]]</f>
        <v>0</v>
      </c>
      <c r="AM90" s="1" t="b">
        <f>AND(Hide[[#This Row],[FCI Program Type]]="LMD-FCI",SiteCalc1[[#This Row],[Total 
Site 
LMD-FCI Power Rating 
'[kW']]]&gt;2500)</f>
        <v>0</v>
      </c>
      <c r="AN90" s="1" t="b">
        <f>AND(Hide[[#This Row],[FCI Program Type]]="HD-FCI",SiteCalc1[[#This Row],[Total Site
HD-FCI Power Rating 
'[kW']]]&gt;40000)</f>
        <v>0</v>
      </c>
      <c r="AO90" s="1" t="b">
        <f>AND(FSEchar[[#This Row],[FSE Nameplate Power Rating
'[kW']]]&lt;50,OR(Hide[[#This Row],[FCI Program Type]]=$AV$17,Hide[[#This Row],[FCI Program Type]]=$AV$18))</f>
        <v>0</v>
      </c>
      <c r="AP90"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90" s="1" t="str">
        <f>IF(LEFT(FSEchar[[#This Row],[FCI 
Category
Types]],1)="L", "LMD-FCI",IF(LEFT(FSEchar[[#This Row],[FCI 
Category
Types]],1)="H","HD-FCI",""))</f>
        <v/>
      </c>
      <c r="AR90" s="1" t="str">
        <f>SiteChar[[#This Row],[Site Name]]&amp;" "&amp;FSEchar[[#This Row],[FCI 
Category
Types]]&amp;" "&amp;FSEchar[[#This Row],[FSE Charger Model]]&amp;" "&amp;FSEchar[[#This Row],[FSE Nameplate Power Rating
'[kW']]]</f>
        <v xml:space="preserve">   </v>
      </c>
      <c r="AS90" s="1">
        <f>COUNTIF(Hide[Unique Types],Hide[[#This Row],[Unique Types]])</f>
        <v>157</v>
      </c>
      <c r="BA90" s="48" t="str" cm="1">
        <f t="array" ref="BA90">IF(ISBLANK(AZ90),"",SUM(IF(AZ90=LEFT(AY90:AY$210,LEN(AZ90)),1,0)))</f>
        <v/>
      </c>
      <c r="BB90" s="47" t="str" cm="1">
        <f t="array" ref="BB90">IFERROR(IF(COUNTIF($BB$11:BB89,BB89)&lt;_xlfn.XLOOKUP(BB89,$AZ$11:$AZ$210,$BA$11:$BA$210,0,1),BB89,INDEX($AZ$11:$AZ$210,MATCH(BB89,$AZ$11:$AZ$210,0)+1)),"")</f>
        <v/>
      </c>
      <c r="BC90" s="46" t="str" cm="1">
        <f t="array" ref="BC90">IF(OR($BB90=0,$BB90=""),"",SUM(IF(AY90=Hide[Unique Types],1,0)))</f>
        <v/>
      </c>
      <c r="BD90" s="46" t="str" cm="1">
        <f t="array" ref="BD90">IF(OR($BB90=0,$BB90=""),"",_xlfn.XLOOKUP(AY90,Hide[Unique Types],FSEchar[FCI 
Category
Types],"Err",0,1))</f>
        <v/>
      </c>
      <c r="BE90" s="46" t="str" cm="1">
        <f t="array" ref="BE90">IF(OR($BB90=0,$BB90=""),"",_xlfn.XLOOKUP(AY90,Hide[Unique Types],FSEchar[FSE Charger Model],"Err",0,1))</f>
        <v/>
      </c>
      <c r="BF90" s="46" t="str" cm="1">
        <f t="array" ref="BF90">IF(OR($BB90=0,$BB90=""),"",_xlfn.XLOOKUP(AY90,Hide[Unique Types],FSEchar[FSE Nameplate Power Rating
'[kW']],"Err",0,1))</f>
        <v/>
      </c>
      <c r="BG90" s="46" t="str" cm="1">
        <f t="array" ref="BG90">IF(OR($BB90=0,$BB90=""),"",_xlfn.XLOOKUP(AY90,Hide[Unique Types],FSEchar[Number of CHAdeMO Ports],"Err",0,1))</f>
        <v/>
      </c>
      <c r="BH90" s="46" t="str" cm="1">
        <f t="array" ref="BH90">IF(OR($BB90=0,$BB90=""),"",_xlfn.XLOOKUP(AY90,Hide[Unique Types],FSEchar[Number of 
CCS 
Ports],"Err",0,1))</f>
        <v/>
      </c>
      <c r="BI90" s="46" t="str" cm="1">
        <f t="array" ref="BI90">IF(OR($BB90=0,$BB90=""),"",_xlfn.XLOOKUP(AY90,Hide[Unique Types],FSEchar[Number of NACS 
(SAE J3400)
Ports],"Err",0,1))</f>
        <v/>
      </c>
      <c r="BJ90" s="46" t="str" cm="1">
        <f t="array" ref="BJ90">IF(OR($BB90=0,$BB90=""),"",_xlfn.XLOOKUP(AY90,Hide[Unique Types],FSEchar[Number of High-Power Ports],"Err",0,1))</f>
        <v/>
      </c>
      <c r="BK90" s="46" t="str" cm="1">
        <f t="array" ref="BK90">IF(OR($BB90=0,$BB90=""),"",_xlfn.XLOOKUP(AY90,Hide[Unique Types],FSEchar[High-Power Port Type],"Err",0,1))</f>
        <v/>
      </c>
      <c r="BL90" s="46" t="str" cm="1">
        <f t="array" ref="BL90">IF(OR($BB90=0,$BB90=""),"",_xlfn.XLOOKUP(AY90,Hide[Unique Types],SiteCalc2[FCI Charging Capacity '[kWh/day']],"Err",0,1))</f>
        <v/>
      </c>
    </row>
    <row r="91" spans="2:64" x14ac:dyDescent="0.3">
      <c r="B91" s="28">
        <v>81</v>
      </c>
      <c r="C91" s="28" t="str">
        <f>IF(ISBLANK(SiteChar[[#This Row],[Site Name]]),"",IF(G91=G90,C90,C90+1))</f>
        <v/>
      </c>
      <c r="D91" s="28" t="str">
        <f>IF(ISBLANK(SiteChar[[#This Row],[Site Name]]),"",IF(G91=G90,D90+1,1))</f>
        <v/>
      </c>
      <c r="E91" s="1" t="str">
        <f>IF(ISBLANK(SiteChar[[#This Row],[Site Name]]),"",Applicant)</f>
        <v/>
      </c>
      <c r="F91" s="1" t="str">
        <f>IF(ISBLANK(SiteChar[[#This Row],[Site Name]]),"",FEIN)</f>
        <v/>
      </c>
      <c r="G91" s="139"/>
      <c r="H91" s="139"/>
      <c r="I91" s="139"/>
      <c r="J91" s="140"/>
      <c r="K91" s="140"/>
      <c r="L91" s="141"/>
      <c r="M91" s="139"/>
      <c r="N91" s="142"/>
      <c r="O91" s="1">
        <f>SUMIF(Table1[Site 
Ordinal Number],Table1[[#This Row],[Site 
Ordinal Number]],FSEchar[FSE Nameplate Power Rating
'[kW']])</f>
        <v>0</v>
      </c>
      <c r="P91" s="1">
        <f>SUMIF(Table1[Site 
Ordinal Number],Table1[[#This Row],[Site 
Ordinal Number]],FSEchar[FSE
FCI
Power Rating '[kW']])</f>
        <v>0</v>
      </c>
      <c r="Q91" s="1">
        <f>SUMIF(Hide[Site LMD],"="&amp;Table1[[#This Row],[Site 
Ordinal Number]]&amp;$AV$17,FSEchar[FSE
FCI
Power Rating '[kW']])</f>
        <v>0</v>
      </c>
      <c r="R91" s="1">
        <f>SUMIF(Hide[Site HD],"="&amp;Table1[[#This Row],[Site 
Ordinal Number]]&amp;$AV$18,FSEchar[FSE
FCI
Power Rating '[kW']])</f>
        <v>0</v>
      </c>
      <c r="S91" s="139"/>
      <c r="T91" s="139"/>
      <c r="U91" s="139"/>
      <c r="V91" s="139"/>
      <c r="W91" s="139"/>
      <c r="X91" s="139"/>
      <c r="Y91" s="148"/>
      <c r="Z91" s="139"/>
      <c r="AA91" s="139"/>
      <c r="AB91" s="139"/>
      <c r="AC91" s="1" t="str">
        <f>IFERROR(FSEchar[[#This Row],[FSE
FCI
Power Rating '[kW']]]*24*_xlfn.XLOOKUP(FSEchar[[#This Row],[FCI 
Category
Types]],$AV$11:$AV$15,$AW$11:$AW$15),"")</f>
        <v/>
      </c>
      <c r="AD91" s="1">
        <f>SUMIF(SiteChar[Site Name],SiteChar[[#This Row],[Site Name]],FSEchar[FSE Nameplate Power Rating
'[kW']])</f>
        <v>0</v>
      </c>
      <c r="AE91" s="1">
        <f>COUNTIF(SiteChar[Site Name],SiteChar[[#This Row],[Site Name]])</f>
        <v>0</v>
      </c>
      <c r="AF91" s="1">
        <f>COUNTIF(Hide[Site LMD],Table1[[#This Row],[Site 
Ordinal Number]]&amp;$AV$17)</f>
        <v>0</v>
      </c>
      <c r="AG91" s="1">
        <f>COUNTIF(Hide[Site HD],Table1[[#This Row],[Site 
Ordinal Number]]&amp;$AV$18)</f>
        <v>0</v>
      </c>
      <c r="AH91" s="1" t="b">
        <f>OR(ISBLANK(SiteChar[[#This Row],[Latitude]]),LEN(SiteChar[[#This Row],[Latitude]])&gt;=8)</f>
        <v>1</v>
      </c>
      <c r="AI91" s="1" t="b">
        <f>OR(ISBLANK(SiteChar[[#This Row],[Longitude]]),LEN(SiteChar[[#This Row],[Longitude]])&gt;=10)</f>
        <v>1</v>
      </c>
      <c r="AJ91" s="1" t="str">
        <f>IF(Hide[[#This Row],[FCI Program Type]]=$AV$17,Table1[[#This Row],[Site 
Ordinal Number]]&amp;Hide[[#This Row],[FCI Program Type]],"")</f>
        <v/>
      </c>
      <c r="AK91" s="1" t="str">
        <f>IF(Hide[[#This Row],[FCI Program Type]]=$AV$18,Table1[[#This Row],[Site 
Ordinal Number]]&amp;Hide[[#This Row],[FCI Program Type]],"")</f>
        <v/>
      </c>
      <c r="AL91" s="1" t="b">
        <f>SiteCalc1[[#This Row],[Total Site
FCI 
Power Rating 
'[kW']]]&gt;SiteChar[[#This Row],[Maximum Total Site Power 
'[kW']]]</f>
        <v>0</v>
      </c>
      <c r="AM91" s="1" t="b">
        <f>AND(Hide[[#This Row],[FCI Program Type]]="LMD-FCI",SiteCalc1[[#This Row],[Total 
Site 
LMD-FCI Power Rating 
'[kW']]]&gt;2500)</f>
        <v>0</v>
      </c>
      <c r="AN91" s="1" t="b">
        <f>AND(Hide[[#This Row],[FCI Program Type]]="HD-FCI",SiteCalc1[[#This Row],[Total Site
HD-FCI Power Rating 
'[kW']]]&gt;40000)</f>
        <v>0</v>
      </c>
      <c r="AO91" s="1" t="b">
        <f>AND(FSEchar[[#This Row],[FSE Nameplate Power Rating
'[kW']]]&lt;50,OR(Hide[[#This Row],[FCI Program Type]]=$AV$17,Hide[[#This Row],[FCI Program Type]]=$AV$18))</f>
        <v>0</v>
      </c>
      <c r="AP91"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91" s="1" t="str">
        <f>IF(LEFT(FSEchar[[#This Row],[FCI 
Category
Types]],1)="L", "LMD-FCI",IF(LEFT(FSEchar[[#This Row],[FCI 
Category
Types]],1)="H","HD-FCI",""))</f>
        <v/>
      </c>
      <c r="AR91" s="1" t="str">
        <f>SiteChar[[#This Row],[Site Name]]&amp;" "&amp;FSEchar[[#This Row],[FCI 
Category
Types]]&amp;" "&amp;FSEchar[[#This Row],[FSE Charger Model]]&amp;" "&amp;FSEchar[[#This Row],[FSE Nameplate Power Rating
'[kW']]]</f>
        <v xml:space="preserve">   </v>
      </c>
      <c r="AS91" s="1">
        <f>COUNTIF(Hide[Unique Types],Hide[[#This Row],[Unique Types]])</f>
        <v>157</v>
      </c>
      <c r="BA91" s="48" t="str" cm="1">
        <f t="array" ref="BA91">IF(ISBLANK(AZ91),"",SUM(IF(AZ91=LEFT(AY91:AY$210,LEN(AZ91)),1,0)))</f>
        <v/>
      </c>
      <c r="BB91" s="47" t="str" cm="1">
        <f t="array" ref="BB91">IFERROR(IF(COUNTIF($BB$11:BB90,BB90)&lt;_xlfn.XLOOKUP(BB90,$AZ$11:$AZ$210,$BA$11:$BA$210,0,1),BB90,INDEX($AZ$11:$AZ$210,MATCH(BB90,$AZ$11:$AZ$210,0)+1)),"")</f>
        <v/>
      </c>
      <c r="BC91" s="46" t="str" cm="1">
        <f t="array" ref="BC91">IF(OR($BB91=0,$BB91=""),"",SUM(IF(AY91=Hide[Unique Types],1,0)))</f>
        <v/>
      </c>
      <c r="BD91" s="46" t="str" cm="1">
        <f t="array" ref="BD91">IF(OR($BB91=0,$BB91=""),"",_xlfn.XLOOKUP(AY91,Hide[Unique Types],FSEchar[FCI 
Category
Types],"Err",0,1))</f>
        <v/>
      </c>
      <c r="BE91" s="46" t="str" cm="1">
        <f t="array" ref="BE91">IF(OR($BB91=0,$BB91=""),"",_xlfn.XLOOKUP(AY91,Hide[Unique Types],FSEchar[FSE Charger Model],"Err",0,1))</f>
        <v/>
      </c>
      <c r="BF91" s="46" t="str" cm="1">
        <f t="array" ref="BF91">IF(OR($BB91=0,$BB91=""),"",_xlfn.XLOOKUP(AY91,Hide[Unique Types],FSEchar[FSE Nameplate Power Rating
'[kW']],"Err",0,1))</f>
        <v/>
      </c>
      <c r="BG91" s="46" t="str" cm="1">
        <f t="array" ref="BG91">IF(OR($BB91=0,$BB91=""),"",_xlfn.XLOOKUP(AY91,Hide[Unique Types],FSEchar[Number of CHAdeMO Ports],"Err",0,1))</f>
        <v/>
      </c>
      <c r="BH91" s="46" t="str" cm="1">
        <f t="array" ref="BH91">IF(OR($BB91=0,$BB91=""),"",_xlfn.XLOOKUP(AY91,Hide[Unique Types],FSEchar[Number of 
CCS 
Ports],"Err",0,1))</f>
        <v/>
      </c>
      <c r="BI91" s="46" t="str" cm="1">
        <f t="array" ref="BI91">IF(OR($BB91=0,$BB91=""),"",_xlfn.XLOOKUP(AY91,Hide[Unique Types],FSEchar[Number of NACS 
(SAE J3400)
Ports],"Err",0,1))</f>
        <v/>
      </c>
      <c r="BJ91" s="46" t="str" cm="1">
        <f t="array" ref="BJ91">IF(OR($BB91=0,$BB91=""),"",_xlfn.XLOOKUP(AY91,Hide[Unique Types],FSEchar[Number of High-Power Ports],"Err",0,1))</f>
        <v/>
      </c>
      <c r="BK91" s="46" t="str" cm="1">
        <f t="array" ref="BK91">IF(OR($BB91=0,$BB91=""),"",_xlfn.XLOOKUP(AY91,Hide[Unique Types],FSEchar[High-Power Port Type],"Err",0,1))</f>
        <v/>
      </c>
      <c r="BL91" s="46" t="str" cm="1">
        <f t="array" ref="BL91">IF(OR($BB91=0,$BB91=""),"",_xlfn.XLOOKUP(AY91,Hide[Unique Types],SiteCalc2[FCI Charging Capacity '[kWh/day']],"Err",0,1))</f>
        <v/>
      </c>
    </row>
    <row r="92" spans="2:64" x14ac:dyDescent="0.3">
      <c r="B92" s="28">
        <v>82</v>
      </c>
      <c r="C92" s="28" t="str">
        <f>IF(ISBLANK(SiteChar[[#This Row],[Site Name]]),"",IF(G92=G91,C91,C91+1))</f>
        <v/>
      </c>
      <c r="D92" s="28" t="str">
        <f>IF(ISBLANK(SiteChar[[#This Row],[Site Name]]),"",IF(G92=G91,D91+1,1))</f>
        <v/>
      </c>
      <c r="E92" s="1" t="str">
        <f>IF(ISBLANK(SiteChar[[#This Row],[Site Name]]),"",Applicant)</f>
        <v/>
      </c>
      <c r="F92" s="1" t="str">
        <f>IF(ISBLANK(SiteChar[[#This Row],[Site Name]]),"",FEIN)</f>
        <v/>
      </c>
      <c r="G92" s="139"/>
      <c r="H92" s="139"/>
      <c r="I92" s="139"/>
      <c r="J92" s="140"/>
      <c r="K92" s="140"/>
      <c r="L92" s="141"/>
      <c r="M92" s="139"/>
      <c r="N92" s="142"/>
      <c r="O92" s="1">
        <f>SUMIF(Table1[Site 
Ordinal Number],Table1[[#This Row],[Site 
Ordinal Number]],FSEchar[FSE Nameplate Power Rating
'[kW']])</f>
        <v>0</v>
      </c>
      <c r="P92" s="1">
        <f>SUMIF(Table1[Site 
Ordinal Number],Table1[[#This Row],[Site 
Ordinal Number]],FSEchar[FSE
FCI
Power Rating '[kW']])</f>
        <v>0</v>
      </c>
      <c r="Q92" s="1">
        <f>SUMIF(Hide[Site LMD],"="&amp;Table1[[#This Row],[Site 
Ordinal Number]]&amp;$AV$17,FSEchar[FSE
FCI
Power Rating '[kW']])</f>
        <v>0</v>
      </c>
      <c r="R92" s="1">
        <f>SUMIF(Hide[Site HD],"="&amp;Table1[[#This Row],[Site 
Ordinal Number]]&amp;$AV$18,FSEchar[FSE
FCI
Power Rating '[kW']])</f>
        <v>0</v>
      </c>
      <c r="S92" s="139"/>
      <c r="T92" s="139"/>
      <c r="U92" s="139"/>
      <c r="V92" s="139"/>
      <c r="W92" s="139"/>
      <c r="X92" s="139"/>
      <c r="Y92" s="148"/>
      <c r="Z92" s="139"/>
      <c r="AA92" s="139"/>
      <c r="AB92" s="139"/>
      <c r="AC92" s="1" t="str">
        <f>IFERROR(FSEchar[[#This Row],[FSE
FCI
Power Rating '[kW']]]*24*_xlfn.XLOOKUP(FSEchar[[#This Row],[FCI 
Category
Types]],$AV$11:$AV$15,$AW$11:$AW$15),"")</f>
        <v/>
      </c>
      <c r="AD92" s="1">
        <f>SUMIF(SiteChar[Site Name],SiteChar[[#This Row],[Site Name]],FSEchar[FSE Nameplate Power Rating
'[kW']])</f>
        <v>0</v>
      </c>
      <c r="AE92" s="1">
        <f>COUNTIF(SiteChar[Site Name],SiteChar[[#This Row],[Site Name]])</f>
        <v>0</v>
      </c>
      <c r="AF92" s="1">
        <f>COUNTIF(Hide[Site LMD],Table1[[#This Row],[Site 
Ordinal Number]]&amp;$AV$17)</f>
        <v>0</v>
      </c>
      <c r="AG92" s="1">
        <f>COUNTIF(Hide[Site HD],Table1[[#This Row],[Site 
Ordinal Number]]&amp;$AV$18)</f>
        <v>0</v>
      </c>
      <c r="AH92" s="1" t="b">
        <f>OR(ISBLANK(SiteChar[[#This Row],[Latitude]]),LEN(SiteChar[[#This Row],[Latitude]])&gt;=8)</f>
        <v>1</v>
      </c>
      <c r="AI92" s="1" t="b">
        <f>OR(ISBLANK(SiteChar[[#This Row],[Longitude]]),LEN(SiteChar[[#This Row],[Longitude]])&gt;=10)</f>
        <v>1</v>
      </c>
      <c r="AJ92" s="1" t="str">
        <f>IF(Hide[[#This Row],[FCI Program Type]]=$AV$17,Table1[[#This Row],[Site 
Ordinal Number]]&amp;Hide[[#This Row],[FCI Program Type]],"")</f>
        <v/>
      </c>
      <c r="AK92" s="1" t="str">
        <f>IF(Hide[[#This Row],[FCI Program Type]]=$AV$18,Table1[[#This Row],[Site 
Ordinal Number]]&amp;Hide[[#This Row],[FCI Program Type]],"")</f>
        <v/>
      </c>
      <c r="AL92" s="1" t="b">
        <f>SiteCalc1[[#This Row],[Total Site
FCI 
Power Rating 
'[kW']]]&gt;SiteChar[[#This Row],[Maximum Total Site Power 
'[kW']]]</f>
        <v>0</v>
      </c>
      <c r="AM92" s="1" t="b">
        <f>AND(Hide[[#This Row],[FCI Program Type]]="LMD-FCI",SiteCalc1[[#This Row],[Total 
Site 
LMD-FCI Power Rating 
'[kW']]]&gt;2500)</f>
        <v>0</v>
      </c>
      <c r="AN92" s="1" t="b">
        <f>AND(Hide[[#This Row],[FCI Program Type]]="HD-FCI",SiteCalc1[[#This Row],[Total Site
HD-FCI Power Rating 
'[kW']]]&gt;40000)</f>
        <v>0</v>
      </c>
      <c r="AO92" s="1" t="b">
        <f>AND(FSEchar[[#This Row],[FSE Nameplate Power Rating
'[kW']]]&lt;50,OR(Hide[[#This Row],[FCI Program Type]]=$AV$17,Hide[[#This Row],[FCI Program Type]]=$AV$18))</f>
        <v>0</v>
      </c>
      <c r="AP92"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92" s="1" t="str">
        <f>IF(LEFT(FSEchar[[#This Row],[FCI 
Category
Types]],1)="L", "LMD-FCI",IF(LEFT(FSEchar[[#This Row],[FCI 
Category
Types]],1)="H","HD-FCI",""))</f>
        <v/>
      </c>
      <c r="AR92" s="1" t="str">
        <f>SiteChar[[#This Row],[Site Name]]&amp;" "&amp;FSEchar[[#This Row],[FCI 
Category
Types]]&amp;" "&amp;FSEchar[[#This Row],[FSE Charger Model]]&amp;" "&amp;FSEchar[[#This Row],[FSE Nameplate Power Rating
'[kW']]]</f>
        <v xml:space="preserve">   </v>
      </c>
      <c r="AS92" s="1">
        <f>COUNTIF(Hide[Unique Types],Hide[[#This Row],[Unique Types]])</f>
        <v>157</v>
      </c>
      <c r="BA92" s="48" t="str" cm="1">
        <f t="array" ref="BA92">IF(ISBLANK(AZ92),"",SUM(IF(AZ92=LEFT(AY92:AY$210,LEN(AZ92)),1,0)))</f>
        <v/>
      </c>
      <c r="BB92" s="47" t="str" cm="1">
        <f t="array" ref="BB92">IFERROR(IF(COUNTIF($BB$11:BB91,BB91)&lt;_xlfn.XLOOKUP(BB91,$AZ$11:$AZ$210,$BA$11:$BA$210,0,1),BB91,INDEX($AZ$11:$AZ$210,MATCH(BB91,$AZ$11:$AZ$210,0)+1)),"")</f>
        <v/>
      </c>
      <c r="BC92" s="46" t="str" cm="1">
        <f t="array" ref="BC92">IF(OR($BB92=0,$BB92=""),"",SUM(IF(AY92=Hide[Unique Types],1,0)))</f>
        <v/>
      </c>
      <c r="BD92" s="46" t="str" cm="1">
        <f t="array" ref="BD92">IF(OR($BB92=0,$BB92=""),"",_xlfn.XLOOKUP(AY92,Hide[Unique Types],FSEchar[FCI 
Category
Types],"Err",0,1))</f>
        <v/>
      </c>
      <c r="BE92" s="46" t="str" cm="1">
        <f t="array" ref="BE92">IF(OR($BB92=0,$BB92=""),"",_xlfn.XLOOKUP(AY92,Hide[Unique Types],FSEchar[FSE Charger Model],"Err",0,1))</f>
        <v/>
      </c>
      <c r="BF92" s="46" t="str" cm="1">
        <f t="array" ref="BF92">IF(OR($BB92=0,$BB92=""),"",_xlfn.XLOOKUP(AY92,Hide[Unique Types],FSEchar[FSE Nameplate Power Rating
'[kW']],"Err",0,1))</f>
        <v/>
      </c>
      <c r="BG92" s="46" t="str" cm="1">
        <f t="array" ref="BG92">IF(OR($BB92=0,$BB92=""),"",_xlfn.XLOOKUP(AY92,Hide[Unique Types],FSEchar[Number of CHAdeMO Ports],"Err",0,1))</f>
        <v/>
      </c>
      <c r="BH92" s="46" t="str" cm="1">
        <f t="array" ref="BH92">IF(OR($BB92=0,$BB92=""),"",_xlfn.XLOOKUP(AY92,Hide[Unique Types],FSEchar[Number of 
CCS 
Ports],"Err",0,1))</f>
        <v/>
      </c>
      <c r="BI92" s="46" t="str" cm="1">
        <f t="array" ref="BI92">IF(OR($BB92=0,$BB92=""),"",_xlfn.XLOOKUP(AY92,Hide[Unique Types],FSEchar[Number of NACS 
(SAE J3400)
Ports],"Err",0,1))</f>
        <v/>
      </c>
      <c r="BJ92" s="46" t="str" cm="1">
        <f t="array" ref="BJ92">IF(OR($BB92=0,$BB92=""),"",_xlfn.XLOOKUP(AY92,Hide[Unique Types],FSEchar[Number of High-Power Ports],"Err",0,1))</f>
        <v/>
      </c>
      <c r="BK92" s="46" t="str" cm="1">
        <f t="array" ref="BK92">IF(OR($BB92=0,$BB92=""),"",_xlfn.XLOOKUP(AY92,Hide[Unique Types],FSEchar[High-Power Port Type],"Err",0,1))</f>
        <v/>
      </c>
      <c r="BL92" s="46" t="str" cm="1">
        <f t="array" ref="BL92">IF(OR($BB92=0,$BB92=""),"",_xlfn.XLOOKUP(AY92,Hide[Unique Types],SiteCalc2[FCI Charging Capacity '[kWh/day']],"Err",0,1))</f>
        <v/>
      </c>
    </row>
    <row r="93" spans="2:64" x14ac:dyDescent="0.3">
      <c r="B93" s="28">
        <v>83</v>
      </c>
      <c r="C93" s="28" t="str">
        <f>IF(ISBLANK(SiteChar[[#This Row],[Site Name]]),"",IF(G93=G92,C92,C92+1))</f>
        <v/>
      </c>
      <c r="D93" s="28" t="str">
        <f>IF(ISBLANK(SiteChar[[#This Row],[Site Name]]),"",IF(G93=G92,D92+1,1))</f>
        <v/>
      </c>
      <c r="E93" s="1" t="str">
        <f>IF(ISBLANK(SiteChar[[#This Row],[Site Name]]),"",Applicant)</f>
        <v/>
      </c>
      <c r="F93" s="1" t="str">
        <f>IF(ISBLANK(SiteChar[[#This Row],[Site Name]]),"",FEIN)</f>
        <v/>
      </c>
      <c r="G93" s="139"/>
      <c r="H93" s="139"/>
      <c r="I93" s="139"/>
      <c r="J93" s="140"/>
      <c r="K93" s="140"/>
      <c r="L93" s="141"/>
      <c r="M93" s="139"/>
      <c r="N93" s="142"/>
      <c r="O93" s="1">
        <f>SUMIF(Table1[Site 
Ordinal Number],Table1[[#This Row],[Site 
Ordinal Number]],FSEchar[FSE Nameplate Power Rating
'[kW']])</f>
        <v>0</v>
      </c>
      <c r="P93" s="1">
        <f>SUMIF(Table1[Site 
Ordinal Number],Table1[[#This Row],[Site 
Ordinal Number]],FSEchar[FSE
FCI
Power Rating '[kW']])</f>
        <v>0</v>
      </c>
      <c r="Q93" s="1">
        <f>SUMIF(Hide[Site LMD],"="&amp;Table1[[#This Row],[Site 
Ordinal Number]]&amp;$AV$17,FSEchar[FSE
FCI
Power Rating '[kW']])</f>
        <v>0</v>
      </c>
      <c r="R93" s="1">
        <f>SUMIF(Hide[Site HD],"="&amp;Table1[[#This Row],[Site 
Ordinal Number]]&amp;$AV$18,FSEchar[FSE
FCI
Power Rating '[kW']])</f>
        <v>0</v>
      </c>
      <c r="S93" s="139"/>
      <c r="T93" s="139"/>
      <c r="U93" s="139"/>
      <c r="V93" s="139"/>
      <c r="W93" s="139"/>
      <c r="X93" s="139"/>
      <c r="Y93" s="148"/>
      <c r="Z93" s="139"/>
      <c r="AA93" s="139"/>
      <c r="AB93" s="139"/>
      <c r="AC93" s="1" t="str">
        <f>IFERROR(FSEchar[[#This Row],[FSE
FCI
Power Rating '[kW']]]*24*_xlfn.XLOOKUP(FSEchar[[#This Row],[FCI 
Category
Types]],$AV$11:$AV$15,$AW$11:$AW$15),"")</f>
        <v/>
      </c>
      <c r="AD93" s="1">
        <f>SUMIF(SiteChar[Site Name],SiteChar[[#This Row],[Site Name]],FSEchar[FSE Nameplate Power Rating
'[kW']])</f>
        <v>0</v>
      </c>
      <c r="AE93" s="1">
        <f>COUNTIF(SiteChar[Site Name],SiteChar[[#This Row],[Site Name]])</f>
        <v>0</v>
      </c>
      <c r="AF93" s="1">
        <f>COUNTIF(Hide[Site LMD],Table1[[#This Row],[Site 
Ordinal Number]]&amp;$AV$17)</f>
        <v>0</v>
      </c>
      <c r="AG93" s="1">
        <f>COUNTIF(Hide[Site HD],Table1[[#This Row],[Site 
Ordinal Number]]&amp;$AV$18)</f>
        <v>0</v>
      </c>
      <c r="AH93" s="1" t="b">
        <f>OR(ISBLANK(SiteChar[[#This Row],[Latitude]]),LEN(SiteChar[[#This Row],[Latitude]])&gt;=8)</f>
        <v>1</v>
      </c>
      <c r="AI93" s="1" t="b">
        <f>OR(ISBLANK(SiteChar[[#This Row],[Longitude]]),LEN(SiteChar[[#This Row],[Longitude]])&gt;=10)</f>
        <v>1</v>
      </c>
      <c r="AJ93" s="1" t="str">
        <f>IF(Hide[[#This Row],[FCI Program Type]]=$AV$17,Table1[[#This Row],[Site 
Ordinal Number]]&amp;Hide[[#This Row],[FCI Program Type]],"")</f>
        <v/>
      </c>
      <c r="AK93" s="1" t="str">
        <f>IF(Hide[[#This Row],[FCI Program Type]]=$AV$18,Table1[[#This Row],[Site 
Ordinal Number]]&amp;Hide[[#This Row],[FCI Program Type]],"")</f>
        <v/>
      </c>
      <c r="AL93" s="1" t="b">
        <f>SiteCalc1[[#This Row],[Total Site
FCI 
Power Rating 
'[kW']]]&gt;SiteChar[[#This Row],[Maximum Total Site Power 
'[kW']]]</f>
        <v>0</v>
      </c>
      <c r="AM93" s="1" t="b">
        <f>AND(Hide[[#This Row],[FCI Program Type]]="LMD-FCI",SiteCalc1[[#This Row],[Total 
Site 
LMD-FCI Power Rating 
'[kW']]]&gt;2500)</f>
        <v>0</v>
      </c>
      <c r="AN93" s="1" t="b">
        <f>AND(Hide[[#This Row],[FCI Program Type]]="HD-FCI",SiteCalc1[[#This Row],[Total Site
HD-FCI Power Rating 
'[kW']]]&gt;40000)</f>
        <v>0</v>
      </c>
      <c r="AO93" s="1" t="b">
        <f>AND(FSEchar[[#This Row],[FSE Nameplate Power Rating
'[kW']]]&lt;50,OR(Hide[[#This Row],[FCI Program Type]]=$AV$17,Hide[[#This Row],[FCI Program Type]]=$AV$18))</f>
        <v>0</v>
      </c>
      <c r="AP93"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93" s="1" t="str">
        <f>IF(LEFT(FSEchar[[#This Row],[FCI 
Category
Types]],1)="L", "LMD-FCI",IF(LEFT(FSEchar[[#This Row],[FCI 
Category
Types]],1)="H","HD-FCI",""))</f>
        <v/>
      </c>
      <c r="AR93" s="1" t="str">
        <f>SiteChar[[#This Row],[Site Name]]&amp;" "&amp;FSEchar[[#This Row],[FCI 
Category
Types]]&amp;" "&amp;FSEchar[[#This Row],[FSE Charger Model]]&amp;" "&amp;FSEchar[[#This Row],[FSE Nameplate Power Rating
'[kW']]]</f>
        <v xml:space="preserve">   </v>
      </c>
      <c r="AS93" s="1">
        <f>COUNTIF(Hide[Unique Types],Hide[[#This Row],[Unique Types]])</f>
        <v>157</v>
      </c>
      <c r="BA93" s="48" t="str" cm="1">
        <f t="array" ref="BA93">IF(ISBLANK(AZ93),"",SUM(IF(AZ93=LEFT(AY93:AY$210,LEN(AZ93)),1,0)))</f>
        <v/>
      </c>
      <c r="BB93" s="47" t="str" cm="1">
        <f t="array" ref="BB93">IFERROR(IF(COUNTIF($BB$11:BB92,BB92)&lt;_xlfn.XLOOKUP(BB92,$AZ$11:$AZ$210,$BA$11:$BA$210,0,1),BB92,INDEX($AZ$11:$AZ$210,MATCH(BB92,$AZ$11:$AZ$210,0)+1)),"")</f>
        <v/>
      </c>
      <c r="BC93" s="46" t="str" cm="1">
        <f t="array" ref="BC93">IF(OR($BB93=0,$BB93=""),"",SUM(IF(AY93=Hide[Unique Types],1,0)))</f>
        <v/>
      </c>
      <c r="BD93" s="46" t="str" cm="1">
        <f t="array" ref="BD93">IF(OR($BB93=0,$BB93=""),"",_xlfn.XLOOKUP(AY93,Hide[Unique Types],FSEchar[FCI 
Category
Types],"Err",0,1))</f>
        <v/>
      </c>
      <c r="BE93" s="46" t="str" cm="1">
        <f t="array" ref="BE93">IF(OR($BB93=0,$BB93=""),"",_xlfn.XLOOKUP(AY93,Hide[Unique Types],FSEchar[FSE Charger Model],"Err",0,1))</f>
        <v/>
      </c>
      <c r="BF93" s="46" t="str" cm="1">
        <f t="array" ref="BF93">IF(OR($BB93=0,$BB93=""),"",_xlfn.XLOOKUP(AY93,Hide[Unique Types],FSEchar[FSE Nameplate Power Rating
'[kW']],"Err",0,1))</f>
        <v/>
      </c>
      <c r="BG93" s="46" t="str" cm="1">
        <f t="array" ref="BG93">IF(OR($BB93=0,$BB93=""),"",_xlfn.XLOOKUP(AY93,Hide[Unique Types],FSEchar[Number of CHAdeMO Ports],"Err",0,1))</f>
        <v/>
      </c>
      <c r="BH93" s="46" t="str" cm="1">
        <f t="array" ref="BH93">IF(OR($BB93=0,$BB93=""),"",_xlfn.XLOOKUP(AY93,Hide[Unique Types],FSEchar[Number of 
CCS 
Ports],"Err",0,1))</f>
        <v/>
      </c>
      <c r="BI93" s="46" t="str" cm="1">
        <f t="array" ref="BI93">IF(OR($BB93=0,$BB93=""),"",_xlfn.XLOOKUP(AY93,Hide[Unique Types],FSEchar[Number of NACS 
(SAE J3400)
Ports],"Err",0,1))</f>
        <v/>
      </c>
      <c r="BJ93" s="46" t="str" cm="1">
        <f t="array" ref="BJ93">IF(OR($BB93=0,$BB93=""),"",_xlfn.XLOOKUP(AY93,Hide[Unique Types],FSEchar[Number of High-Power Ports],"Err",0,1))</f>
        <v/>
      </c>
      <c r="BK93" s="46" t="str" cm="1">
        <f t="array" ref="BK93">IF(OR($BB93=0,$BB93=""),"",_xlfn.XLOOKUP(AY93,Hide[Unique Types],FSEchar[High-Power Port Type],"Err",0,1))</f>
        <v/>
      </c>
      <c r="BL93" s="46" t="str" cm="1">
        <f t="array" ref="BL93">IF(OR($BB93=0,$BB93=""),"",_xlfn.XLOOKUP(AY93,Hide[Unique Types],SiteCalc2[FCI Charging Capacity '[kWh/day']],"Err",0,1))</f>
        <v/>
      </c>
    </row>
    <row r="94" spans="2:64" x14ac:dyDescent="0.3">
      <c r="B94" s="28">
        <v>84</v>
      </c>
      <c r="C94" s="28" t="str">
        <f>IF(ISBLANK(SiteChar[[#This Row],[Site Name]]),"",IF(G94=G93,C93,C93+1))</f>
        <v/>
      </c>
      <c r="D94" s="28" t="str">
        <f>IF(ISBLANK(SiteChar[[#This Row],[Site Name]]),"",IF(G94=G93,D93+1,1))</f>
        <v/>
      </c>
      <c r="E94" s="1" t="str">
        <f>IF(ISBLANK(SiteChar[[#This Row],[Site Name]]),"",Applicant)</f>
        <v/>
      </c>
      <c r="F94" s="1" t="str">
        <f>IF(ISBLANK(SiteChar[[#This Row],[Site Name]]),"",FEIN)</f>
        <v/>
      </c>
      <c r="G94" s="139"/>
      <c r="H94" s="139"/>
      <c r="I94" s="139"/>
      <c r="J94" s="140"/>
      <c r="K94" s="140"/>
      <c r="L94" s="141"/>
      <c r="M94" s="139"/>
      <c r="N94" s="142"/>
      <c r="O94" s="1">
        <f>SUMIF(Table1[Site 
Ordinal Number],Table1[[#This Row],[Site 
Ordinal Number]],FSEchar[FSE Nameplate Power Rating
'[kW']])</f>
        <v>0</v>
      </c>
      <c r="P94" s="1">
        <f>SUMIF(Table1[Site 
Ordinal Number],Table1[[#This Row],[Site 
Ordinal Number]],FSEchar[FSE
FCI
Power Rating '[kW']])</f>
        <v>0</v>
      </c>
      <c r="Q94" s="1">
        <f>SUMIF(Hide[Site LMD],"="&amp;Table1[[#This Row],[Site 
Ordinal Number]]&amp;$AV$17,FSEchar[FSE
FCI
Power Rating '[kW']])</f>
        <v>0</v>
      </c>
      <c r="R94" s="1">
        <f>SUMIF(Hide[Site HD],"="&amp;Table1[[#This Row],[Site 
Ordinal Number]]&amp;$AV$18,FSEchar[FSE
FCI
Power Rating '[kW']])</f>
        <v>0</v>
      </c>
      <c r="S94" s="139"/>
      <c r="T94" s="139"/>
      <c r="U94" s="139"/>
      <c r="V94" s="139"/>
      <c r="W94" s="139"/>
      <c r="X94" s="139"/>
      <c r="Y94" s="148"/>
      <c r="Z94" s="139"/>
      <c r="AA94" s="139"/>
      <c r="AB94" s="139"/>
      <c r="AC94" s="1" t="str">
        <f>IFERROR(FSEchar[[#This Row],[FSE
FCI
Power Rating '[kW']]]*24*_xlfn.XLOOKUP(FSEchar[[#This Row],[FCI 
Category
Types]],$AV$11:$AV$15,$AW$11:$AW$15),"")</f>
        <v/>
      </c>
      <c r="AD94" s="1">
        <f>SUMIF(SiteChar[Site Name],SiteChar[[#This Row],[Site Name]],FSEchar[FSE Nameplate Power Rating
'[kW']])</f>
        <v>0</v>
      </c>
      <c r="AE94" s="1">
        <f>COUNTIF(SiteChar[Site Name],SiteChar[[#This Row],[Site Name]])</f>
        <v>0</v>
      </c>
      <c r="AF94" s="1">
        <f>COUNTIF(Hide[Site LMD],Table1[[#This Row],[Site 
Ordinal Number]]&amp;$AV$17)</f>
        <v>0</v>
      </c>
      <c r="AG94" s="1">
        <f>COUNTIF(Hide[Site HD],Table1[[#This Row],[Site 
Ordinal Number]]&amp;$AV$18)</f>
        <v>0</v>
      </c>
      <c r="AH94" s="1" t="b">
        <f>OR(ISBLANK(SiteChar[[#This Row],[Latitude]]),LEN(SiteChar[[#This Row],[Latitude]])&gt;=8)</f>
        <v>1</v>
      </c>
      <c r="AI94" s="1" t="b">
        <f>OR(ISBLANK(SiteChar[[#This Row],[Longitude]]),LEN(SiteChar[[#This Row],[Longitude]])&gt;=10)</f>
        <v>1</v>
      </c>
      <c r="AJ94" s="1" t="str">
        <f>IF(Hide[[#This Row],[FCI Program Type]]=$AV$17,Table1[[#This Row],[Site 
Ordinal Number]]&amp;Hide[[#This Row],[FCI Program Type]],"")</f>
        <v/>
      </c>
      <c r="AK94" s="1" t="str">
        <f>IF(Hide[[#This Row],[FCI Program Type]]=$AV$18,Table1[[#This Row],[Site 
Ordinal Number]]&amp;Hide[[#This Row],[FCI Program Type]],"")</f>
        <v/>
      </c>
      <c r="AL94" s="1" t="b">
        <f>SiteCalc1[[#This Row],[Total Site
FCI 
Power Rating 
'[kW']]]&gt;SiteChar[[#This Row],[Maximum Total Site Power 
'[kW']]]</f>
        <v>0</v>
      </c>
      <c r="AM94" s="1" t="b">
        <f>AND(Hide[[#This Row],[FCI Program Type]]="LMD-FCI",SiteCalc1[[#This Row],[Total 
Site 
LMD-FCI Power Rating 
'[kW']]]&gt;2500)</f>
        <v>0</v>
      </c>
      <c r="AN94" s="1" t="b">
        <f>AND(Hide[[#This Row],[FCI Program Type]]="HD-FCI",SiteCalc1[[#This Row],[Total Site
HD-FCI Power Rating 
'[kW']]]&gt;40000)</f>
        <v>0</v>
      </c>
      <c r="AO94" s="1" t="b">
        <f>AND(FSEchar[[#This Row],[FSE Nameplate Power Rating
'[kW']]]&lt;50,OR(Hide[[#This Row],[FCI Program Type]]=$AV$17,Hide[[#This Row],[FCI Program Type]]=$AV$18))</f>
        <v>0</v>
      </c>
      <c r="AP94"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94" s="1" t="str">
        <f>IF(LEFT(FSEchar[[#This Row],[FCI 
Category
Types]],1)="L", "LMD-FCI",IF(LEFT(FSEchar[[#This Row],[FCI 
Category
Types]],1)="H","HD-FCI",""))</f>
        <v/>
      </c>
      <c r="AR94" s="1" t="str">
        <f>SiteChar[[#This Row],[Site Name]]&amp;" "&amp;FSEchar[[#This Row],[FCI 
Category
Types]]&amp;" "&amp;FSEchar[[#This Row],[FSE Charger Model]]&amp;" "&amp;FSEchar[[#This Row],[FSE Nameplate Power Rating
'[kW']]]</f>
        <v xml:space="preserve">   </v>
      </c>
      <c r="AS94" s="1">
        <f>COUNTIF(Hide[Unique Types],Hide[[#This Row],[Unique Types]])</f>
        <v>157</v>
      </c>
      <c r="BA94" s="48" t="str" cm="1">
        <f t="array" ref="BA94">IF(ISBLANK(AZ94),"",SUM(IF(AZ94=LEFT(AY94:AY$210,LEN(AZ94)),1,0)))</f>
        <v/>
      </c>
      <c r="BB94" s="47" t="str" cm="1">
        <f t="array" ref="BB94">IFERROR(IF(COUNTIF($BB$11:BB93,BB93)&lt;_xlfn.XLOOKUP(BB93,$AZ$11:$AZ$210,$BA$11:$BA$210,0,1),BB93,INDEX($AZ$11:$AZ$210,MATCH(BB93,$AZ$11:$AZ$210,0)+1)),"")</f>
        <v/>
      </c>
      <c r="BC94" s="46" t="str" cm="1">
        <f t="array" ref="BC94">IF(OR($BB94=0,$BB94=""),"",SUM(IF(AY94=Hide[Unique Types],1,0)))</f>
        <v/>
      </c>
      <c r="BD94" s="46" t="str" cm="1">
        <f t="array" ref="BD94">IF(OR($BB94=0,$BB94=""),"",_xlfn.XLOOKUP(AY94,Hide[Unique Types],FSEchar[FCI 
Category
Types],"Err",0,1))</f>
        <v/>
      </c>
      <c r="BE94" s="46" t="str" cm="1">
        <f t="array" ref="BE94">IF(OR($BB94=0,$BB94=""),"",_xlfn.XLOOKUP(AY94,Hide[Unique Types],FSEchar[FSE Charger Model],"Err",0,1))</f>
        <v/>
      </c>
      <c r="BF94" s="46" t="str" cm="1">
        <f t="array" ref="BF94">IF(OR($BB94=0,$BB94=""),"",_xlfn.XLOOKUP(AY94,Hide[Unique Types],FSEchar[FSE Nameplate Power Rating
'[kW']],"Err",0,1))</f>
        <v/>
      </c>
      <c r="BG94" s="46" t="str" cm="1">
        <f t="array" ref="BG94">IF(OR($BB94=0,$BB94=""),"",_xlfn.XLOOKUP(AY94,Hide[Unique Types],FSEchar[Number of CHAdeMO Ports],"Err",0,1))</f>
        <v/>
      </c>
      <c r="BH94" s="46" t="str" cm="1">
        <f t="array" ref="BH94">IF(OR($BB94=0,$BB94=""),"",_xlfn.XLOOKUP(AY94,Hide[Unique Types],FSEchar[Number of 
CCS 
Ports],"Err",0,1))</f>
        <v/>
      </c>
      <c r="BI94" s="46" t="str" cm="1">
        <f t="array" ref="BI94">IF(OR($BB94=0,$BB94=""),"",_xlfn.XLOOKUP(AY94,Hide[Unique Types],FSEchar[Number of NACS 
(SAE J3400)
Ports],"Err",0,1))</f>
        <v/>
      </c>
      <c r="BJ94" s="46" t="str" cm="1">
        <f t="array" ref="BJ94">IF(OR($BB94=0,$BB94=""),"",_xlfn.XLOOKUP(AY94,Hide[Unique Types],FSEchar[Number of High-Power Ports],"Err",0,1))</f>
        <v/>
      </c>
      <c r="BK94" s="46" t="str" cm="1">
        <f t="array" ref="BK94">IF(OR($BB94=0,$BB94=""),"",_xlfn.XLOOKUP(AY94,Hide[Unique Types],FSEchar[High-Power Port Type],"Err",0,1))</f>
        <v/>
      </c>
      <c r="BL94" s="46" t="str" cm="1">
        <f t="array" ref="BL94">IF(OR($BB94=0,$BB94=""),"",_xlfn.XLOOKUP(AY94,Hide[Unique Types],SiteCalc2[FCI Charging Capacity '[kWh/day']],"Err",0,1))</f>
        <v/>
      </c>
    </row>
    <row r="95" spans="2:64" x14ac:dyDescent="0.3">
      <c r="B95" s="28">
        <v>85</v>
      </c>
      <c r="C95" s="28" t="str">
        <f>IF(ISBLANK(SiteChar[[#This Row],[Site Name]]),"",IF(G95=G94,C94,C94+1))</f>
        <v/>
      </c>
      <c r="D95" s="28" t="str">
        <f>IF(ISBLANK(SiteChar[[#This Row],[Site Name]]),"",IF(G95=G94,D94+1,1))</f>
        <v/>
      </c>
      <c r="E95" s="1" t="str">
        <f>IF(ISBLANK(SiteChar[[#This Row],[Site Name]]),"",Applicant)</f>
        <v/>
      </c>
      <c r="F95" s="1" t="str">
        <f>IF(ISBLANK(SiteChar[[#This Row],[Site Name]]),"",FEIN)</f>
        <v/>
      </c>
      <c r="G95" s="139"/>
      <c r="H95" s="139"/>
      <c r="I95" s="139"/>
      <c r="J95" s="140"/>
      <c r="K95" s="140"/>
      <c r="L95" s="141"/>
      <c r="M95" s="139"/>
      <c r="N95" s="142"/>
      <c r="O95" s="1">
        <f>SUMIF(Table1[Site 
Ordinal Number],Table1[[#This Row],[Site 
Ordinal Number]],FSEchar[FSE Nameplate Power Rating
'[kW']])</f>
        <v>0</v>
      </c>
      <c r="P95" s="1">
        <f>SUMIF(Table1[Site 
Ordinal Number],Table1[[#This Row],[Site 
Ordinal Number]],FSEchar[FSE
FCI
Power Rating '[kW']])</f>
        <v>0</v>
      </c>
      <c r="Q95" s="1">
        <f>SUMIF(Hide[Site LMD],"="&amp;Table1[[#This Row],[Site 
Ordinal Number]]&amp;$AV$17,FSEchar[FSE
FCI
Power Rating '[kW']])</f>
        <v>0</v>
      </c>
      <c r="R95" s="1">
        <f>SUMIF(Hide[Site HD],"="&amp;Table1[[#This Row],[Site 
Ordinal Number]]&amp;$AV$18,FSEchar[FSE
FCI
Power Rating '[kW']])</f>
        <v>0</v>
      </c>
      <c r="S95" s="139"/>
      <c r="T95" s="139"/>
      <c r="U95" s="139"/>
      <c r="V95" s="139"/>
      <c r="W95" s="139"/>
      <c r="X95" s="139"/>
      <c r="Y95" s="148"/>
      <c r="Z95" s="139"/>
      <c r="AA95" s="139"/>
      <c r="AB95" s="139"/>
      <c r="AC95" s="1" t="str">
        <f>IFERROR(FSEchar[[#This Row],[FSE
FCI
Power Rating '[kW']]]*24*_xlfn.XLOOKUP(FSEchar[[#This Row],[FCI 
Category
Types]],$AV$11:$AV$15,$AW$11:$AW$15),"")</f>
        <v/>
      </c>
      <c r="AD95" s="1">
        <f>SUMIF(SiteChar[Site Name],SiteChar[[#This Row],[Site Name]],FSEchar[FSE Nameplate Power Rating
'[kW']])</f>
        <v>0</v>
      </c>
      <c r="AE95" s="1">
        <f>COUNTIF(SiteChar[Site Name],SiteChar[[#This Row],[Site Name]])</f>
        <v>0</v>
      </c>
      <c r="AF95" s="1">
        <f>COUNTIF(Hide[Site LMD],Table1[[#This Row],[Site 
Ordinal Number]]&amp;$AV$17)</f>
        <v>0</v>
      </c>
      <c r="AG95" s="1">
        <f>COUNTIF(Hide[Site HD],Table1[[#This Row],[Site 
Ordinal Number]]&amp;$AV$18)</f>
        <v>0</v>
      </c>
      <c r="AH95" s="1" t="b">
        <f>OR(ISBLANK(SiteChar[[#This Row],[Latitude]]),LEN(SiteChar[[#This Row],[Latitude]])&gt;=8)</f>
        <v>1</v>
      </c>
      <c r="AI95" s="1" t="b">
        <f>OR(ISBLANK(SiteChar[[#This Row],[Longitude]]),LEN(SiteChar[[#This Row],[Longitude]])&gt;=10)</f>
        <v>1</v>
      </c>
      <c r="AJ95" s="1" t="str">
        <f>IF(Hide[[#This Row],[FCI Program Type]]=$AV$17,Table1[[#This Row],[Site 
Ordinal Number]]&amp;Hide[[#This Row],[FCI Program Type]],"")</f>
        <v/>
      </c>
      <c r="AK95" s="1" t="str">
        <f>IF(Hide[[#This Row],[FCI Program Type]]=$AV$18,Table1[[#This Row],[Site 
Ordinal Number]]&amp;Hide[[#This Row],[FCI Program Type]],"")</f>
        <v/>
      </c>
      <c r="AL95" s="1" t="b">
        <f>SiteCalc1[[#This Row],[Total Site
FCI 
Power Rating 
'[kW']]]&gt;SiteChar[[#This Row],[Maximum Total Site Power 
'[kW']]]</f>
        <v>0</v>
      </c>
      <c r="AM95" s="1" t="b">
        <f>AND(Hide[[#This Row],[FCI Program Type]]="LMD-FCI",SiteCalc1[[#This Row],[Total 
Site 
LMD-FCI Power Rating 
'[kW']]]&gt;2500)</f>
        <v>0</v>
      </c>
      <c r="AN95" s="1" t="b">
        <f>AND(Hide[[#This Row],[FCI Program Type]]="HD-FCI",SiteCalc1[[#This Row],[Total Site
HD-FCI Power Rating 
'[kW']]]&gt;40000)</f>
        <v>0</v>
      </c>
      <c r="AO95" s="1" t="b">
        <f>AND(FSEchar[[#This Row],[FSE Nameplate Power Rating
'[kW']]]&lt;50,OR(Hide[[#This Row],[FCI Program Type]]=$AV$17,Hide[[#This Row],[FCI Program Type]]=$AV$18))</f>
        <v>0</v>
      </c>
      <c r="AP95"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95" s="1" t="str">
        <f>IF(LEFT(FSEchar[[#This Row],[FCI 
Category
Types]],1)="L", "LMD-FCI",IF(LEFT(FSEchar[[#This Row],[FCI 
Category
Types]],1)="H","HD-FCI",""))</f>
        <v/>
      </c>
      <c r="AR95" s="1" t="str">
        <f>SiteChar[[#This Row],[Site Name]]&amp;" "&amp;FSEchar[[#This Row],[FCI 
Category
Types]]&amp;" "&amp;FSEchar[[#This Row],[FSE Charger Model]]&amp;" "&amp;FSEchar[[#This Row],[FSE Nameplate Power Rating
'[kW']]]</f>
        <v xml:space="preserve">   </v>
      </c>
      <c r="AS95" s="1">
        <f>COUNTIF(Hide[Unique Types],Hide[[#This Row],[Unique Types]])</f>
        <v>157</v>
      </c>
      <c r="BA95" s="48" t="str" cm="1">
        <f t="array" ref="BA95">IF(ISBLANK(AZ95),"",SUM(IF(AZ95=LEFT(AY95:AY$210,LEN(AZ95)),1,0)))</f>
        <v/>
      </c>
      <c r="BB95" s="47" t="str" cm="1">
        <f t="array" ref="BB95">IFERROR(IF(COUNTIF($BB$11:BB94,BB94)&lt;_xlfn.XLOOKUP(BB94,$AZ$11:$AZ$210,$BA$11:$BA$210,0,1),BB94,INDEX($AZ$11:$AZ$210,MATCH(BB94,$AZ$11:$AZ$210,0)+1)),"")</f>
        <v/>
      </c>
      <c r="BC95" s="46" t="str" cm="1">
        <f t="array" ref="BC95">IF(OR($BB95=0,$BB95=""),"",SUM(IF(AY95=Hide[Unique Types],1,0)))</f>
        <v/>
      </c>
      <c r="BD95" s="46" t="str" cm="1">
        <f t="array" ref="BD95">IF(OR($BB95=0,$BB95=""),"",_xlfn.XLOOKUP(AY95,Hide[Unique Types],FSEchar[FCI 
Category
Types],"Err",0,1))</f>
        <v/>
      </c>
      <c r="BE95" s="46" t="str" cm="1">
        <f t="array" ref="BE95">IF(OR($BB95=0,$BB95=""),"",_xlfn.XLOOKUP(AY95,Hide[Unique Types],FSEchar[FSE Charger Model],"Err",0,1))</f>
        <v/>
      </c>
      <c r="BF95" s="46" t="str" cm="1">
        <f t="array" ref="BF95">IF(OR($BB95=0,$BB95=""),"",_xlfn.XLOOKUP(AY95,Hide[Unique Types],FSEchar[FSE Nameplate Power Rating
'[kW']],"Err",0,1))</f>
        <v/>
      </c>
      <c r="BG95" s="46" t="str" cm="1">
        <f t="array" ref="BG95">IF(OR($BB95=0,$BB95=""),"",_xlfn.XLOOKUP(AY95,Hide[Unique Types],FSEchar[Number of CHAdeMO Ports],"Err",0,1))</f>
        <v/>
      </c>
      <c r="BH95" s="46" t="str" cm="1">
        <f t="array" ref="BH95">IF(OR($BB95=0,$BB95=""),"",_xlfn.XLOOKUP(AY95,Hide[Unique Types],FSEchar[Number of 
CCS 
Ports],"Err",0,1))</f>
        <v/>
      </c>
      <c r="BI95" s="46" t="str" cm="1">
        <f t="array" ref="BI95">IF(OR($BB95=0,$BB95=""),"",_xlfn.XLOOKUP(AY95,Hide[Unique Types],FSEchar[Number of NACS 
(SAE J3400)
Ports],"Err",0,1))</f>
        <v/>
      </c>
      <c r="BJ95" s="46" t="str" cm="1">
        <f t="array" ref="BJ95">IF(OR($BB95=0,$BB95=""),"",_xlfn.XLOOKUP(AY95,Hide[Unique Types],FSEchar[Number of High-Power Ports],"Err",0,1))</f>
        <v/>
      </c>
      <c r="BK95" s="46" t="str" cm="1">
        <f t="array" ref="BK95">IF(OR($BB95=0,$BB95=""),"",_xlfn.XLOOKUP(AY95,Hide[Unique Types],FSEchar[High-Power Port Type],"Err",0,1))</f>
        <v/>
      </c>
      <c r="BL95" s="46" t="str" cm="1">
        <f t="array" ref="BL95">IF(OR($BB95=0,$BB95=""),"",_xlfn.XLOOKUP(AY95,Hide[Unique Types],SiteCalc2[FCI Charging Capacity '[kWh/day']],"Err",0,1))</f>
        <v/>
      </c>
    </row>
    <row r="96" spans="2:64" x14ac:dyDescent="0.3">
      <c r="B96" s="28">
        <v>86</v>
      </c>
      <c r="C96" s="28" t="str">
        <f>IF(ISBLANK(SiteChar[[#This Row],[Site Name]]),"",IF(G96=G95,C95,C95+1))</f>
        <v/>
      </c>
      <c r="D96" s="28" t="str">
        <f>IF(ISBLANK(SiteChar[[#This Row],[Site Name]]),"",IF(G96=G95,D95+1,1))</f>
        <v/>
      </c>
      <c r="E96" s="1" t="str">
        <f>IF(ISBLANK(SiteChar[[#This Row],[Site Name]]),"",Applicant)</f>
        <v/>
      </c>
      <c r="F96" s="1" t="str">
        <f>IF(ISBLANK(SiteChar[[#This Row],[Site Name]]),"",FEIN)</f>
        <v/>
      </c>
      <c r="G96" s="139"/>
      <c r="H96" s="139"/>
      <c r="I96" s="139"/>
      <c r="J96" s="140"/>
      <c r="K96" s="140"/>
      <c r="L96" s="141"/>
      <c r="M96" s="139"/>
      <c r="N96" s="142"/>
      <c r="O96" s="1">
        <f>SUMIF(Table1[Site 
Ordinal Number],Table1[[#This Row],[Site 
Ordinal Number]],FSEchar[FSE Nameplate Power Rating
'[kW']])</f>
        <v>0</v>
      </c>
      <c r="P96" s="1">
        <f>SUMIF(Table1[Site 
Ordinal Number],Table1[[#This Row],[Site 
Ordinal Number]],FSEchar[FSE
FCI
Power Rating '[kW']])</f>
        <v>0</v>
      </c>
      <c r="Q96" s="1">
        <f>SUMIF(Hide[Site LMD],"="&amp;Table1[[#This Row],[Site 
Ordinal Number]]&amp;$AV$17,FSEchar[FSE
FCI
Power Rating '[kW']])</f>
        <v>0</v>
      </c>
      <c r="R96" s="1">
        <f>SUMIF(Hide[Site HD],"="&amp;Table1[[#This Row],[Site 
Ordinal Number]]&amp;$AV$18,FSEchar[FSE
FCI
Power Rating '[kW']])</f>
        <v>0</v>
      </c>
      <c r="S96" s="139"/>
      <c r="T96" s="139"/>
      <c r="U96" s="139"/>
      <c r="V96" s="139"/>
      <c r="W96" s="139"/>
      <c r="X96" s="139"/>
      <c r="Y96" s="148"/>
      <c r="Z96" s="139"/>
      <c r="AA96" s="139"/>
      <c r="AB96" s="139"/>
      <c r="AC96" s="1" t="str">
        <f>IFERROR(FSEchar[[#This Row],[FSE
FCI
Power Rating '[kW']]]*24*_xlfn.XLOOKUP(FSEchar[[#This Row],[FCI 
Category
Types]],$AV$11:$AV$15,$AW$11:$AW$15),"")</f>
        <v/>
      </c>
      <c r="AD96" s="1">
        <f>SUMIF(SiteChar[Site Name],SiteChar[[#This Row],[Site Name]],FSEchar[FSE Nameplate Power Rating
'[kW']])</f>
        <v>0</v>
      </c>
      <c r="AE96" s="1">
        <f>COUNTIF(SiteChar[Site Name],SiteChar[[#This Row],[Site Name]])</f>
        <v>0</v>
      </c>
      <c r="AF96" s="1">
        <f>COUNTIF(Hide[Site LMD],Table1[[#This Row],[Site 
Ordinal Number]]&amp;$AV$17)</f>
        <v>0</v>
      </c>
      <c r="AG96" s="1">
        <f>COUNTIF(Hide[Site HD],Table1[[#This Row],[Site 
Ordinal Number]]&amp;$AV$18)</f>
        <v>0</v>
      </c>
      <c r="AH96" s="1" t="b">
        <f>OR(ISBLANK(SiteChar[[#This Row],[Latitude]]),LEN(SiteChar[[#This Row],[Latitude]])&gt;=8)</f>
        <v>1</v>
      </c>
      <c r="AI96" s="1" t="b">
        <f>OR(ISBLANK(SiteChar[[#This Row],[Longitude]]),LEN(SiteChar[[#This Row],[Longitude]])&gt;=10)</f>
        <v>1</v>
      </c>
      <c r="AJ96" s="1" t="str">
        <f>IF(Hide[[#This Row],[FCI Program Type]]=$AV$17,Table1[[#This Row],[Site 
Ordinal Number]]&amp;Hide[[#This Row],[FCI Program Type]],"")</f>
        <v/>
      </c>
      <c r="AK96" s="1" t="str">
        <f>IF(Hide[[#This Row],[FCI Program Type]]=$AV$18,Table1[[#This Row],[Site 
Ordinal Number]]&amp;Hide[[#This Row],[FCI Program Type]],"")</f>
        <v/>
      </c>
      <c r="AL96" s="1" t="b">
        <f>SiteCalc1[[#This Row],[Total Site
FCI 
Power Rating 
'[kW']]]&gt;SiteChar[[#This Row],[Maximum Total Site Power 
'[kW']]]</f>
        <v>0</v>
      </c>
      <c r="AM96" s="1" t="b">
        <f>AND(Hide[[#This Row],[FCI Program Type]]="LMD-FCI",SiteCalc1[[#This Row],[Total 
Site 
LMD-FCI Power Rating 
'[kW']]]&gt;2500)</f>
        <v>0</v>
      </c>
      <c r="AN96" s="1" t="b">
        <f>AND(Hide[[#This Row],[FCI Program Type]]="HD-FCI",SiteCalc1[[#This Row],[Total Site
HD-FCI Power Rating 
'[kW']]]&gt;40000)</f>
        <v>0</v>
      </c>
      <c r="AO96" s="1" t="b">
        <f>AND(FSEchar[[#This Row],[FSE Nameplate Power Rating
'[kW']]]&lt;50,OR(Hide[[#This Row],[FCI Program Type]]=$AV$17,Hide[[#This Row],[FCI Program Type]]=$AV$18))</f>
        <v>0</v>
      </c>
      <c r="AP96"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96" s="1" t="str">
        <f>IF(LEFT(FSEchar[[#This Row],[FCI 
Category
Types]],1)="L", "LMD-FCI",IF(LEFT(FSEchar[[#This Row],[FCI 
Category
Types]],1)="H","HD-FCI",""))</f>
        <v/>
      </c>
      <c r="AR96" s="1" t="str">
        <f>SiteChar[[#This Row],[Site Name]]&amp;" "&amp;FSEchar[[#This Row],[FCI 
Category
Types]]&amp;" "&amp;FSEchar[[#This Row],[FSE Charger Model]]&amp;" "&amp;FSEchar[[#This Row],[FSE Nameplate Power Rating
'[kW']]]</f>
        <v xml:space="preserve">   </v>
      </c>
      <c r="AS96" s="1">
        <f>COUNTIF(Hide[Unique Types],Hide[[#This Row],[Unique Types]])</f>
        <v>157</v>
      </c>
      <c r="BA96" s="48" t="str" cm="1">
        <f t="array" ref="BA96">IF(ISBLANK(AZ96),"",SUM(IF(AZ96=LEFT(AY96:AY$210,LEN(AZ96)),1,0)))</f>
        <v/>
      </c>
      <c r="BB96" s="47" t="str" cm="1">
        <f t="array" ref="BB96">IFERROR(IF(COUNTIF($BB$11:BB95,BB95)&lt;_xlfn.XLOOKUP(BB95,$AZ$11:$AZ$210,$BA$11:$BA$210,0,1),BB95,INDEX($AZ$11:$AZ$210,MATCH(BB95,$AZ$11:$AZ$210,0)+1)),"")</f>
        <v/>
      </c>
      <c r="BC96" s="46" t="str" cm="1">
        <f t="array" ref="BC96">IF(OR($BB96=0,$BB96=""),"",SUM(IF(AY96=Hide[Unique Types],1,0)))</f>
        <v/>
      </c>
      <c r="BD96" s="46" t="str" cm="1">
        <f t="array" ref="BD96">IF(OR($BB96=0,$BB96=""),"",_xlfn.XLOOKUP(AY96,Hide[Unique Types],FSEchar[FCI 
Category
Types],"Err",0,1))</f>
        <v/>
      </c>
      <c r="BE96" s="46" t="str" cm="1">
        <f t="array" ref="BE96">IF(OR($BB96=0,$BB96=""),"",_xlfn.XLOOKUP(AY96,Hide[Unique Types],FSEchar[FSE Charger Model],"Err",0,1))</f>
        <v/>
      </c>
      <c r="BF96" s="46" t="str" cm="1">
        <f t="array" ref="BF96">IF(OR($BB96=0,$BB96=""),"",_xlfn.XLOOKUP(AY96,Hide[Unique Types],FSEchar[FSE Nameplate Power Rating
'[kW']],"Err",0,1))</f>
        <v/>
      </c>
      <c r="BG96" s="46" t="str" cm="1">
        <f t="array" ref="BG96">IF(OR($BB96=0,$BB96=""),"",_xlfn.XLOOKUP(AY96,Hide[Unique Types],FSEchar[Number of CHAdeMO Ports],"Err",0,1))</f>
        <v/>
      </c>
      <c r="BH96" s="46" t="str" cm="1">
        <f t="array" ref="BH96">IF(OR($BB96=0,$BB96=""),"",_xlfn.XLOOKUP(AY96,Hide[Unique Types],FSEchar[Number of 
CCS 
Ports],"Err",0,1))</f>
        <v/>
      </c>
      <c r="BI96" s="46" t="str" cm="1">
        <f t="array" ref="BI96">IF(OR($BB96=0,$BB96=""),"",_xlfn.XLOOKUP(AY96,Hide[Unique Types],FSEchar[Number of NACS 
(SAE J3400)
Ports],"Err",0,1))</f>
        <v/>
      </c>
      <c r="BJ96" s="46" t="str" cm="1">
        <f t="array" ref="BJ96">IF(OR($BB96=0,$BB96=""),"",_xlfn.XLOOKUP(AY96,Hide[Unique Types],FSEchar[Number of High-Power Ports],"Err",0,1))</f>
        <v/>
      </c>
      <c r="BK96" s="46" t="str" cm="1">
        <f t="array" ref="BK96">IF(OR($BB96=0,$BB96=""),"",_xlfn.XLOOKUP(AY96,Hide[Unique Types],FSEchar[High-Power Port Type],"Err",0,1))</f>
        <v/>
      </c>
      <c r="BL96" s="46" t="str" cm="1">
        <f t="array" ref="BL96">IF(OR($BB96=0,$BB96=""),"",_xlfn.XLOOKUP(AY96,Hide[Unique Types],SiteCalc2[FCI Charging Capacity '[kWh/day']],"Err",0,1))</f>
        <v/>
      </c>
    </row>
    <row r="97" spans="2:64" x14ac:dyDescent="0.3">
      <c r="B97" s="28">
        <v>87</v>
      </c>
      <c r="C97" s="28" t="str">
        <f>IF(ISBLANK(SiteChar[[#This Row],[Site Name]]),"",IF(G97=G96,C96,C96+1))</f>
        <v/>
      </c>
      <c r="D97" s="28" t="str">
        <f>IF(ISBLANK(SiteChar[[#This Row],[Site Name]]),"",IF(G97=G96,D96+1,1))</f>
        <v/>
      </c>
      <c r="E97" s="1" t="str">
        <f>IF(ISBLANK(SiteChar[[#This Row],[Site Name]]),"",Applicant)</f>
        <v/>
      </c>
      <c r="F97" s="1" t="str">
        <f>IF(ISBLANK(SiteChar[[#This Row],[Site Name]]),"",FEIN)</f>
        <v/>
      </c>
      <c r="G97" s="139"/>
      <c r="H97" s="139"/>
      <c r="I97" s="139"/>
      <c r="J97" s="140"/>
      <c r="K97" s="140"/>
      <c r="L97" s="141"/>
      <c r="M97" s="139"/>
      <c r="N97" s="142"/>
      <c r="O97" s="1">
        <f>SUMIF(Table1[Site 
Ordinal Number],Table1[[#This Row],[Site 
Ordinal Number]],FSEchar[FSE Nameplate Power Rating
'[kW']])</f>
        <v>0</v>
      </c>
      <c r="P97" s="1">
        <f>SUMIF(Table1[Site 
Ordinal Number],Table1[[#This Row],[Site 
Ordinal Number]],FSEchar[FSE
FCI
Power Rating '[kW']])</f>
        <v>0</v>
      </c>
      <c r="Q97" s="1">
        <f>SUMIF(Hide[Site LMD],"="&amp;Table1[[#This Row],[Site 
Ordinal Number]]&amp;$AV$17,FSEchar[FSE
FCI
Power Rating '[kW']])</f>
        <v>0</v>
      </c>
      <c r="R97" s="1">
        <f>SUMIF(Hide[Site HD],"="&amp;Table1[[#This Row],[Site 
Ordinal Number]]&amp;$AV$18,FSEchar[FSE
FCI
Power Rating '[kW']])</f>
        <v>0</v>
      </c>
      <c r="S97" s="139"/>
      <c r="T97" s="139"/>
      <c r="U97" s="139"/>
      <c r="V97" s="139"/>
      <c r="W97" s="139"/>
      <c r="X97" s="139"/>
      <c r="Y97" s="148"/>
      <c r="Z97" s="139"/>
      <c r="AA97" s="139"/>
      <c r="AB97" s="139"/>
      <c r="AC97" s="1" t="str">
        <f>IFERROR(FSEchar[[#This Row],[FSE
FCI
Power Rating '[kW']]]*24*_xlfn.XLOOKUP(FSEchar[[#This Row],[FCI 
Category
Types]],$AV$11:$AV$15,$AW$11:$AW$15),"")</f>
        <v/>
      </c>
      <c r="AD97" s="1">
        <f>SUMIF(SiteChar[Site Name],SiteChar[[#This Row],[Site Name]],FSEchar[FSE Nameplate Power Rating
'[kW']])</f>
        <v>0</v>
      </c>
      <c r="AE97" s="1">
        <f>COUNTIF(SiteChar[Site Name],SiteChar[[#This Row],[Site Name]])</f>
        <v>0</v>
      </c>
      <c r="AF97" s="1">
        <f>COUNTIF(Hide[Site LMD],Table1[[#This Row],[Site 
Ordinal Number]]&amp;$AV$17)</f>
        <v>0</v>
      </c>
      <c r="AG97" s="1">
        <f>COUNTIF(Hide[Site HD],Table1[[#This Row],[Site 
Ordinal Number]]&amp;$AV$18)</f>
        <v>0</v>
      </c>
      <c r="AH97" s="1" t="b">
        <f>OR(ISBLANK(SiteChar[[#This Row],[Latitude]]),LEN(SiteChar[[#This Row],[Latitude]])&gt;=8)</f>
        <v>1</v>
      </c>
      <c r="AI97" s="1" t="b">
        <f>OR(ISBLANK(SiteChar[[#This Row],[Longitude]]),LEN(SiteChar[[#This Row],[Longitude]])&gt;=10)</f>
        <v>1</v>
      </c>
      <c r="AJ97" s="1" t="str">
        <f>IF(Hide[[#This Row],[FCI Program Type]]=$AV$17,Table1[[#This Row],[Site 
Ordinal Number]]&amp;Hide[[#This Row],[FCI Program Type]],"")</f>
        <v/>
      </c>
      <c r="AK97" s="1" t="str">
        <f>IF(Hide[[#This Row],[FCI Program Type]]=$AV$18,Table1[[#This Row],[Site 
Ordinal Number]]&amp;Hide[[#This Row],[FCI Program Type]],"")</f>
        <v/>
      </c>
      <c r="AL97" s="1" t="b">
        <f>SiteCalc1[[#This Row],[Total Site
FCI 
Power Rating 
'[kW']]]&gt;SiteChar[[#This Row],[Maximum Total Site Power 
'[kW']]]</f>
        <v>0</v>
      </c>
      <c r="AM97" s="1" t="b">
        <f>AND(Hide[[#This Row],[FCI Program Type]]="LMD-FCI",SiteCalc1[[#This Row],[Total 
Site 
LMD-FCI Power Rating 
'[kW']]]&gt;2500)</f>
        <v>0</v>
      </c>
      <c r="AN97" s="1" t="b">
        <f>AND(Hide[[#This Row],[FCI Program Type]]="HD-FCI",SiteCalc1[[#This Row],[Total Site
HD-FCI Power Rating 
'[kW']]]&gt;40000)</f>
        <v>0</v>
      </c>
      <c r="AO97" s="1" t="b">
        <f>AND(FSEchar[[#This Row],[FSE Nameplate Power Rating
'[kW']]]&lt;50,OR(Hide[[#This Row],[FCI Program Type]]=$AV$17,Hide[[#This Row],[FCI Program Type]]=$AV$18))</f>
        <v>0</v>
      </c>
      <c r="AP97"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97" s="1" t="str">
        <f>IF(LEFT(FSEchar[[#This Row],[FCI 
Category
Types]],1)="L", "LMD-FCI",IF(LEFT(FSEchar[[#This Row],[FCI 
Category
Types]],1)="H","HD-FCI",""))</f>
        <v/>
      </c>
      <c r="AR97" s="1" t="str">
        <f>SiteChar[[#This Row],[Site Name]]&amp;" "&amp;FSEchar[[#This Row],[FCI 
Category
Types]]&amp;" "&amp;FSEchar[[#This Row],[FSE Charger Model]]&amp;" "&amp;FSEchar[[#This Row],[FSE Nameplate Power Rating
'[kW']]]</f>
        <v xml:space="preserve">   </v>
      </c>
      <c r="AS97" s="1">
        <f>COUNTIF(Hide[Unique Types],Hide[[#This Row],[Unique Types]])</f>
        <v>157</v>
      </c>
      <c r="BA97" s="48" t="str" cm="1">
        <f t="array" ref="BA97">IF(ISBLANK(AZ97),"",SUM(IF(AZ97=LEFT(AY97:AY$210,LEN(AZ97)),1,0)))</f>
        <v/>
      </c>
      <c r="BB97" s="47" t="str" cm="1">
        <f t="array" ref="BB97">IFERROR(IF(COUNTIF($BB$11:BB96,BB96)&lt;_xlfn.XLOOKUP(BB96,$AZ$11:$AZ$210,$BA$11:$BA$210,0,1),BB96,INDEX($AZ$11:$AZ$210,MATCH(BB96,$AZ$11:$AZ$210,0)+1)),"")</f>
        <v/>
      </c>
      <c r="BC97" s="46" t="str" cm="1">
        <f t="array" ref="BC97">IF(OR($BB97=0,$BB97=""),"",SUM(IF(AY97=Hide[Unique Types],1,0)))</f>
        <v/>
      </c>
      <c r="BD97" s="46" t="str" cm="1">
        <f t="array" ref="BD97">IF(OR($BB97=0,$BB97=""),"",_xlfn.XLOOKUP(AY97,Hide[Unique Types],FSEchar[FCI 
Category
Types],"Err",0,1))</f>
        <v/>
      </c>
      <c r="BE97" s="46" t="str" cm="1">
        <f t="array" ref="BE97">IF(OR($BB97=0,$BB97=""),"",_xlfn.XLOOKUP(AY97,Hide[Unique Types],FSEchar[FSE Charger Model],"Err",0,1))</f>
        <v/>
      </c>
      <c r="BF97" s="46" t="str" cm="1">
        <f t="array" ref="BF97">IF(OR($BB97=0,$BB97=""),"",_xlfn.XLOOKUP(AY97,Hide[Unique Types],FSEchar[FSE Nameplate Power Rating
'[kW']],"Err",0,1))</f>
        <v/>
      </c>
      <c r="BG97" s="46" t="str" cm="1">
        <f t="array" ref="BG97">IF(OR($BB97=0,$BB97=""),"",_xlfn.XLOOKUP(AY97,Hide[Unique Types],FSEchar[Number of CHAdeMO Ports],"Err",0,1))</f>
        <v/>
      </c>
      <c r="BH97" s="46" t="str" cm="1">
        <f t="array" ref="BH97">IF(OR($BB97=0,$BB97=""),"",_xlfn.XLOOKUP(AY97,Hide[Unique Types],FSEchar[Number of 
CCS 
Ports],"Err",0,1))</f>
        <v/>
      </c>
      <c r="BI97" s="46" t="str" cm="1">
        <f t="array" ref="BI97">IF(OR($BB97=0,$BB97=""),"",_xlfn.XLOOKUP(AY97,Hide[Unique Types],FSEchar[Number of NACS 
(SAE J3400)
Ports],"Err",0,1))</f>
        <v/>
      </c>
      <c r="BJ97" s="46" t="str" cm="1">
        <f t="array" ref="BJ97">IF(OR($BB97=0,$BB97=""),"",_xlfn.XLOOKUP(AY97,Hide[Unique Types],FSEchar[Number of High-Power Ports],"Err",0,1))</f>
        <v/>
      </c>
      <c r="BK97" s="46" t="str" cm="1">
        <f t="array" ref="BK97">IF(OR($BB97=0,$BB97=""),"",_xlfn.XLOOKUP(AY97,Hide[Unique Types],FSEchar[High-Power Port Type],"Err",0,1))</f>
        <v/>
      </c>
      <c r="BL97" s="46" t="str" cm="1">
        <f t="array" ref="BL97">IF(OR($BB97=0,$BB97=""),"",_xlfn.XLOOKUP(AY97,Hide[Unique Types],SiteCalc2[FCI Charging Capacity '[kWh/day']],"Err",0,1))</f>
        <v/>
      </c>
    </row>
    <row r="98" spans="2:64" x14ac:dyDescent="0.3">
      <c r="B98" s="28">
        <v>88</v>
      </c>
      <c r="C98" s="28" t="str">
        <f>IF(ISBLANK(SiteChar[[#This Row],[Site Name]]),"",IF(G98=G97,C97,C97+1))</f>
        <v/>
      </c>
      <c r="D98" s="28" t="str">
        <f>IF(ISBLANK(SiteChar[[#This Row],[Site Name]]),"",IF(G98=G97,D97+1,1))</f>
        <v/>
      </c>
      <c r="E98" s="1" t="str">
        <f>IF(ISBLANK(SiteChar[[#This Row],[Site Name]]),"",Applicant)</f>
        <v/>
      </c>
      <c r="F98" s="1" t="str">
        <f>IF(ISBLANK(SiteChar[[#This Row],[Site Name]]),"",FEIN)</f>
        <v/>
      </c>
      <c r="G98" s="139"/>
      <c r="H98" s="139"/>
      <c r="I98" s="139"/>
      <c r="J98" s="140"/>
      <c r="K98" s="140"/>
      <c r="L98" s="141"/>
      <c r="M98" s="139"/>
      <c r="N98" s="142"/>
      <c r="O98" s="1">
        <f>SUMIF(Table1[Site 
Ordinal Number],Table1[[#This Row],[Site 
Ordinal Number]],FSEchar[FSE Nameplate Power Rating
'[kW']])</f>
        <v>0</v>
      </c>
      <c r="P98" s="1">
        <f>SUMIF(Table1[Site 
Ordinal Number],Table1[[#This Row],[Site 
Ordinal Number]],FSEchar[FSE
FCI
Power Rating '[kW']])</f>
        <v>0</v>
      </c>
      <c r="Q98" s="1">
        <f>SUMIF(Hide[Site LMD],"="&amp;Table1[[#This Row],[Site 
Ordinal Number]]&amp;$AV$17,FSEchar[FSE
FCI
Power Rating '[kW']])</f>
        <v>0</v>
      </c>
      <c r="R98" s="1">
        <f>SUMIF(Hide[Site HD],"="&amp;Table1[[#This Row],[Site 
Ordinal Number]]&amp;$AV$18,FSEchar[FSE
FCI
Power Rating '[kW']])</f>
        <v>0</v>
      </c>
      <c r="S98" s="139"/>
      <c r="T98" s="139"/>
      <c r="U98" s="139"/>
      <c r="V98" s="139"/>
      <c r="W98" s="139"/>
      <c r="X98" s="139"/>
      <c r="Y98" s="148"/>
      <c r="Z98" s="139"/>
      <c r="AA98" s="139"/>
      <c r="AB98" s="139"/>
      <c r="AC98" s="1" t="str">
        <f>IFERROR(FSEchar[[#This Row],[FSE
FCI
Power Rating '[kW']]]*24*_xlfn.XLOOKUP(FSEchar[[#This Row],[FCI 
Category
Types]],$AV$11:$AV$15,$AW$11:$AW$15),"")</f>
        <v/>
      </c>
      <c r="AD98" s="1">
        <f>SUMIF(SiteChar[Site Name],SiteChar[[#This Row],[Site Name]],FSEchar[FSE Nameplate Power Rating
'[kW']])</f>
        <v>0</v>
      </c>
      <c r="AE98" s="1">
        <f>COUNTIF(SiteChar[Site Name],SiteChar[[#This Row],[Site Name]])</f>
        <v>0</v>
      </c>
      <c r="AF98" s="1">
        <f>COUNTIF(Hide[Site LMD],Table1[[#This Row],[Site 
Ordinal Number]]&amp;$AV$17)</f>
        <v>0</v>
      </c>
      <c r="AG98" s="1">
        <f>COUNTIF(Hide[Site HD],Table1[[#This Row],[Site 
Ordinal Number]]&amp;$AV$18)</f>
        <v>0</v>
      </c>
      <c r="AH98" s="1" t="b">
        <f>OR(ISBLANK(SiteChar[[#This Row],[Latitude]]),LEN(SiteChar[[#This Row],[Latitude]])&gt;=8)</f>
        <v>1</v>
      </c>
      <c r="AI98" s="1" t="b">
        <f>OR(ISBLANK(SiteChar[[#This Row],[Longitude]]),LEN(SiteChar[[#This Row],[Longitude]])&gt;=10)</f>
        <v>1</v>
      </c>
      <c r="AJ98" s="1" t="str">
        <f>IF(Hide[[#This Row],[FCI Program Type]]=$AV$17,Table1[[#This Row],[Site 
Ordinal Number]]&amp;Hide[[#This Row],[FCI Program Type]],"")</f>
        <v/>
      </c>
      <c r="AK98" s="1" t="str">
        <f>IF(Hide[[#This Row],[FCI Program Type]]=$AV$18,Table1[[#This Row],[Site 
Ordinal Number]]&amp;Hide[[#This Row],[FCI Program Type]],"")</f>
        <v/>
      </c>
      <c r="AL98" s="1" t="b">
        <f>SiteCalc1[[#This Row],[Total Site
FCI 
Power Rating 
'[kW']]]&gt;SiteChar[[#This Row],[Maximum Total Site Power 
'[kW']]]</f>
        <v>0</v>
      </c>
      <c r="AM98" s="1" t="b">
        <f>AND(Hide[[#This Row],[FCI Program Type]]="LMD-FCI",SiteCalc1[[#This Row],[Total 
Site 
LMD-FCI Power Rating 
'[kW']]]&gt;2500)</f>
        <v>0</v>
      </c>
      <c r="AN98" s="1" t="b">
        <f>AND(Hide[[#This Row],[FCI Program Type]]="HD-FCI",SiteCalc1[[#This Row],[Total Site
HD-FCI Power Rating 
'[kW']]]&gt;40000)</f>
        <v>0</v>
      </c>
      <c r="AO98" s="1" t="b">
        <f>AND(FSEchar[[#This Row],[FSE Nameplate Power Rating
'[kW']]]&lt;50,OR(Hide[[#This Row],[FCI Program Type]]=$AV$17,Hide[[#This Row],[FCI Program Type]]=$AV$18))</f>
        <v>0</v>
      </c>
      <c r="AP98"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98" s="1" t="str">
        <f>IF(LEFT(FSEchar[[#This Row],[FCI 
Category
Types]],1)="L", "LMD-FCI",IF(LEFT(FSEchar[[#This Row],[FCI 
Category
Types]],1)="H","HD-FCI",""))</f>
        <v/>
      </c>
      <c r="AR98" s="1" t="str">
        <f>SiteChar[[#This Row],[Site Name]]&amp;" "&amp;FSEchar[[#This Row],[FCI 
Category
Types]]&amp;" "&amp;FSEchar[[#This Row],[FSE Charger Model]]&amp;" "&amp;FSEchar[[#This Row],[FSE Nameplate Power Rating
'[kW']]]</f>
        <v xml:space="preserve">   </v>
      </c>
      <c r="AS98" s="1">
        <f>COUNTIF(Hide[Unique Types],Hide[[#This Row],[Unique Types]])</f>
        <v>157</v>
      </c>
      <c r="BA98" s="48" t="str" cm="1">
        <f t="array" ref="BA98">IF(ISBLANK(AZ98),"",SUM(IF(AZ98=LEFT(AY98:AY$210,LEN(AZ98)),1,0)))</f>
        <v/>
      </c>
      <c r="BB98" s="47" t="str" cm="1">
        <f t="array" ref="BB98">IFERROR(IF(COUNTIF($BB$11:BB97,BB97)&lt;_xlfn.XLOOKUP(BB97,$AZ$11:$AZ$210,$BA$11:$BA$210,0,1),BB97,INDEX($AZ$11:$AZ$210,MATCH(BB97,$AZ$11:$AZ$210,0)+1)),"")</f>
        <v/>
      </c>
      <c r="BC98" s="46" t="str" cm="1">
        <f t="array" ref="BC98">IF(OR($BB98=0,$BB98=""),"",SUM(IF(AY98=Hide[Unique Types],1,0)))</f>
        <v/>
      </c>
      <c r="BD98" s="46" t="str" cm="1">
        <f t="array" ref="BD98">IF(OR($BB98=0,$BB98=""),"",_xlfn.XLOOKUP(AY98,Hide[Unique Types],FSEchar[FCI 
Category
Types],"Err",0,1))</f>
        <v/>
      </c>
      <c r="BE98" s="46" t="str" cm="1">
        <f t="array" ref="BE98">IF(OR($BB98=0,$BB98=""),"",_xlfn.XLOOKUP(AY98,Hide[Unique Types],FSEchar[FSE Charger Model],"Err",0,1))</f>
        <v/>
      </c>
      <c r="BF98" s="46" t="str" cm="1">
        <f t="array" ref="BF98">IF(OR($BB98=0,$BB98=""),"",_xlfn.XLOOKUP(AY98,Hide[Unique Types],FSEchar[FSE Nameplate Power Rating
'[kW']],"Err",0,1))</f>
        <v/>
      </c>
      <c r="BG98" s="46" t="str" cm="1">
        <f t="array" ref="BG98">IF(OR($BB98=0,$BB98=""),"",_xlfn.XLOOKUP(AY98,Hide[Unique Types],FSEchar[Number of CHAdeMO Ports],"Err",0,1))</f>
        <v/>
      </c>
      <c r="BH98" s="46" t="str" cm="1">
        <f t="array" ref="BH98">IF(OR($BB98=0,$BB98=""),"",_xlfn.XLOOKUP(AY98,Hide[Unique Types],FSEchar[Number of 
CCS 
Ports],"Err",0,1))</f>
        <v/>
      </c>
      <c r="BI98" s="46" t="str" cm="1">
        <f t="array" ref="BI98">IF(OR($BB98=0,$BB98=""),"",_xlfn.XLOOKUP(AY98,Hide[Unique Types],FSEchar[Number of NACS 
(SAE J3400)
Ports],"Err",0,1))</f>
        <v/>
      </c>
      <c r="BJ98" s="46" t="str" cm="1">
        <f t="array" ref="BJ98">IF(OR($BB98=0,$BB98=""),"",_xlfn.XLOOKUP(AY98,Hide[Unique Types],FSEchar[Number of High-Power Ports],"Err",0,1))</f>
        <v/>
      </c>
      <c r="BK98" s="46" t="str" cm="1">
        <f t="array" ref="BK98">IF(OR($BB98=0,$BB98=""),"",_xlfn.XLOOKUP(AY98,Hide[Unique Types],FSEchar[High-Power Port Type],"Err",0,1))</f>
        <v/>
      </c>
      <c r="BL98" s="46" t="str" cm="1">
        <f t="array" ref="BL98">IF(OR($BB98=0,$BB98=""),"",_xlfn.XLOOKUP(AY98,Hide[Unique Types],SiteCalc2[FCI Charging Capacity '[kWh/day']],"Err",0,1))</f>
        <v/>
      </c>
    </row>
    <row r="99" spans="2:64" x14ac:dyDescent="0.3">
      <c r="B99" s="28">
        <v>89</v>
      </c>
      <c r="C99" s="28" t="str">
        <f>IF(ISBLANK(SiteChar[[#This Row],[Site Name]]),"",IF(G99=G98,C98,C98+1))</f>
        <v/>
      </c>
      <c r="D99" s="28" t="str">
        <f>IF(ISBLANK(SiteChar[[#This Row],[Site Name]]),"",IF(G99=G98,D98+1,1))</f>
        <v/>
      </c>
      <c r="E99" s="1" t="str">
        <f>IF(ISBLANK(SiteChar[[#This Row],[Site Name]]),"",Applicant)</f>
        <v/>
      </c>
      <c r="F99" s="1" t="str">
        <f>IF(ISBLANK(SiteChar[[#This Row],[Site Name]]),"",FEIN)</f>
        <v/>
      </c>
      <c r="G99" s="139"/>
      <c r="H99" s="139"/>
      <c r="I99" s="139"/>
      <c r="J99" s="140"/>
      <c r="K99" s="140"/>
      <c r="L99" s="141"/>
      <c r="M99" s="139"/>
      <c r="N99" s="142"/>
      <c r="O99" s="1">
        <f>SUMIF(Table1[Site 
Ordinal Number],Table1[[#This Row],[Site 
Ordinal Number]],FSEchar[FSE Nameplate Power Rating
'[kW']])</f>
        <v>0</v>
      </c>
      <c r="P99" s="1">
        <f>SUMIF(Table1[Site 
Ordinal Number],Table1[[#This Row],[Site 
Ordinal Number]],FSEchar[FSE
FCI
Power Rating '[kW']])</f>
        <v>0</v>
      </c>
      <c r="Q99" s="1">
        <f>SUMIF(Hide[Site LMD],"="&amp;Table1[[#This Row],[Site 
Ordinal Number]]&amp;$AV$17,FSEchar[FSE
FCI
Power Rating '[kW']])</f>
        <v>0</v>
      </c>
      <c r="R99" s="1">
        <f>SUMIF(Hide[Site HD],"="&amp;Table1[[#This Row],[Site 
Ordinal Number]]&amp;$AV$18,FSEchar[FSE
FCI
Power Rating '[kW']])</f>
        <v>0</v>
      </c>
      <c r="S99" s="139"/>
      <c r="T99" s="139"/>
      <c r="U99" s="139"/>
      <c r="V99" s="139"/>
      <c r="W99" s="139"/>
      <c r="X99" s="139"/>
      <c r="Y99" s="148"/>
      <c r="Z99" s="139"/>
      <c r="AA99" s="139"/>
      <c r="AB99" s="139"/>
      <c r="AC99" s="1" t="str">
        <f>IFERROR(FSEchar[[#This Row],[FSE
FCI
Power Rating '[kW']]]*24*_xlfn.XLOOKUP(FSEchar[[#This Row],[FCI 
Category
Types]],$AV$11:$AV$15,$AW$11:$AW$15),"")</f>
        <v/>
      </c>
      <c r="AD99" s="1">
        <f>SUMIF(SiteChar[Site Name],SiteChar[[#This Row],[Site Name]],FSEchar[FSE Nameplate Power Rating
'[kW']])</f>
        <v>0</v>
      </c>
      <c r="AE99" s="1">
        <f>COUNTIF(SiteChar[Site Name],SiteChar[[#This Row],[Site Name]])</f>
        <v>0</v>
      </c>
      <c r="AF99" s="1">
        <f>COUNTIF(Hide[Site LMD],Table1[[#This Row],[Site 
Ordinal Number]]&amp;$AV$17)</f>
        <v>0</v>
      </c>
      <c r="AG99" s="1">
        <f>COUNTIF(Hide[Site HD],Table1[[#This Row],[Site 
Ordinal Number]]&amp;$AV$18)</f>
        <v>0</v>
      </c>
      <c r="AH99" s="1" t="b">
        <f>OR(ISBLANK(SiteChar[[#This Row],[Latitude]]),LEN(SiteChar[[#This Row],[Latitude]])&gt;=8)</f>
        <v>1</v>
      </c>
      <c r="AI99" s="1" t="b">
        <f>OR(ISBLANK(SiteChar[[#This Row],[Longitude]]),LEN(SiteChar[[#This Row],[Longitude]])&gt;=10)</f>
        <v>1</v>
      </c>
      <c r="AJ99" s="1" t="str">
        <f>IF(Hide[[#This Row],[FCI Program Type]]=$AV$17,Table1[[#This Row],[Site 
Ordinal Number]]&amp;Hide[[#This Row],[FCI Program Type]],"")</f>
        <v/>
      </c>
      <c r="AK99" s="1" t="str">
        <f>IF(Hide[[#This Row],[FCI Program Type]]=$AV$18,Table1[[#This Row],[Site 
Ordinal Number]]&amp;Hide[[#This Row],[FCI Program Type]],"")</f>
        <v/>
      </c>
      <c r="AL99" s="1" t="b">
        <f>SiteCalc1[[#This Row],[Total Site
FCI 
Power Rating 
'[kW']]]&gt;SiteChar[[#This Row],[Maximum Total Site Power 
'[kW']]]</f>
        <v>0</v>
      </c>
      <c r="AM99" s="1" t="b">
        <f>AND(Hide[[#This Row],[FCI Program Type]]="LMD-FCI",SiteCalc1[[#This Row],[Total 
Site 
LMD-FCI Power Rating 
'[kW']]]&gt;2500)</f>
        <v>0</v>
      </c>
      <c r="AN99" s="1" t="b">
        <f>AND(Hide[[#This Row],[FCI Program Type]]="HD-FCI",SiteCalc1[[#This Row],[Total Site
HD-FCI Power Rating 
'[kW']]]&gt;40000)</f>
        <v>0</v>
      </c>
      <c r="AO99" s="1" t="b">
        <f>AND(FSEchar[[#This Row],[FSE Nameplate Power Rating
'[kW']]]&lt;50,OR(Hide[[#This Row],[FCI Program Type]]=$AV$17,Hide[[#This Row],[FCI Program Type]]=$AV$18))</f>
        <v>0</v>
      </c>
      <c r="AP99"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99" s="1" t="str">
        <f>IF(LEFT(FSEchar[[#This Row],[FCI 
Category
Types]],1)="L", "LMD-FCI",IF(LEFT(FSEchar[[#This Row],[FCI 
Category
Types]],1)="H","HD-FCI",""))</f>
        <v/>
      </c>
      <c r="AR99" s="1" t="str">
        <f>SiteChar[[#This Row],[Site Name]]&amp;" "&amp;FSEchar[[#This Row],[FCI 
Category
Types]]&amp;" "&amp;FSEchar[[#This Row],[FSE Charger Model]]&amp;" "&amp;FSEchar[[#This Row],[FSE Nameplate Power Rating
'[kW']]]</f>
        <v xml:space="preserve">   </v>
      </c>
      <c r="AS99" s="1">
        <f>COUNTIF(Hide[Unique Types],Hide[[#This Row],[Unique Types]])</f>
        <v>157</v>
      </c>
      <c r="BA99" s="48" t="str" cm="1">
        <f t="array" ref="BA99">IF(ISBLANK(AZ99),"",SUM(IF(AZ99=LEFT(AY99:AY$210,LEN(AZ99)),1,0)))</f>
        <v/>
      </c>
      <c r="BB99" s="47" t="str" cm="1">
        <f t="array" ref="BB99">IFERROR(IF(COUNTIF($BB$11:BB98,BB98)&lt;_xlfn.XLOOKUP(BB98,$AZ$11:$AZ$210,$BA$11:$BA$210,0,1),BB98,INDEX($AZ$11:$AZ$210,MATCH(BB98,$AZ$11:$AZ$210,0)+1)),"")</f>
        <v/>
      </c>
      <c r="BC99" s="46" t="str" cm="1">
        <f t="array" ref="BC99">IF(OR($BB99=0,$BB99=""),"",SUM(IF(AY99=Hide[Unique Types],1,0)))</f>
        <v/>
      </c>
      <c r="BD99" s="46" t="str" cm="1">
        <f t="array" ref="BD99">IF(OR($BB99=0,$BB99=""),"",_xlfn.XLOOKUP(AY99,Hide[Unique Types],FSEchar[FCI 
Category
Types],"Err",0,1))</f>
        <v/>
      </c>
      <c r="BE99" s="46" t="str" cm="1">
        <f t="array" ref="BE99">IF(OR($BB99=0,$BB99=""),"",_xlfn.XLOOKUP(AY99,Hide[Unique Types],FSEchar[FSE Charger Model],"Err",0,1))</f>
        <v/>
      </c>
      <c r="BF99" s="46" t="str" cm="1">
        <f t="array" ref="BF99">IF(OR($BB99=0,$BB99=""),"",_xlfn.XLOOKUP(AY99,Hide[Unique Types],FSEchar[FSE Nameplate Power Rating
'[kW']],"Err",0,1))</f>
        <v/>
      </c>
      <c r="BG99" s="46" t="str" cm="1">
        <f t="array" ref="BG99">IF(OR($BB99=0,$BB99=""),"",_xlfn.XLOOKUP(AY99,Hide[Unique Types],FSEchar[Number of CHAdeMO Ports],"Err",0,1))</f>
        <v/>
      </c>
      <c r="BH99" s="46" t="str" cm="1">
        <f t="array" ref="BH99">IF(OR($BB99=0,$BB99=""),"",_xlfn.XLOOKUP(AY99,Hide[Unique Types],FSEchar[Number of 
CCS 
Ports],"Err",0,1))</f>
        <v/>
      </c>
      <c r="BI99" s="46" t="str" cm="1">
        <f t="array" ref="BI99">IF(OR($BB99=0,$BB99=""),"",_xlfn.XLOOKUP(AY99,Hide[Unique Types],FSEchar[Number of NACS 
(SAE J3400)
Ports],"Err",0,1))</f>
        <v/>
      </c>
      <c r="BJ99" s="46" t="str" cm="1">
        <f t="array" ref="BJ99">IF(OR($BB99=0,$BB99=""),"",_xlfn.XLOOKUP(AY99,Hide[Unique Types],FSEchar[Number of High-Power Ports],"Err",0,1))</f>
        <v/>
      </c>
      <c r="BK99" s="46" t="str" cm="1">
        <f t="array" ref="BK99">IF(OR($BB99=0,$BB99=""),"",_xlfn.XLOOKUP(AY99,Hide[Unique Types],FSEchar[High-Power Port Type],"Err",0,1))</f>
        <v/>
      </c>
      <c r="BL99" s="46" t="str" cm="1">
        <f t="array" ref="BL99">IF(OR($BB99=0,$BB99=""),"",_xlfn.XLOOKUP(AY99,Hide[Unique Types],SiteCalc2[FCI Charging Capacity '[kWh/day']],"Err",0,1))</f>
        <v/>
      </c>
    </row>
    <row r="100" spans="2:64" x14ac:dyDescent="0.3">
      <c r="B100" s="28">
        <v>90</v>
      </c>
      <c r="C100" s="28" t="str">
        <f>IF(ISBLANK(SiteChar[[#This Row],[Site Name]]),"",IF(G100=G99,C99,C99+1))</f>
        <v/>
      </c>
      <c r="D100" s="28" t="str">
        <f>IF(ISBLANK(SiteChar[[#This Row],[Site Name]]),"",IF(G100=G99,D99+1,1))</f>
        <v/>
      </c>
      <c r="E100" s="1" t="str">
        <f>IF(ISBLANK(SiteChar[[#This Row],[Site Name]]),"",Applicant)</f>
        <v/>
      </c>
      <c r="F100" s="1" t="str">
        <f>IF(ISBLANK(SiteChar[[#This Row],[Site Name]]),"",FEIN)</f>
        <v/>
      </c>
      <c r="G100" s="139"/>
      <c r="H100" s="139"/>
      <c r="I100" s="139"/>
      <c r="J100" s="140"/>
      <c r="K100" s="140"/>
      <c r="L100" s="141"/>
      <c r="M100" s="139"/>
      <c r="N100" s="142"/>
      <c r="O100" s="1">
        <f>SUMIF(Table1[Site 
Ordinal Number],Table1[[#This Row],[Site 
Ordinal Number]],FSEchar[FSE Nameplate Power Rating
'[kW']])</f>
        <v>0</v>
      </c>
      <c r="P100" s="1">
        <f>SUMIF(Table1[Site 
Ordinal Number],Table1[[#This Row],[Site 
Ordinal Number]],FSEchar[FSE
FCI
Power Rating '[kW']])</f>
        <v>0</v>
      </c>
      <c r="Q100" s="1">
        <f>SUMIF(Hide[Site LMD],"="&amp;Table1[[#This Row],[Site 
Ordinal Number]]&amp;$AV$17,FSEchar[FSE
FCI
Power Rating '[kW']])</f>
        <v>0</v>
      </c>
      <c r="R100" s="1">
        <f>SUMIF(Hide[Site HD],"="&amp;Table1[[#This Row],[Site 
Ordinal Number]]&amp;$AV$18,FSEchar[FSE
FCI
Power Rating '[kW']])</f>
        <v>0</v>
      </c>
      <c r="S100" s="139"/>
      <c r="T100" s="139"/>
      <c r="U100" s="139"/>
      <c r="V100" s="139"/>
      <c r="W100" s="139"/>
      <c r="X100" s="139"/>
      <c r="Y100" s="148"/>
      <c r="Z100" s="139"/>
      <c r="AA100" s="139"/>
      <c r="AB100" s="139"/>
      <c r="AC100" s="1" t="str">
        <f>IFERROR(FSEchar[[#This Row],[FSE
FCI
Power Rating '[kW']]]*24*_xlfn.XLOOKUP(FSEchar[[#This Row],[FCI 
Category
Types]],$AV$11:$AV$15,$AW$11:$AW$15),"")</f>
        <v/>
      </c>
      <c r="AD100" s="1">
        <f>SUMIF(SiteChar[Site Name],SiteChar[[#This Row],[Site Name]],FSEchar[FSE Nameplate Power Rating
'[kW']])</f>
        <v>0</v>
      </c>
      <c r="AE100" s="1">
        <f>COUNTIF(SiteChar[Site Name],SiteChar[[#This Row],[Site Name]])</f>
        <v>0</v>
      </c>
      <c r="AF100" s="1">
        <f>COUNTIF(Hide[Site LMD],Table1[[#This Row],[Site 
Ordinal Number]]&amp;$AV$17)</f>
        <v>0</v>
      </c>
      <c r="AG100" s="1">
        <f>COUNTIF(Hide[Site HD],Table1[[#This Row],[Site 
Ordinal Number]]&amp;$AV$18)</f>
        <v>0</v>
      </c>
      <c r="AH100" s="1" t="b">
        <f>OR(ISBLANK(SiteChar[[#This Row],[Latitude]]),LEN(SiteChar[[#This Row],[Latitude]])&gt;=8)</f>
        <v>1</v>
      </c>
      <c r="AI100" s="1" t="b">
        <f>OR(ISBLANK(SiteChar[[#This Row],[Longitude]]),LEN(SiteChar[[#This Row],[Longitude]])&gt;=10)</f>
        <v>1</v>
      </c>
      <c r="AJ100" s="1" t="str">
        <f>IF(Hide[[#This Row],[FCI Program Type]]=$AV$17,Table1[[#This Row],[Site 
Ordinal Number]]&amp;Hide[[#This Row],[FCI Program Type]],"")</f>
        <v/>
      </c>
      <c r="AK100" s="1" t="str">
        <f>IF(Hide[[#This Row],[FCI Program Type]]=$AV$18,Table1[[#This Row],[Site 
Ordinal Number]]&amp;Hide[[#This Row],[FCI Program Type]],"")</f>
        <v/>
      </c>
      <c r="AL100" s="1" t="b">
        <f>SiteCalc1[[#This Row],[Total Site
FCI 
Power Rating 
'[kW']]]&gt;SiteChar[[#This Row],[Maximum Total Site Power 
'[kW']]]</f>
        <v>0</v>
      </c>
      <c r="AM100" s="1" t="b">
        <f>AND(Hide[[#This Row],[FCI Program Type]]="LMD-FCI",SiteCalc1[[#This Row],[Total 
Site 
LMD-FCI Power Rating 
'[kW']]]&gt;2500)</f>
        <v>0</v>
      </c>
      <c r="AN100" s="1" t="b">
        <f>AND(Hide[[#This Row],[FCI Program Type]]="HD-FCI",SiteCalc1[[#This Row],[Total Site
HD-FCI Power Rating 
'[kW']]]&gt;40000)</f>
        <v>0</v>
      </c>
      <c r="AO100" s="1" t="b">
        <f>AND(FSEchar[[#This Row],[FSE Nameplate Power Rating
'[kW']]]&lt;50,OR(Hide[[#This Row],[FCI Program Type]]=$AV$17,Hide[[#This Row],[FCI Program Type]]=$AV$18))</f>
        <v>0</v>
      </c>
      <c r="AP100"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00" s="1" t="str">
        <f>IF(LEFT(FSEchar[[#This Row],[FCI 
Category
Types]],1)="L", "LMD-FCI",IF(LEFT(FSEchar[[#This Row],[FCI 
Category
Types]],1)="H","HD-FCI",""))</f>
        <v/>
      </c>
      <c r="AR100" s="1" t="str">
        <f>SiteChar[[#This Row],[Site Name]]&amp;" "&amp;FSEchar[[#This Row],[FCI 
Category
Types]]&amp;" "&amp;FSEchar[[#This Row],[FSE Charger Model]]&amp;" "&amp;FSEchar[[#This Row],[FSE Nameplate Power Rating
'[kW']]]</f>
        <v xml:space="preserve">   </v>
      </c>
      <c r="AS100" s="1">
        <f>COUNTIF(Hide[Unique Types],Hide[[#This Row],[Unique Types]])</f>
        <v>157</v>
      </c>
      <c r="BA100" s="48" t="str" cm="1">
        <f t="array" ref="BA100">IF(ISBLANK(AZ100),"",SUM(IF(AZ100=LEFT(AY100:AY$210,LEN(AZ100)),1,0)))</f>
        <v/>
      </c>
      <c r="BB100" s="47" t="str" cm="1">
        <f t="array" ref="BB100">IFERROR(IF(COUNTIF($BB$11:BB99,BB99)&lt;_xlfn.XLOOKUP(BB99,$AZ$11:$AZ$210,$BA$11:$BA$210,0,1),BB99,INDEX($AZ$11:$AZ$210,MATCH(BB99,$AZ$11:$AZ$210,0)+1)),"")</f>
        <v/>
      </c>
      <c r="BC100" s="46" t="str" cm="1">
        <f t="array" ref="BC100">IF(OR($BB100=0,$BB100=""),"",SUM(IF(AY100=Hide[Unique Types],1,0)))</f>
        <v/>
      </c>
      <c r="BD100" s="46" t="str" cm="1">
        <f t="array" ref="BD100">IF(OR($BB100=0,$BB100=""),"",_xlfn.XLOOKUP(AY100,Hide[Unique Types],FSEchar[FCI 
Category
Types],"Err",0,1))</f>
        <v/>
      </c>
      <c r="BE100" s="46" t="str" cm="1">
        <f t="array" ref="BE100">IF(OR($BB100=0,$BB100=""),"",_xlfn.XLOOKUP(AY100,Hide[Unique Types],FSEchar[FSE Charger Model],"Err",0,1))</f>
        <v/>
      </c>
      <c r="BF100" s="46" t="str" cm="1">
        <f t="array" ref="BF100">IF(OR($BB100=0,$BB100=""),"",_xlfn.XLOOKUP(AY100,Hide[Unique Types],FSEchar[FSE Nameplate Power Rating
'[kW']],"Err",0,1))</f>
        <v/>
      </c>
      <c r="BG100" s="46" t="str" cm="1">
        <f t="array" ref="BG100">IF(OR($BB100=0,$BB100=""),"",_xlfn.XLOOKUP(AY100,Hide[Unique Types],FSEchar[Number of CHAdeMO Ports],"Err",0,1))</f>
        <v/>
      </c>
      <c r="BH100" s="46" t="str" cm="1">
        <f t="array" ref="BH100">IF(OR($BB100=0,$BB100=""),"",_xlfn.XLOOKUP(AY100,Hide[Unique Types],FSEchar[Number of 
CCS 
Ports],"Err",0,1))</f>
        <v/>
      </c>
      <c r="BI100" s="46" t="str" cm="1">
        <f t="array" ref="BI100">IF(OR($BB100=0,$BB100=""),"",_xlfn.XLOOKUP(AY100,Hide[Unique Types],FSEchar[Number of NACS 
(SAE J3400)
Ports],"Err",0,1))</f>
        <v/>
      </c>
      <c r="BJ100" s="46" t="str" cm="1">
        <f t="array" ref="BJ100">IF(OR($BB100=0,$BB100=""),"",_xlfn.XLOOKUP(AY100,Hide[Unique Types],FSEchar[Number of High-Power Ports],"Err",0,1))</f>
        <v/>
      </c>
      <c r="BK100" s="46" t="str" cm="1">
        <f t="array" ref="BK100">IF(OR($BB100=0,$BB100=""),"",_xlfn.XLOOKUP(AY100,Hide[Unique Types],FSEchar[High-Power Port Type],"Err",0,1))</f>
        <v/>
      </c>
      <c r="BL100" s="46" t="str" cm="1">
        <f t="array" ref="BL100">IF(OR($BB100=0,$BB100=""),"",_xlfn.XLOOKUP(AY100,Hide[Unique Types],SiteCalc2[FCI Charging Capacity '[kWh/day']],"Err",0,1))</f>
        <v/>
      </c>
    </row>
    <row r="101" spans="2:64" x14ac:dyDescent="0.3">
      <c r="B101" s="28">
        <v>91</v>
      </c>
      <c r="C101" s="28" t="str">
        <f>IF(ISBLANK(SiteChar[[#This Row],[Site Name]]),"",IF(G101=G100,C100,C100+1))</f>
        <v/>
      </c>
      <c r="D101" s="28" t="str">
        <f>IF(ISBLANK(SiteChar[[#This Row],[Site Name]]),"",IF(G101=G100,D100+1,1))</f>
        <v/>
      </c>
      <c r="E101" s="1" t="str">
        <f>IF(ISBLANK(SiteChar[[#This Row],[Site Name]]),"",Applicant)</f>
        <v/>
      </c>
      <c r="F101" s="1" t="str">
        <f>IF(ISBLANK(SiteChar[[#This Row],[Site Name]]),"",FEIN)</f>
        <v/>
      </c>
      <c r="G101" s="139"/>
      <c r="H101" s="139"/>
      <c r="I101" s="139"/>
      <c r="J101" s="140"/>
      <c r="K101" s="140"/>
      <c r="L101" s="141"/>
      <c r="M101" s="139"/>
      <c r="N101" s="142"/>
      <c r="O101" s="1">
        <f>SUMIF(Table1[Site 
Ordinal Number],Table1[[#This Row],[Site 
Ordinal Number]],FSEchar[FSE Nameplate Power Rating
'[kW']])</f>
        <v>0</v>
      </c>
      <c r="P101" s="1">
        <f>SUMIF(Table1[Site 
Ordinal Number],Table1[[#This Row],[Site 
Ordinal Number]],FSEchar[FSE
FCI
Power Rating '[kW']])</f>
        <v>0</v>
      </c>
      <c r="Q101" s="1">
        <f>SUMIF(Hide[Site LMD],"="&amp;Table1[[#This Row],[Site 
Ordinal Number]]&amp;$AV$17,FSEchar[FSE
FCI
Power Rating '[kW']])</f>
        <v>0</v>
      </c>
      <c r="R101" s="1">
        <f>SUMIF(Hide[Site HD],"="&amp;Table1[[#This Row],[Site 
Ordinal Number]]&amp;$AV$18,FSEchar[FSE
FCI
Power Rating '[kW']])</f>
        <v>0</v>
      </c>
      <c r="S101" s="139"/>
      <c r="T101" s="139"/>
      <c r="U101" s="139"/>
      <c r="V101" s="139"/>
      <c r="W101" s="139"/>
      <c r="X101" s="139"/>
      <c r="Y101" s="148"/>
      <c r="Z101" s="139"/>
      <c r="AA101" s="139"/>
      <c r="AB101" s="139"/>
      <c r="AC101" s="1" t="str">
        <f>IFERROR(FSEchar[[#This Row],[FSE
FCI
Power Rating '[kW']]]*24*_xlfn.XLOOKUP(FSEchar[[#This Row],[FCI 
Category
Types]],$AV$11:$AV$15,$AW$11:$AW$15),"")</f>
        <v/>
      </c>
      <c r="AD101" s="1">
        <f>SUMIF(SiteChar[Site Name],SiteChar[[#This Row],[Site Name]],FSEchar[FSE Nameplate Power Rating
'[kW']])</f>
        <v>0</v>
      </c>
      <c r="AE101" s="1">
        <f>COUNTIF(SiteChar[Site Name],SiteChar[[#This Row],[Site Name]])</f>
        <v>0</v>
      </c>
      <c r="AF101" s="1">
        <f>COUNTIF(Hide[Site LMD],Table1[[#This Row],[Site 
Ordinal Number]]&amp;$AV$17)</f>
        <v>0</v>
      </c>
      <c r="AG101" s="1">
        <f>COUNTIF(Hide[Site HD],Table1[[#This Row],[Site 
Ordinal Number]]&amp;$AV$18)</f>
        <v>0</v>
      </c>
      <c r="AH101" s="1" t="b">
        <f>OR(ISBLANK(SiteChar[[#This Row],[Latitude]]),LEN(SiteChar[[#This Row],[Latitude]])&gt;=8)</f>
        <v>1</v>
      </c>
      <c r="AI101" s="1" t="b">
        <f>OR(ISBLANK(SiteChar[[#This Row],[Longitude]]),LEN(SiteChar[[#This Row],[Longitude]])&gt;=10)</f>
        <v>1</v>
      </c>
      <c r="AJ101" s="1" t="str">
        <f>IF(Hide[[#This Row],[FCI Program Type]]=$AV$17,Table1[[#This Row],[Site 
Ordinal Number]]&amp;Hide[[#This Row],[FCI Program Type]],"")</f>
        <v/>
      </c>
      <c r="AK101" s="1" t="str">
        <f>IF(Hide[[#This Row],[FCI Program Type]]=$AV$18,Table1[[#This Row],[Site 
Ordinal Number]]&amp;Hide[[#This Row],[FCI Program Type]],"")</f>
        <v/>
      </c>
      <c r="AL101" s="1" t="b">
        <f>SiteCalc1[[#This Row],[Total Site
FCI 
Power Rating 
'[kW']]]&gt;SiteChar[[#This Row],[Maximum Total Site Power 
'[kW']]]</f>
        <v>0</v>
      </c>
      <c r="AM101" s="1" t="b">
        <f>AND(Hide[[#This Row],[FCI Program Type]]="LMD-FCI",SiteCalc1[[#This Row],[Total 
Site 
LMD-FCI Power Rating 
'[kW']]]&gt;2500)</f>
        <v>0</v>
      </c>
      <c r="AN101" s="1" t="b">
        <f>AND(Hide[[#This Row],[FCI Program Type]]="HD-FCI",SiteCalc1[[#This Row],[Total Site
HD-FCI Power Rating 
'[kW']]]&gt;40000)</f>
        <v>0</v>
      </c>
      <c r="AO101" s="1" t="b">
        <f>AND(FSEchar[[#This Row],[FSE Nameplate Power Rating
'[kW']]]&lt;50,OR(Hide[[#This Row],[FCI Program Type]]=$AV$17,Hide[[#This Row],[FCI Program Type]]=$AV$18))</f>
        <v>0</v>
      </c>
      <c r="AP101"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01" s="1" t="str">
        <f>IF(LEFT(FSEchar[[#This Row],[FCI 
Category
Types]],1)="L", "LMD-FCI",IF(LEFT(FSEchar[[#This Row],[FCI 
Category
Types]],1)="H","HD-FCI",""))</f>
        <v/>
      </c>
      <c r="AR101" s="1" t="str">
        <f>SiteChar[[#This Row],[Site Name]]&amp;" "&amp;FSEchar[[#This Row],[FCI 
Category
Types]]&amp;" "&amp;FSEchar[[#This Row],[FSE Charger Model]]&amp;" "&amp;FSEchar[[#This Row],[FSE Nameplate Power Rating
'[kW']]]</f>
        <v xml:space="preserve">   </v>
      </c>
      <c r="AS101" s="1">
        <f>COUNTIF(Hide[Unique Types],Hide[[#This Row],[Unique Types]])</f>
        <v>157</v>
      </c>
      <c r="BA101" s="48" t="str" cm="1">
        <f t="array" ref="BA101">IF(ISBLANK(AZ101),"",SUM(IF(AZ101=LEFT(AY101:AY$210,LEN(AZ101)),1,0)))</f>
        <v/>
      </c>
      <c r="BB101" s="47" t="str" cm="1">
        <f t="array" ref="BB101">IFERROR(IF(COUNTIF($BB$11:BB100,BB100)&lt;_xlfn.XLOOKUP(BB100,$AZ$11:$AZ$210,$BA$11:$BA$210,0,1),BB100,INDEX($AZ$11:$AZ$210,MATCH(BB100,$AZ$11:$AZ$210,0)+1)),"")</f>
        <v/>
      </c>
      <c r="BC101" s="46" t="str" cm="1">
        <f t="array" ref="BC101">IF(OR($BB101=0,$BB101=""),"",SUM(IF(AY101=Hide[Unique Types],1,0)))</f>
        <v/>
      </c>
      <c r="BD101" s="46" t="str" cm="1">
        <f t="array" ref="BD101">IF(OR($BB101=0,$BB101=""),"",_xlfn.XLOOKUP(AY101,Hide[Unique Types],FSEchar[FCI 
Category
Types],"Err",0,1))</f>
        <v/>
      </c>
      <c r="BE101" s="46" t="str" cm="1">
        <f t="array" ref="BE101">IF(OR($BB101=0,$BB101=""),"",_xlfn.XLOOKUP(AY101,Hide[Unique Types],FSEchar[FSE Charger Model],"Err",0,1))</f>
        <v/>
      </c>
      <c r="BF101" s="46" t="str" cm="1">
        <f t="array" ref="BF101">IF(OR($BB101=0,$BB101=""),"",_xlfn.XLOOKUP(AY101,Hide[Unique Types],FSEchar[FSE Nameplate Power Rating
'[kW']],"Err",0,1))</f>
        <v/>
      </c>
      <c r="BG101" s="46" t="str" cm="1">
        <f t="array" ref="BG101">IF(OR($BB101=0,$BB101=""),"",_xlfn.XLOOKUP(AY101,Hide[Unique Types],FSEchar[Number of CHAdeMO Ports],"Err",0,1))</f>
        <v/>
      </c>
      <c r="BH101" s="46" t="str" cm="1">
        <f t="array" ref="BH101">IF(OR($BB101=0,$BB101=""),"",_xlfn.XLOOKUP(AY101,Hide[Unique Types],FSEchar[Number of 
CCS 
Ports],"Err",0,1))</f>
        <v/>
      </c>
      <c r="BI101" s="46" t="str" cm="1">
        <f t="array" ref="BI101">IF(OR($BB101=0,$BB101=""),"",_xlfn.XLOOKUP(AY101,Hide[Unique Types],FSEchar[Number of NACS 
(SAE J3400)
Ports],"Err",0,1))</f>
        <v/>
      </c>
      <c r="BJ101" s="46" t="str" cm="1">
        <f t="array" ref="BJ101">IF(OR($BB101=0,$BB101=""),"",_xlfn.XLOOKUP(AY101,Hide[Unique Types],FSEchar[Number of High-Power Ports],"Err",0,1))</f>
        <v/>
      </c>
      <c r="BK101" s="46" t="str" cm="1">
        <f t="array" ref="BK101">IF(OR($BB101=0,$BB101=""),"",_xlfn.XLOOKUP(AY101,Hide[Unique Types],FSEchar[High-Power Port Type],"Err",0,1))</f>
        <v/>
      </c>
      <c r="BL101" s="46" t="str" cm="1">
        <f t="array" ref="BL101">IF(OR($BB101=0,$BB101=""),"",_xlfn.XLOOKUP(AY101,Hide[Unique Types],SiteCalc2[FCI Charging Capacity '[kWh/day']],"Err",0,1))</f>
        <v/>
      </c>
    </row>
    <row r="102" spans="2:64" x14ac:dyDescent="0.3">
      <c r="B102" s="28">
        <v>92</v>
      </c>
      <c r="C102" s="28" t="str">
        <f>IF(ISBLANK(SiteChar[[#This Row],[Site Name]]),"",IF(G102=G101,C101,C101+1))</f>
        <v/>
      </c>
      <c r="D102" s="28" t="str">
        <f>IF(ISBLANK(SiteChar[[#This Row],[Site Name]]),"",IF(G102=G101,D101+1,1))</f>
        <v/>
      </c>
      <c r="E102" s="1" t="str">
        <f>IF(ISBLANK(SiteChar[[#This Row],[Site Name]]),"",Applicant)</f>
        <v/>
      </c>
      <c r="F102" s="1" t="str">
        <f>IF(ISBLANK(SiteChar[[#This Row],[Site Name]]),"",FEIN)</f>
        <v/>
      </c>
      <c r="G102" s="139"/>
      <c r="H102" s="139"/>
      <c r="I102" s="139"/>
      <c r="J102" s="140"/>
      <c r="K102" s="140"/>
      <c r="L102" s="141"/>
      <c r="M102" s="139"/>
      <c r="N102" s="142"/>
      <c r="O102" s="1">
        <f>SUMIF(Table1[Site 
Ordinal Number],Table1[[#This Row],[Site 
Ordinal Number]],FSEchar[FSE Nameplate Power Rating
'[kW']])</f>
        <v>0</v>
      </c>
      <c r="P102" s="1">
        <f>SUMIF(Table1[Site 
Ordinal Number],Table1[[#This Row],[Site 
Ordinal Number]],FSEchar[FSE
FCI
Power Rating '[kW']])</f>
        <v>0</v>
      </c>
      <c r="Q102" s="1">
        <f>SUMIF(Hide[Site LMD],"="&amp;Table1[[#This Row],[Site 
Ordinal Number]]&amp;$AV$17,FSEchar[FSE
FCI
Power Rating '[kW']])</f>
        <v>0</v>
      </c>
      <c r="R102" s="1">
        <f>SUMIF(Hide[Site HD],"="&amp;Table1[[#This Row],[Site 
Ordinal Number]]&amp;$AV$18,FSEchar[FSE
FCI
Power Rating '[kW']])</f>
        <v>0</v>
      </c>
      <c r="S102" s="139"/>
      <c r="T102" s="139"/>
      <c r="U102" s="139"/>
      <c r="V102" s="139"/>
      <c r="W102" s="139"/>
      <c r="X102" s="139"/>
      <c r="Y102" s="148"/>
      <c r="Z102" s="139"/>
      <c r="AA102" s="139"/>
      <c r="AB102" s="139"/>
      <c r="AC102" s="1" t="str">
        <f>IFERROR(FSEchar[[#This Row],[FSE
FCI
Power Rating '[kW']]]*24*_xlfn.XLOOKUP(FSEchar[[#This Row],[FCI 
Category
Types]],$AV$11:$AV$15,$AW$11:$AW$15),"")</f>
        <v/>
      </c>
      <c r="AD102" s="1">
        <f>SUMIF(SiteChar[Site Name],SiteChar[[#This Row],[Site Name]],FSEchar[FSE Nameplate Power Rating
'[kW']])</f>
        <v>0</v>
      </c>
      <c r="AE102" s="1">
        <f>COUNTIF(SiteChar[Site Name],SiteChar[[#This Row],[Site Name]])</f>
        <v>0</v>
      </c>
      <c r="AF102" s="1">
        <f>COUNTIF(Hide[Site LMD],Table1[[#This Row],[Site 
Ordinal Number]]&amp;$AV$17)</f>
        <v>0</v>
      </c>
      <c r="AG102" s="1">
        <f>COUNTIF(Hide[Site HD],Table1[[#This Row],[Site 
Ordinal Number]]&amp;$AV$18)</f>
        <v>0</v>
      </c>
      <c r="AH102" s="1" t="b">
        <f>OR(ISBLANK(SiteChar[[#This Row],[Latitude]]),LEN(SiteChar[[#This Row],[Latitude]])&gt;=8)</f>
        <v>1</v>
      </c>
      <c r="AI102" s="1" t="b">
        <f>OR(ISBLANK(SiteChar[[#This Row],[Longitude]]),LEN(SiteChar[[#This Row],[Longitude]])&gt;=10)</f>
        <v>1</v>
      </c>
      <c r="AJ102" s="1" t="str">
        <f>IF(Hide[[#This Row],[FCI Program Type]]=$AV$17,Table1[[#This Row],[Site 
Ordinal Number]]&amp;Hide[[#This Row],[FCI Program Type]],"")</f>
        <v/>
      </c>
      <c r="AK102" s="1" t="str">
        <f>IF(Hide[[#This Row],[FCI Program Type]]=$AV$18,Table1[[#This Row],[Site 
Ordinal Number]]&amp;Hide[[#This Row],[FCI Program Type]],"")</f>
        <v/>
      </c>
      <c r="AL102" s="1" t="b">
        <f>SiteCalc1[[#This Row],[Total Site
FCI 
Power Rating 
'[kW']]]&gt;SiteChar[[#This Row],[Maximum Total Site Power 
'[kW']]]</f>
        <v>0</v>
      </c>
      <c r="AM102" s="1" t="b">
        <f>AND(Hide[[#This Row],[FCI Program Type]]="LMD-FCI",SiteCalc1[[#This Row],[Total 
Site 
LMD-FCI Power Rating 
'[kW']]]&gt;2500)</f>
        <v>0</v>
      </c>
      <c r="AN102" s="1" t="b">
        <f>AND(Hide[[#This Row],[FCI Program Type]]="HD-FCI",SiteCalc1[[#This Row],[Total Site
HD-FCI Power Rating 
'[kW']]]&gt;40000)</f>
        <v>0</v>
      </c>
      <c r="AO102" s="1" t="b">
        <f>AND(FSEchar[[#This Row],[FSE Nameplate Power Rating
'[kW']]]&lt;50,OR(Hide[[#This Row],[FCI Program Type]]=$AV$17,Hide[[#This Row],[FCI Program Type]]=$AV$18))</f>
        <v>0</v>
      </c>
      <c r="AP102"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02" s="1" t="str">
        <f>IF(LEFT(FSEchar[[#This Row],[FCI 
Category
Types]],1)="L", "LMD-FCI",IF(LEFT(FSEchar[[#This Row],[FCI 
Category
Types]],1)="H","HD-FCI",""))</f>
        <v/>
      </c>
      <c r="AR102" s="1" t="str">
        <f>SiteChar[[#This Row],[Site Name]]&amp;" "&amp;FSEchar[[#This Row],[FCI 
Category
Types]]&amp;" "&amp;FSEchar[[#This Row],[FSE Charger Model]]&amp;" "&amp;FSEchar[[#This Row],[FSE Nameplate Power Rating
'[kW']]]</f>
        <v xml:space="preserve">   </v>
      </c>
      <c r="AS102" s="1">
        <f>COUNTIF(Hide[Unique Types],Hide[[#This Row],[Unique Types]])</f>
        <v>157</v>
      </c>
      <c r="BA102" s="48" t="str" cm="1">
        <f t="array" ref="BA102">IF(ISBLANK(AZ102),"",SUM(IF(AZ102=LEFT(AY102:AY$210,LEN(AZ102)),1,0)))</f>
        <v/>
      </c>
      <c r="BB102" s="47" t="str" cm="1">
        <f t="array" ref="BB102">IFERROR(IF(COUNTIF($BB$11:BB101,BB101)&lt;_xlfn.XLOOKUP(BB101,$AZ$11:$AZ$210,$BA$11:$BA$210,0,1),BB101,INDEX($AZ$11:$AZ$210,MATCH(BB101,$AZ$11:$AZ$210,0)+1)),"")</f>
        <v/>
      </c>
      <c r="BC102" s="46" t="str" cm="1">
        <f t="array" ref="BC102">IF(OR($BB102=0,$BB102=""),"",SUM(IF(AY102=Hide[Unique Types],1,0)))</f>
        <v/>
      </c>
      <c r="BD102" s="46" t="str" cm="1">
        <f t="array" ref="BD102">IF(OR($BB102=0,$BB102=""),"",_xlfn.XLOOKUP(AY102,Hide[Unique Types],FSEchar[FCI 
Category
Types],"Err",0,1))</f>
        <v/>
      </c>
      <c r="BE102" s="46" t="str" cm="1">
        <f t="array" ref="BE102">IF(OR($BB102=0,$BB102=""),"",_xlfn.XLOOKUP(AY102,Hide[Unique Types],FSEchar[FSE Charger Model],"Err",0,1))</f>
        <v/>
      </c>
      <c r="BF102" s="46" t="str" cm="1">
        <f t="array" ref="BF102">IF(OR($BB102=0,$BB102=""),"",_xlfn.XLOOKUP(AY102,Hide[Unique Types],FSEchar[FSE Nameplate Power Rating
'[kW']],"Err",0,1))</f>
        <v/>
      </c>
      <c r="BG102" s="46" t="str" cm="1">
        <f t="array" ref="BG102">IF(OR($BB102=0,$BB102=""),"",_xlfn.XLOOKUP(AY102,Hide[Unique Types],FSEchar[Number of CHAdeMO Ports],"Err",0,1))</f>
        <v/>
      </c>
      <c r="BH102" s="46" t="str" cm="1">
        <f t="array" ref="BH102">IF(OR($BB102=0,$BB102=""),"",_xlfn.XLOOKUP(AY102,Hide[Unique Types],FSEchar[Number of 
CCS 
Ports],"Err",0,1))</f>
        <v/>
      </c>
      <c r="BI102" s="46" t="str" cm="1">
        <f t="array" ref="BI102">IF(OR($BB102=0,$BB102=""),"",_xlfn.XLOOKUP(AY102,Hide[Unique Types],FSEchar[Number of NACS 
(SAE J3400)
Ports],"Err",0,1))</f>
        <v/>
      </c>
      <c r="BJ102" s="46" t="str" cm="1">
        <f t="array" ref="BJ102">IF(OR($BB102=0,$BB102=""),"",_xlfn.XLOOKUP(AY102,Hide[Unique Types],FSEchar[Number of High-Power Ports],"Err",0,1))</f>
        <v/>
      </c>
      <c r="BK102" s="46" t="str" cm="1">
        <f t="array" ref="BK102">IF(OR($BB102=0,$BB102=""),"",_xlfn.XLOOKUP(AY102,Hide[Unique Types],FSEchar[High-Power Port Type],"Err",0,1))</f>
        <v/>
      </c>
      <c r="BL102" s="46" t="str" cm="1">
        <f t="array" ref="BL102">IF(OR($BB102=0,$BB102=""),"",_xlfn.XLOOKUP(AY102,Hide[Unique Types],SiteCalc2[FCI Charging Capacity '[kWh/day']],"Err",0,1))</f>
        <v/>
      </c>
    </row>
    <row r="103" spans="2:64" x14ac:dyDescent="0.3">
      <c r="B103" s="28">
        <v>93</v>
      </c>
      <c r="C103" s="28" t="str">
        <f>IF(ISBLANK(SiteChar[[#This Row],[Site Name]]),"",IF(G103=G102,C102,C102+1))</f>
        <v/>
      </c>
      <c r="D103" s="28" t="str">
        <f>IF(ISBLANK(SiteChar[[#This Row],[Site Name]]),"",IF(G103=G102,D102+1,1))</f>
        <v/>
      </c>
      <c r="E103" s="1" t="str">
        <f>IF(ISBLANK(SiteChar[[#This Row],[Site Name]]),"",Applicant)</f>
        <v/>
      </c>
      <c r="F103" s="1" t="str">
        <f>IF(ISBLANK(SiteChar[[#This Row],[Site Name]]),"",FEIN)</f>
        <v/>
      </c>
      <c r="G103" s="139"/>
      <c r="H103" s="139"/>
      <c r="I103" s="139"/>
      <c r="J103" s="140"/>
      <c r="K103" s="140"/>
      <c r="L103" s="141"/>
      <c r="M103" s="139"/>
      <c r="N103" s="142"/>
      <c r="O103" s="1">
        <f>SUMIF(Table1[Site 
Ordinal Number],Table1[[#This Row],[Site 
Ordinal Number]],FSEchar[FSE Nameplate Power Rating
'[kW']])</f>
        <v>0</v>
      </c>
      <c r="P103" s="1">
        <f>SUMIF(Table1[Site 
Ordinal Number],Table1[[#This Row],[Site 
Ordinal Number]],FSEchar[FSE
FCI
Power Rating '[kW']])</f>
        <v>0</v>
      </c>
      <c r="Q103" s="1">
        <f>SUMIF(Hide[Site LMD],"="&amp;Table1[[#This Row],[Site 
Ordinal Number]]&amp;$AV$17,FSEchar[FSE
FCI
Power Rating '[kW']])</f>
        <v>0</v>
      </c>
      <c r="R103" s="1">
        <f>SUMIF(Hide[Site HD],"="&amp;Table1[[#This Row],[Site 
Ordinal Number]]&amp;$AV$18,FSEchar[FSE
FCI
Power Rating '[kW']])</f>
        <v>0</v>
      </c>
      <c r="S103" s="139"/>
      <c r="T103" s="139"/>
      <c r="U103" s="139"/>
      <c r="V103" s="139"/>
      <c r="W103" s="139"/>
      <c r="X103" s="139"/>
      <c r="Y103" s="148"/>
      <c r="Z103" s="139"/>
      <c r="AA103" s="139"/>
      <c r="AB103" s="139"/>
      <c r="AC103" s="1" t="str">
        <f>IFERROR(FSEchar[[#This Row],[FSE
FCI
Power Rating '[kW']]]*24*_xlfn.XLOOKUP(FSEchar[[#This Row],[FCI 
Category
Types]],$AV$11:$AV$15,$AW$11:$AW$15),"")</f>
        <v/>
      </c>
      <c r="AD103" s="1">
        <f>SUMIF(SiteChar[Site Name],SiteChar[[#This Row],[Site Name]],FSEchar[FSE Nameplate Power Rating
'[kW']])</f>
        <v>0</v>
      </c>
      <c r="AE103" s="1">
        <f>COUNTIF(SiteChar[Site Name],SiteChar[[#This Row],[Site Name]])</f>
        <v>0</v>
      </c>
      <c r="AF103" s="1">
        <f>COUNTIF(Hide[Site LMD],Table1[[#This Row],[Site 
Ordinal Number]]&amp;$AV$17)</f>
        <v>0</v>
      </c>
      <c r="AG103" s="1">
        <f>COUNTIF(Hide[Site HD],Table1[[#This Row],[Site 
Ordinal Number]]&amp;$AV$18)</f>
        <v>0</v>
      </c>
      <c r="AH103" s="1" t="b">
        <f>OR(ISBLANK(SiteChar[[#This Row],[Latitude]]),LEN(SiteChar[[#This Row],[Latitude]])&gt;=8)</f>
        <v>1</v>
      </c>
      <c r="AI103" s="1" t="b">
        <f>OR(ISBLANK(SiteChar[[#This Row],[Longitude]]),LEN(SiteChar[[#This Row],[Longitude]])&gt;=10)</f>
        <v>1</v>
      </c>
      <c r="AJ103" s="1" t="str">
        <f>IF(Hide[[#This Row],[FCI Program Type]]=$AV$17,Table1[[#This Row],[Site 
Ordinal Number]]&amp;Hide[[#This Row],[FCI Program Type]],"")</f>
        <v/>
      </c>
      <c r="AK103" s="1" t="str">
        <f>IF(Hide[[#This Row],[FCI Program Type]]=$AV$18,Table1[[#This Row],[Site 
Ordinal Number]]&amp;Hide[[#This Row],[FCI Program Type]],"")</f>
        <v/>
      </c>
      <c r="AL103" s="1" t="b">
        <f>SiteCalc1[[#This Row],[Total Site
FCI 
Power Rating 
'[kW']]]&gt;SiteChar[[#This Row],[Maximum Total Site Power 
'[kW']]]</f>
        <v>0</v>
      </c>
      <c r="AM103" s="1" t="b">
        <f>AND(Hide[[#This Row],[FCI Program Type]]="LMD-FCI",SiteCalc1[[#This Row],[Total 
Site 
LMD-FCI Power Rating 
'[kW']]]&gt;2500)</f>
        <v>0</v>
      </c>
      <c r="AN103" s="1" t="b">
        <f>AND(Hide[[#This Row],[FCI Program Type]]="HD-FCI",SiteCalc1[[#This Row],[Total Site
HD-FCI Power Rating 
'[kW']]]&gt;40000)</f>
        <v>0</v>
      </c>
      <c r="AO103" s="1" t="b">
        <f>AND(FSEchar[[#This Row],[FSE Nameplate Power Rating
'[kW']]]&lt;50,OR(Hide[[#This Row],[FCI Program Type]]=$AV$17,Hide[[#This Row],[FCI Program Type]]=$AV$18))</f>
        <v>0</v>
      </c>
      <c r="AP103"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03" s="1" t="str">
        <f>IF(LEFT(FSEchar[[#This Row],[FCI 
Category
Types]],1)="L", "LMD-FCI",IF(LEFT(FSEchar[[#This Row],[FCI 
Category
Types]],1)="H","HD-FCI",""))</f>
        <v/>
      </c>
      <c r="AR103" s="1" t="str">
        <f>SiteChar[[#This Row],[Site Name]]&amp;" "&amp;FSEchar[[#This Row],[FCI 
Category
Types]]&amp;" "&amp;FSEchar[[#This Row],[FSE Charger Model]]&amp;" "&amp;FSEchar[[#This Row],[FSE Nameplate Power Rating
'[kW']]]</f>
        <v xml:space="preserve">   </v>
      </c>
      <c r="AS103" s="1">
        <f>COUNTIF(Hide[Unique Types],Hide[[#This Row],[Unique Types]])</f>
        <v>157</v>
      </c>
      <c r="BA103" s="48" t="str" cm="1">
        <f t="array" ref="BA103">IF(ISBLANK(AZ103),"",SUM(IF(AZ103=LEFT(AY103:AY$210,LEN(AZ103)),1,0)))</f>
        <v/>
      </c>
      <c r="BB103" s="47" t="str" cm="1">
        <f t="array" ref="BB103">IFERROR(IF(COUNTIF($BB$11:BB102,BB102)&lt;_xlfn.XLOOKUP(BB102,$AZ$11:$AZ$210,$BA$11:$BA$210,0,1),BB102,INDEX($AZ$11:$AZ$210,MATCH(BB102,$AZ$11:$AZ$210,0)+1)),"")</f>
        <v/>
      </c>
      <c r="BC103" s="46" t="str" cm="1">
        <f t="array" ref="BC103">IF(OR($BB103=0,$BB103=""),"",SUM(IF(AY103=Hide[Unique Types],1,0)))</f>
        <v/>
      </c>
      <c r="BD103" s="46" t="str" cm="1">
        <f t="array" ref="BD103">IF(OR($BB103=0,$BB103=""),"",_xlfn.XLOOKUP(AY103,Hide[Unique Types],FSEchar[FCI 
Category
Types],"Err",0,1))</f>
        <v/>
      </c>
      <c r="BE103" s="46" t="str" cm="1">
        <f t="array" ref="BE103">IF(OR($BB103=0,$BB103=""),"",_xlfn.XLOOKUP(AY103,Hide[Unique Types],FSEchar[FSE Charger Model],"Err",0,1))</f>
        <v/>
      </c>
      <c r="BF103" s="46" t="str" cm="1">
        <f t="array" ref="BF103">IF(OR($BB103=0,$BB103=""),"",_xlfn.XLOOKUP(AY103,Hide[Unique Types],FSEchar[FSE Nameplate Power Rating
'[kW']],"Err",0,1))</f>
        <v/>
      </c>
      <c r="BG103" s="46" t="str" cm="1">
        <f t="array" ref="BG103">IF(OR($BB103=0,$BB103=""),"",_xlfn.XLOOKUP(AY103,Hide[Unique Types],FSEchar[Number of CHAdeMO Ports],"Err",0,1))</f>
        <v/>
      </c>
      <c r="BH103" s="46" t="str" cm="1">
        <f t="array" ref="BH103">IF(OR($BB103=0,$BB103=""),"",_xlfn.XLOOKUP(AY103,Hide[Unique Types],FSEchar[Number of 
CCS 
Ports],"Err",0,1))</f>
        <v/>
      </c>
      <c r="BI103" s="46" t="str" cm="1">
        <f t="array" ref="BI103">IF(OR($BB103=0,$BB103=""),"",_xlfn.XLOOKUP(AY103,Hide[Unique Types],FSEchar[Number of NACS 
(SAE J3400)
Ports],"Err",0,1))</f>
        <v/>
      </c>
      <c r="BJ103" s="46" t="str" cm="1">
        <f t="array" ref="BJ103">IF(OR($BB103=0,$BB103=""),"",_xlfn.XLOOKUP(AY103,Hide[Unique Types],FSEchar[Number of High-Power Ports],"Err",0,1))</f>
        <v/>
      </c>
      <c r="BK103" s="46" t="str" cm="1">
        <f t="array" ref="BK103">IF(OR($BB103=0,$BB103=""),"",_xlfn.XLOOKUP(AY103,Hide[Unique Types],FSEchar[High-Power Port Type],"Err",0,1))</f>
        <v/>
      </c>
      <c r="BL103" s="46" t="str" cm="1">
        <f t="array" ref="BL103">IF(OR($BB103=0,$BB103=""),"",_xlfn.XLOOKUP(AY103,Hide[Unique Types],SiteCalc2[FCI Charging Capacity '[kWh/day']],"Err",0,1))</f>
        <v/>
      </c>
    </row>
    <row r="104" spans="2:64" x14ac:dyDescent="0.3">
      <c r="B104" s="28">
        <v>94</v>
      </c>
      <c r="C104" s="28" t="str">
        <f>IF(ISBLANK(SiteChar[[#This Row],[Site Name]]),"",IF(G104=G103,C103,C103+1))</f>
        <v/>
      </c>
      <c r="D104" s="28" t="str">
        <f>IF(ISBLANK(SiteChar[[#This Row],[Site Name]]),"",IF(G104=G103,D103+1,1))</f>
        <v/>
      </c>
      <c r="E104" s="1" t="str">
        <f>IF(ISBLANK(SiteChar[[#This Row],[Site Name]]),"",Applicant)</f>
        <v/>
      </c>
      <c r="F104" s="1" t="str">
        <f>IF(ISBLANK(SiteChar[[#This Row],[Site Name]]),"",FEIN)</f>
        <v/>
      </c>
      <c r="G104" s="139"/>
      <c r="H104" s="139"/>
      <c r="I104" s="139"/>
      <c r="J104" s="140"/>
      <c r="K104" s="140"/>
      <c r="L104" s="141"/>
      <c r="M104" s="139"/>
      <c r="N104" s="142"/>
      <c r="O104" s="1">
        <f>SUMIF(Table1[Site 
Ordinal Number],Table1[[#This Row],[Site 
Ordinal Number]],FSEchar[FSE Nameplate Power Rating
'[kW']])</f>
        <v>0</v>
      </c>
      <c r="P104" s="1">
        <f>SUMIF(Table1[Site 
Ordinal Number],Table1[[#This Row],[Site 
Ordinal Number]],FSEchar[FSE
FCI
Power Rating '[kW']])</f>
        <v>0</v>
      </c>
      <c r="Q104" s="1">
        <f>SUMIF(Hide[Site LMD],"="&amp;Table1[[#This Row],[Site 
Ordinal Number]]&amp;$AV$17,FSEchar[FSE
FCI
Power Rating '[kW']])</f>
        <v>0</v>
      </c>
      <c r="R104" s="1">
        <f>SUMIF(Hide[Site HD],"="&amp;Table1[[#This Row],[Site 
Ordinal Number]]&amp;$AV$18,FSEchar[FSE
FCI
Power Rating '[kW']])</f>
        <v>0</v>
      </c>
      <c r="S104" s="139"/>
      <c r="T104" s="139"/>
      <c r="U104" s="139"/>
      <c r="V104" s="139"/>
      <c r="W104" s="139"/>
      <c r="X104" s="139"/>
      <c r="Y104" s="148"/>
      <c r="Z104" s="139"/>
      <c r="AA104" s="139"/>
      <c r="AB104" s="139"/>
      <c r="AC104" s="1" t="str">
        <f>IFERROR(FSEchar[[#This Row],[FSE
FCI
Power Rating '[kW']]]*24*_xlfn.XLOOKUP(FSEchar[[#This Row],[FCI 
Category
Types]],$AV$11:$AV$15,$AW$11:$AW$15),"")</f>
        <v/>
      </c>
      <c r="AD104" s="1">
        <f>SUMIF(SiteChar[Site Name],SiteChar[[#This Row],[Site Name]],FSEchar[FSE Nameplate Power Rating
'[kW']])</f>
        <v>0</v>
      </c>
      <c r="AE104" s="1">
        <f>COUNTIF(SiteChar[Site Name],SiteChar[[#This Row],[Site Name]])</f>
        <v>0</v>
      </c>
      <c r="AF104" s="1">
        <f>COUNTIF(Hide[Site LMD],Table1[[#This Row],[Site 
Ordinal Number]]&amp;$AV$17)</f>
        <v>0</v>
      </c>
      <c r="AG104" s="1">
        <f>COUNTIF(Hide[Site HD],Table1[[#This Row],[Site 
Ordinal Number]]&amp;$AV$18)</f>
        <v>0</v>
      </c>
      <c r="AH104" s="1" t="b">
        <f>OR(ISBLANK(SiteChar[[#This Row],[Latitude]]),LEN(SiteChar[[#This Row],[Latitude]])&gt;=8)</f>
        <v>1</v>
      </c>
      <c r="AI104" s="1" t="b">
        <f>OR(ISBLANK(SiteChar[[#This Row],[Longitude]]),LEN(SiteChar[[#This Row],[Longitude]])&gt;=10)</f>
        <v>1</v>
      </c>
      <c r="AJ104" s="1" t="str">
        <f>IF(Hide[[#This Row],[FCI Program Type]]=$AV$17,Table1[[#This Row],[Site 
Ordinal Number]]&amp;Hide[[#This Row],[FCI Program Type]],"")</f>
        <v/>
      </c>
      <c r="AK104" s="1" t="str">
        <f>IF(Hide[[#This Row],[FCI Program Type]]=$AV$18,Table1[[#This Row],[Site 
Ordinal Number]]&amp;Hide[[#This Row],[FCI Program Type]],"")</f>
        <v/>
      </c>
      <c r="AL104" s="1" t="b">
        <f>SiteCalc1[[#This Row],[Total Site
FCI 
Power Rating 
'[kW']]]&gt;SiteChar[[#This Row],[Maximum Total Site Power 
'[kW']]]</f>
        <v>0</v>
      </c>
      <c r="AM104" s="1" t="b">
        <f>AND(Hide[[#This Row],[FCI Program Type]]="LMD-FCI",SiteCalc1[[#This Row],[Total 
Site 
LMD-FCI Power Rating 
'[kW']]]&gt;2500)</f>
        <v>0</v>
      </c>
      <c r="AN104" s="1" t="b">
        <f>AND(Hide[[#This Row],[FCI Program Type]]="HD-FCI",SiteCalc1[[#This Row],[Total Site
HD-FCI Power Rating 
'[kW']]]&gt;40000)</f>
        <v>0</v>
      </c>
      <c r="AO104" s="1" t="b">
        <f>AND(FSEchar[[#This Row],[FSE Nameplate Power Rating
'[kW']]]&lt;50,OR(Hide[[#This Row],[FCI Program Type]]=$AV$17,Hide[[#This Row],[FCI Program Type]]=$AV$18))</f>
        <v>0</v>
      </c>
      <c r="AP104"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04" s="1" t="str">
        <f>IF(LEFT(FSEchar[[#This Row],[FCI 
Category
Types]],1)="L", "LMD-FCI",IF(LEFT(FSEchar[[#This Row],[FCI 
Category
Types]],1)="H","HD-FCI",""))</f>
        <v/>
      </c>
      <c r="AR104" s="1" t="str">
        <f>SiteChar[[#This Row],[Site Name]]&amp;" "&amp;FSEchar[[#This Row],[FCI 
Category
Types]]&amp;" "&amp;FSEchar[[#This Row],[FSE Charger Model]]&amp;" "&amp;FSEchar[[#This Row],[FSE Nameplate Power Rating
'[kW']]]</f>
        <v xml:space="preserve">   </v>
      </c>
      <c r="AS104" s="1">
        <f>COUNTIF(Hide[Unique Types],Hide[[#This Row],[Unique Types]])</f>
        <v>157</v>
      </c>
      <c r="BA104" s="48" t="str" cm="1">
        <f t="array" ref="BA104">IF(ISBLANK(AZ104),"",SUM(IF(AZ104=LEFT(AY104:AY$210,LEN(AZ104)),1,0)))</f>
        <v/>
      </c>
      <c r="BB104" s="47" t="str" cm="1">
        <f t="array" ref="BB104">IFERROR(IF(COUNTIF($BB$11:BB103,BB103)&lt;_xlfn.XLOOKUP(BB103,$AZ$11:$AZ$210,$BA$11:$BA$210,0,1),BB103,INDEX($AZ$11:$AZ$210,MATCH(BB103,$AZ$11:$AZ$210,0)+1)),"")</f>
        <v/>
      </c>
      <c r="BC104" s="46" t="str" cm="1">
        <f t="array" ref="BC104">IF(OR($BB104=0,$BB104=""),"",SUM(IF(AY104=Hide[Unique Types],1,0)))</f>
        <v/>
      </c>
      <c r="BD104" s="46" t="str" cm="1">
        <f t="array" ref="BD104">IF(OR($BB104=0,$BB104=""),"",_xlfn.XLOOKUP(AY104,Hide[Unique Types],FSEchar[FCI 
Category
Types],"Err",0,1))</f>
        <v/>
      </c>
      <c r="BE104" s="46" t="str" cm="1">
        <f t="array" ref="BE104">IF(OR($BB104=0,$BB104=""),"",_xlfn.XLOOKUP(AY104,Hide[Unique Types],FSEchar[FSE Charger Model],"Err",0,1))</f>
        <v/>
      </c>
      <c r="BF104" s="46" t="str" cm="1">
        <f t="array" ref="BF104">IF(OR($BB104=0,$BB104=""),"",_xlfn.XLOOKUP(AY104,Hide[Unique Types],FSEchar[FSE Nameplate Power Rating
'[kW']],"Err",0,1))</f>
        <v/>
      </c>
      <c r="BG104" s="46" t="str" cm="1">
        <f t="array" ref="BG104">IF(OR($BB104=0,$BB104=""),"",_xlfn.XLOOKUP(AY104,Hide[Unique Types],FSEchar[Number of CHAdeMO Ports],"Err",0,1))</f>
        <v/>
      </c>
      <c r="BH104" s="46" t="str" cm="1">
        <f t="array" ref="BH104">IF(OR($BB104=0,$BB104=""),"",_xlfn.XLOOKUP(AY104,Hide[Unique Types],FSEchar[Number of 
CCS 
Ports],"Err",0,1))</f>
        <v/>
      </c>
      <c r="BI104" s="46" t="str" cm="1">
        <f t="array" ref="BI104">IF(OR($BB104=0,$BB104=""),"",_xlfn.XLOOKUP(AY104,Hide[Unique Types],FSEchar[Number of NACS 
(SAE J3400)
Ports],"Err",0,1))</f>
        <v/>
      </c>
      <c r="BJ104" s="46" t="str" cm="1">
        <f t="array" ref="BJ104">IF(OR($BB104=0,$BB104=""),"",_xlfn.XLOOKUP(AY104,Hide[Unique Types],FSEchar[Number of High-Power Ports],"Err",0,1))</f>
        <v/>
      </c>
      <c r="BK104" s="46" t="str" cm="1">
        <f t="array" ref="BK104">IF(OR($BB104=0,$BB104=""),"",_xlfn.XLOOKUP(AY104,Hide[Unique Types],FSEchar[High-Power Port Type],"Err",0,1))</f>
        <v/>
      </c>
      <c r="BL104" s="46" t="str" cm="1">
        <f t="array" ref="BL104">IF(OR($BB104=0,$BB104=""),"",_xlfn.XLOOKUP(AY104,Hide[Unique Types],SiteCalc2[FCI Charging Capacity '[kWh/day']],"Err",0,1))</f>
        <v/>
      </c>
    </row>
    <row r="105" spans="2:64" x14ac:dyDescent="0.3">
      <c r="B105" s="28">
        <v>95</v>
      </c>
      <c r="C105" s="28" t="str">
        <f>IF(ISBLANK(SiteChar[[#This Row],[Site Name]]),"",IF(G105=G104,C104,C104+1))</f>
        <v/>
      </c>
      <c r="D105" s="28" t="str">
        <f>IF(ISBLANK(SiteChar[[#This Row],[Site Name]]),"",IF(G105=G104,D104+1,1))</f>
        <v/>
      </c>
      <c r="E105" s="1" t="str">
        <f>IF(ISBLANK(SiteChar[[#This Row],[Site Name]]),"",Applicant)</f>
        <v/>
      </c>
      <c r="F105" s="1" t="str">
        <f>IF(ISBLANK(SiteChar[[#This Row],[Site Name]]),"",FEIN)</f>
        <v/>
      </c>
      <c r="G105" s="139"/>
      <c r="H105" s="139"/>
      <c r="I105" s="139"/>
      <c r="J105" s="140"/>
      <c r="K105" s="140"/>
      <c r="L105" s="141"/>
      <c r="M105" s="139"/>
      <c r="N105" s="142"/>
      <c r="O105" s="1">
        <f>SUMIF(Table1[Site 
Ordinal Number],Table1[[#This Row],[Site 
Ordinal Number]],FSEchar[FSE Nameplate Power Rating
'[kW']])</f>
        <v>0</v>
      </c>
      <c r="P105" s="1">
        <f>SUMIF(Table1[Site 
Ordinal Number],Table1[[#This Row],[Site 
Ordinal Number]],FSEchar[FSE
FCI
Power Rating '[kW']])</f>
        <v>0</v>
      </c>
      <c r="Q105" s="1">
        <f>SUMIF(Hide[Site LMD],"="&amp;Table1[[#This Row],[Site 
Ordinal Number]]&amp;$AV$17,FSEchar[FSE
FCI
Power Rating '[kW']])</f>
        <v>0</v>
      </c>
      <c r="R105" s="1">
        <f>SUMIF(Hide[Site HD],"="&amp;Table1[[#This Row],[Site 
Ordinal Number]]&amp;$AV$18,FSEchar[FSE
FCI
Power Rating '[kW']])</f>
        <v>0</v>
      </c>
      <c r="S105" s="139"/>
      <c r="T105" s="139"/>
      <c r="U105" s="139"/>
      <c r="V105" s="139"/>
      <c r="W105" s="139"/>
      <c r="X105" s="139"/>
      <c r="Y105" s="148"/>
      <c r="Z105" s="139"/>
      <c r="AA105" s="139"/>
      <c r="AB105" s="139"/>
      <c r="AC105" s="1" t="str">
        <f>IFERROR(FSEchar[[#This Row],[FSE
FCI
Power Rating '[kW']]]*24*_xlfn.XLOOKUP(FSEchar[[#This Row],[FCI 
Category
Types]],$AV$11:$AV$15,$AW$11:$AW$15),"")</f>
        <v/>
      </c>
      <c r="AD105" s="1">
        <f>SUMIF(SiteChar[Site Name],SiteChar[[#This Row],[Site Name]],FSEchar[FSE Nameplate Power Rating
'[kW']])</f>
        <v>0</v>
      </c>
      <c r="AE105" s="1">
        <f>COUNTIF(SiteChar[Site Name],SiteChar[[#This Row],[Site Name]])</f>
        <v>0</v>
      </c>
      <c r="AF105" s="1">
        <f>COUNTIF(Hide[Site LMD],Table1[[#This Row],[Site 
Ordinal Number]]&amp;$AV$17)</f>
        <v>0</v>
      </c>
      <c r="AG105" s="1">
        <f>COUNTIF(Hide[Site HD],Table1[[#This Row],[Site 
Ordinal Number]]&amp;$AV$18)</f>
        <v>0</v>
      </c>
      <c r="AH105" s="1" t="b">
        <f>OR(ISBLANK(SiteChar[[#This Row],[Latitude]]),LEN(SiteChar[[#This Row],[Latitude]])&gt;=8)</f>
        <v>1</v>
      </c>
      <c r="AI105" s="1" t="b">
        <f>OR(ISBLANK(SiteChar[[#This Row],[Longitude]]),LEN(SiteChar[[#This Row],[Longitude]])&gt;=10)</f>
        <v>1</v>
      </c>
      <c r="AJ105" s="1" t="str">
        <f>IF(Hide[[#This Row],[FCI Program Type]]=$AV$17,Table1[[#This Row],[Site 
Ordinal Number]]&amp;Hide[[#This Row],[FCI Program Type]],"")</f>
        <v/>
      </c>
      <c r="AK105" s="1" t="str">
        <f>IF(Hide[[#This Row],[FCI Program Type]]=$AV$18,Table1[[#This Row],[Site 
Ordinal Number]]&amp;Hide[[#This Row],[FCI Program Type]],"")</f>
        <v/>
      </c>
      <c r="AL105" s="1" t="b">
        <f>SiteCalc1[[#This Row],[Total Site
FCI 
Power Rating 
'[kW']]]&gt;SiteChar[[#This Row],[Maximum Total Site Power 
'[kW']]]</f>
        <v>0</v>
      </c>
      <c r="AM105" s="1" t="b">
        <f>AND(Hide[[#This Row],[FCI Program Type]]="LMD-FCI",SiteCalc1[[#This Row],[Total 
Site 
LMD-FCI Power Rating 
'[kW']]]&gt;2500)</f>
        <v>0</v>
      </c>
      <c r="AN105" s="1" t="b">
        <f>AND(Hide[[#This Row],[FCI Program Type]]="HD-FCI",SiteCalc1[[#This Row],[Total Site
HD-FCI Power Rating 
'[kW']]]&gt;40000)</f>
        <v>0</v>
      </c>
      <c r="AO105" s="1" t="b">
        <f>AND(FSEchar[[#This Row],[FSE Nameplate Power Rating
'[kW']]]&lt;50,OR(Hide[[#This Row],[FCI Program Type]]=$AV$17,Hide[[#This Row],[FCI Program Type]]=$AV$18))</f>
        <v>0</v>
      </c>
      <c r="AP105"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05" s="1" t="str">
        <f>IF(LEFT(FSEchar[[#This Row],[FCI 
Category
Types]],1)="L", "LMD-FCI",IF(LEFT(FSEchar[[#This Row],[FCI 
Category
Types]],1)="H","HD-FCI",""))</f>
        <v/>
      </c>
      <c r="AR105" s="1" t="str">
        <f>SiteChar[[#This Row],[Site Name]]&amp;" "&amp;FSEchar[[#This Row],[FCI 
Category
Types]]&amp;" "&amp;FSEchar[[#This Row],[FSE Charger Model]]&amp;" "&amp;FSEchar[[#This Row],[FSE Nameplate Power Rating
'[kW']]]</f>
        <v xml:space="preserve">   </v>
      </c>
      <c r="AS105" s="1">
        <f>COUNTIF(Hide[Unique Types],Hide[[#This Row],[Unique Types]])</f>
        <v>157</v>
      </c>
      <c r="BA105" s="48" t="str" cm="1">
        <f t="array" ref="BA105">IF(ISBLANK(AZ105),"",SUM(IF(AZ105=LEFT(AY105:AY$210,LEN(AZ105)),1,0)))</f>
        <v/>
      </c>
      <c r="BB105" s="47" t="str" cm="1">
        <f t="array" ref="BB105">IFERROR(IF(COUNTIF($BB$11:BB104,BB104)&lt;_xlfn.XLOOKUP(BB104,$AZ$11:$AZ$210,$BA$11:$BA$210,0,1),BB104,INDEX($AZ$11:$AZ$210,MATCH(BB104,$AZ$11:$AZ$210,0)+1)),"")</f>
        <v/>
      </c>
      <c r="BC105" s="46" t="str" cm="1">
        <f t="array" ref="BC105">IF(OR($BB105=0,$BB105=""),"",SUM(IF(AY105=Hide[Unique Types],1,0)))</f>
        <v/>
      </c>
      <c r="BD105" s="46" t="str" cm="1">
        <f t="array" ref="BD105">IF(OR($BB105=0,$BB105=""),"",_xlfn.XLOOKUP(AY105,Hide[Unique Types],FSEchar[FCI 
Category
Types],"Err",0,1))</f>
        <v/>
      </c>
      <c r="BE105" s="46" t="str" cm="1">
        <f t="array" ref="BE105">IF(OR($BB105=0,$BB105=""),"",_xlfn.XLOOKUP(AY105,Hide[Unique Types],FSEchar[FSE Charger Model],"Err",0,1))</f>
        <v/>
      </c>
      <c r="BF105" s="46" t="str" cm="1">
        <f t="array" ref="BF105">IF(OR($BB105=0,$BB105=""),"",_xlfn.XLOOKUP(AY105,Hide[Unique Types],FSEchar[FSE Nameplate Power Rating
'[kW']],"Err",0,1))</f>
        <v/>
      </c>
      <c r="BG105" s="46" t="str" cm="1">
        <f t="array" ref="BG105">IF(OR($BB105=0,$BB105=""),"",_xlfn.XLOOKUP(AY105,Hide[Unique Types],FSEchar[Number of CHAdeMO Ports],"Err",0,1))</f>
        <v/>
      </c>
      <c r="BH105" s="46" t="str" cm="1">
        <f t="array" ref="BH105">IF(OR($BB105=0,$BB105=""),"",_xlfn.XLOOKUP(AY105,Hide[Unique Types],FSEchar[Number of 
CCS 
Ports],"Err",0,1))</f>
        <v/>
      </c>
      <c r="BI105" s="46" t="str" cm="1">
        <f t="array" ref="BI105">IF(OR($BB105=0,$BB105=""),"",_xlfn.XLOOKUP(AY105,Hide[Unique Types],FSEchar[Number of NACS 
(SAE J3400)
Ports],"Err",0,1))</f>
        <v/>
      </c>
      <c r="BJ105" s="46" t="str" cm="1">
        <f t="array" ref="BJ105">IF(OR($BB105=0,$BB105=""),"",_xlfn.XLOOKUP(AY105,Hide[Unique Types],FSEchar[Number of High-Power Ports],"Err",0,1))</f>
        <v/>
      </c>
      <c r="BK105" s="46" t="str" cm="1">
        <f t="array" ref="BK105">IF(OR($BB105=0,$BB105=""),"",_xlfn.XLOOKUP(AY105,Hide[Unique Types],FSEchar[High-Power Port Type],"Err",0,1))</f>
        <v/>
      </c>
      <c r="BL105" s="46" t="str" cm="1">
        <f t="array" ref="BL105">IF(OR($BB105=0,$BB105=""),"",_xlfn.XLOOKUP(AY105,Hide[Unique Types],SiteCalc2[FCI Charging Capacity '[kWh/day']],"Err",0,1))</f>
        <v/>
      </c>
    </row>
    <row r="106" spans="2:64" x14ac:dyDescent="0.3">
      <c r="B106" s="28">
        <v>96</v>
      </c>
      <c r="C106" s="28" t="str">
        <f>IF(ISBLANK(SiteChar[[#This Row],[Site Name]]),"",IF(G106=G105,C105,C105+1))</f>
        <v/>
      </c>
      <c r="D106" s="28" t="str">
        <f>IF(ISBLANK(SiteChar[[#This Row],[Site Name]]),"",IF(G106=G105,D105+1,1))</f>
        <v/>
      </c>
      <c r="E106" s="1" t="str">
        <f>IF(ISBLANK(SiteChar[[#This Row],[Site Name]]),"",Applicant)</f>
        <v/>
      </c>
      <c r="F106" s="1" t="str">
        <f>IF(ISBLANK(SiteChar[[#This Row],[Site Name]]),"",FEIN)</f>
        <v/>
      </c>
      <c r="G106" s="139"/>
      <c r="H106" s="139"/>
      <c r="I106" s="139"/>
      <c r="J106" s="140"/>
      <c r="K106" s="140"/>
      <c r="L106" s="141"/>
      <c r="M106" s="139"/>
      <c r="N106" s="142"/>
      <c r="O106" s="1">
        <f>SUMIF(Table1[Site 
Ordinal Number],Table1[[#This Row],[Site 
Ordinal Number]],FSEchar[FSE Nameplate Power Rating
'[kW']])</f>
        <v>0</v>
      </c>
      <c r="P106" s="1">
        <f>SUMIF(Table1[Site 
Ordinal Number],Table1[[#This Row],[Site 
Ordinal Number]],FSEchar[FSE
FCI
Power Rating '[kW']])</f>
        <v>0</v>
      </c>
      <c r="Q106" s="1">
        <f>SUMIF(Hide[Site LMD],"="&amp;Table1[[#This Row],[Site 
Ordinal Number]]&amp;$AV$17,FSEchar[FSE
FCI
Power Rating '[kW']])</f>
        <v>0</v>
      </c>
      <c r="R106" s="1">
        <f>SUMIF(Hide[Site HD],"="&amp;Table1[[#This Row],[Site 
Ordinal Number]]&amp;$AV$18,FSEchar[FSE
FCI
Power Rating '[kW']])</f>
        <v>0</v>
      </c>
      <c r="S106" s="139"/>
      <c r="T106" s="139"/>
      <c r="U106" s="139"/>
      <c r="V106" s="139"/>
      <c r="W106" s="139"/>
      <c r="X106" s="139"/>
      <c r="Y106" s="148"/>
      <c r="Z106" s="139"/>
      <c r="AA106" s="139"/>
      <c r="AB106" s="139"/>
      <c r="AC106" s="1" t="str">
        <f>IFERROR(FSEchar[[#This Row],[FSE
FCI
Power Rating '[kW']]]*24*_xlfn.XLOOKUP(FSEchar[[#This Row],[FCI 
Category
Types]],$AV$11:$AV$15,$AW$11:$AW$15),"")</f>
        <v/>
      </c>
      <c r="AD106" s="1">
        <f>SUMIF(SiteChar[Site Name],SiteChar[[#This Row],[Site Name]],FSEchar[FSE Nameplate Power Rating
'[kW']])</f>
        <v>0</v>
      </c>
      <c r="AE106" s="1">
        <f>COUNTIF(SiteChar[Site Name],SiteChar[[#This Row],[Site Name]])</f>
        <v>0</v>
      </c>
      <c r="AF106" s="1">
        <f>COUNTIF(Hide[Site LMD],Table1[[#This Row],[Site 
Ordinal Number]]&amp;$AV$17)</f>
        <v>0</v>
      </c>
      <c r="AG106" s="1">
        <f>COUNTIF(Hide[Site HD],Table1[[#This Row],[Site 
Ordinal Number]]&amp;$AV$18)</f>
        <v>0</v>
      </c>
      <c r="AH106" s="1" t="b">
        <f>OR(ISBLANK(SiteChar[[#This Row],[Latitude]]),LEN(SiteChar[[#This Row],[Latitude]])&gt;=8)</f>
        <v>1</v>
      </c>
      <c r="AI106" s="1" t="b">
        <f>OR(ISBLANK(SiteChar[[#This Row],[Longitude]]),LEN(SiteChar[[#This Row],[Longitude]])&gt;=10)</f>
        <v>1</v>
      </c>
      <c r="AJ106" s="1" t="str">
        <f>IF(Hide[[#This Row],[FCI Program Type]]=$AV$17,Table1[[#This Row],[Site 
Ordinal Number]]&amp;Hide[[#This Row],[FCI Program Type]],"")</f>
        <v/>
      </c>
      <c r="AK106" s="1" t="str">
        <f>IF(Hide[[#This Row],[FCI Program Type]]=$AV$18,Table1[[#This Row],[Site 
Ordinal Number]]&amp;Hide[[#This Row],[FCI Program Type]],"")</f>
        <v/>
      </c>
      <c r="AL106" s="1" t="b">
        <f>SiteCalc1[[#This Row],[Total Site
FCI 
Power Rating 
'[kW']]]&gt;SiteChar[[#This Row],[Maximum Total Site Power 
'[kW']]]</f>
        <v>0</v>
      </c>
      <c r="AM106" s="1" t="b">
        <f>AND(Hide[[#This Row],[FCI Program Type]]="LMD-FCI",SiteCalc1[[#This Row],[Total 
Site 
LMD-FCI Power Rating 
'[kW']]]&gt;2500)</f>
        <v>0</v>
      </c>
      <c r="AN106" s="1" t="b">
        <f>AND(Hide[[#This Row],[FCI Program Type]]="HD-FCI",SiteCalc1[[#This Row],[Total Site
HD-FCI Power Rating 
'[kW']]]&gt;40000)</f>
        <v>0</v>
      </c>
      <c r="AO106" s="1" t="b">
        <f>AND(FSEchar[[#This Row],[FSE Nameplate Power Rating
'[kW']]]&lt;50,OR(Hide[[#This Row],[FCI Program Type]]=$AV$17,Hide[[#This Row],[FCI Program Type]]=$AV$18))</f>
        <v>0</v>
      </c>
      <c r="AP106"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06" s="1" t="str">
        <f>IF(LEFT(FSEchar[[#This Row],[FCI 
Category
Types]],1)="L", "LMD-FCI",IF(LEFT(FSEchar[[#This Row],[FCI 
Category
Types]],1)="H","HD-FCI",""))</f>
        <v/>
      </c>
      <c r="AR106" s="1" t="str">
        <f>SiteChar[[#This Row],[Site Name]]&amp;" "&amp;FSEchar[[#This Row],[FCI 
Category
Types]]&amp;" "&amp;FSEchar[[#This Row],[FSE Charger Model]]&amp;" "&amp;FSEchar[[#This Row],[FSE Nameplate Power Rating
'[kW']]]</f>
        <v xml:space="preserve">   </v>
      </c>
      <c r="AS106" s="1">
        <f>COUNTIF(Hide[Unique Types],Hide[[#This Row],[Unique Types]])</f>
        <v>157</v>
      </c>
      <c r="BA106" s="48" t="str" cm="1">
        <f t="array" ref="BA106">IF(ISBLANK(AZ106),"",SUM(IF(AZ106=LEFT(AY106:AY$210,LEN(AZ106)),1,0)))</f>
        <v/>
      </c>
      <c r="BB106" s="47" t="str" cm="1">
        <f t="array" ref="BB106">IFERROR(IF(COUNTIF($BB$11:BB105,BB105)&lt;_xlfn.XLOOKUP(BB105,$AZ$11:$AZ$210,$BA$11:$BA$210,0,1),BB105,INDEX($AZ$11:$AZ$210,MATCH(BB105,$AZ$11:$AZ$210,0)+1)),"")</f>
        <v/>
      </c>
      <c r="BC106" s="46" t="str" cm="1">
        <f t="array" ref="BC106">IF(OR($BB106=0,$BB106=""),"",SUM(IF(AY106=Hide[Unique Types],1,0)))</f>
        <v/>
      </c>
      <c r="BD106" s="46" t="str" cm="1">
        <f t="array" ref="BD106">IF(OR($BB106=0,$BB106=""),"",_xlfn.XLOOKUP(AY106,Hide[Unique Types],FSEchar[FCI 
Category
Types],"Err",0,1))</f>
        <v/>
      </c>
      <c r="BE106" s="46" t="str" cm="1">
        <f t="array" ref="BE106">IF(OR($BB106=0,$BB106=""),"",_xlfn.XLOOKUP(AY106,Hide[Unique Types],FSEchar[FSE Charger Model],"Err",0,1))</f>
        <v/>
      </c>
      <c r="BF106" s="46" t="str" cm="1">
        <f t="array" ref="BF106">IF(OR($BB106=0,$BB106=""),"",_xlfn.XLOOKUP(AY106,Hide[Unique Types],FSEchar[FSE Nameplate Power Rating
'[kW']],"Err",0,1))</f>
        <v/>
      </c>
      <c r="BG106" s="46" t="str" cm="1">
        <f t="array" ref="BG106">IF(OR($BB106=0,$BB106=""),"",_xlfn.XLOOKUP(AY106,Hide[Unique Types],FSEchar[Number of CHAdeMO Ports],"Err",0,1))</f>
        <v/>
      </c>
      <c r="BH106" s="46" t="str" cm="1">
        <f t="array" ref="BH106">IF(OR($BB106=0,$BB106=""),"",_xlfn.XLOOKUP(AY106,Hide[Unique Types],FSEchar[Number of 
CCS 
Ports],"Err",0,1))</f>
        <v/>
      </c>
      <c r="BI106" s="46" t="str" cm="1">
        <f t="array" ref="BI106">IF(OR($BB106=0,$BB106=""),"",_xlfn.XLOOKUP(AY106,Hide[Unique Types],FSEchar[Number of NACS 
(SAE J3400)
Ports],"Err",0,1))</f>
        <v/>
      </c>
      <c r="BJ106" s="46" t="str" cm="1">
        <f t="array" ref="BJ106">IF(OR($BB106=0,$BB106=""),"",_xlfn.XLOOKUP(AY106,Hide[Unique Types],FSEchar[Number of High-Power Ports],"Err",0,1))</f>
        <v/>
      </c>
      <c r="BK106" s="46" t="str" cm="1">
        <f t="array" ref="BK106">IF(OR($BB106=0,$BB106=""),"",_xlfn.XLOOKUP(AY106,Hide[Unique Types],FSEchar[High-Power Port Type],"Err",0,1))</f>
        <v/>
      </c>
      <c r="BL106" s="46" t="str" cm="1">
        <f t="array" ref="BL106">IF(OR($BB106=0,$BB106=""),"",_xlfn.XLOOKUP(AY106,Hide[Unique Types],SiteCalc2[FCI Charging Capacity '[kWh/day']],"Err",0,1))</f>
        <v/>
      </c>
    </row>
    <row r="107" spans="2:64" x14ac:dyDescent="0.3">
      <c r="B107" s="28">
        <v>97</v>
      </c>
      <c r="C107" s="28" t="str">
        <f>IF(ISBLANK(SiteChar[[#This Row],[Site Name]]),"",IF(G107=G106,C106,C106+1))</f>
        <v/>
      </c>
      <c r="D107" s="28" t="str">
        <f>IF(ISBLANK(SiteChar[[#This Row],[Site Name]]),"",IF(G107=G106,D106+1,1))</f>
        <v/>
      </c>
      <c r="E107" s="1" t="str">
        <f>IF(ISBLANK(SiteChar[[#This Row],[Site Name]]),"",Applicant)</f>
        <v/>
      </c>
      <c r="F107" s="1" t="str">
        <f>IF(ISBLANK(SiteChar[[#This Row],[Site Name]]),"",FEIN)</f>
        <v/>
      </c>
      <c r="G107" s="139"/>
      <c r="H107" s="139"/>
      <c r="I107" s="139"/>
      <c r="J107" s="140"/>
      <c r="K107" s="140"/>
      <c r="L107" s="141"/>
      <c r="M107" s="139"/>
      <c r="N107" s="142"/>
      <c r="O107" s="1">
        <f>SUMIF(Table1[Site 
Ordinal Number],Table1[[#This Row],[Site 
Ordinal Number]],FSEchar[FSE Nameplate Power Rating
'[kW']])</f>
        <v>0</v>
      </c>
      <c r="P107" s="1">
        <f>SUMIF(Table1[Site 
Ordinal Number],Table1[[#This Row],[Site 
Ordinal Number]],FSEchar[FSE
FCI
Power Rating '[kW']])</f>
        <v>0</v>
      </c>
      <c r="Q107" s="1">
        <f>SUMIF(Hide[Site LMD],"="&amp;Table1[[#This Row],[Site 
Ordinal Number]]&amp;$AV$17,FSEchar[FSE
FCI
Power Rating '[kW']])</f>
        <v>0</v>
      </c>
      <c r="R107" s="1">
        <f>SUMIF(Hide[Site HD],"="&amp;Table1[[#This Row],[Site 
Ordinal Number]]&amp;$AV$18,FSEchar[FSE
FCI
Power Rating '[kW']])</f>
        <v>0</v>
      </c>
      <c r="S107" s="139"/>
      <c r="T107" s="139"/>
      <c r="U107" s="139"/>
      <c r="V107" s="139"/>
      <c r="W107" s="139"/>
      <c r="X107" s="139"/>
      <c r="Y107" s="148"/>
      <c r="Z107" s="139"/>
      <c r="AA107" s="139"/>
      <c r="AB107" s="139"/>
      <c r="AC107" s="1" t="str">
        <f>IFERROR(FSEchar[[#This Row],[FSE
FCI
Power Rating '[kW']]]*24*_xlfn.XLOOKUP(FSEchar[[#This Row],[FCI 
Category
Types]],$AV$11:$AV$15,$AW$11:$AW$15),"")</f>
        <v/>
      </c>
      <c r="AD107" s="1">
        <f>SUMIF(SiteChar[Site Name],SiteChar[[#This Row],[Site Name]],FSEchar[FSE Nameplate Power Rating
'[kW']])</f>
        <v>0</v>
      </c>
      <c r="AE107" s="1">
        <f>COUNTIF(SiteChar[Site Name],SiteChar[[#This Row],[Site Name]])</f>
        <v>0</v>
      </c>
      <c r="AF107" s="1">
        <f>COUNTIF(Hide[Site LMD],Table1[[#This Row],[Site 
Ordinal Number]]&amp;$AV$17)</f>
        <v>0</v>
      </c>
      <c r="AG107" s="1">
        <f>COUNTIF(Hide[Site HD],Table1[[#This Row],[Site 
Ordinal Number]]&amp;$AV$18)</f>
        <v>0</v>
      </c>
      <c r="AH107" s="1" t="b">
        <f>OR(ISBLANK(SiteChar[[#This Row],[Latitude]]),LEN(SiteChar[[#This Row],[Latitude]])&gt;=8)</f>
        <v>1</v>
      </c>
      <c r="AI107" s="1" t="b">
        <f>OR(ISBLANK(SiteChar[[#This Row],[Longitude]]),LEN(SiteChar[[#This Row],[Longitude]])&gt;=10)</f>
        <v>1</v>
      </c>
      <c r="AJ107" s="1" t="str">
        <f>IF(Hide[[#This Row],[FCI Program Type]]=$AV$17,Table1[[#This Row],[Site 
Ordinal Number]]&amp;Hide[[#This Row],[FCI Program Type]],"")</f>
        <v/>
      </c>
      <c r="AK107" s="1" t="str">
        <f>IF(Hide[[#This Row],[FCI Program Type]]=$AV$18,Table1[[#This Row],[Site 
Ordinal Number]]&amp;Hide[[#This Row],[FCI Program Type]],"")</f>
        <v/>
      </c>
      <c r="AL107" s="1" t="b">
        <f>SiteCalc1[[#This Row],[Total Site
FCI 
Power Rating 
'[kW']]]&gt;SiteChar[[#This Row],[Maximum Total Site Power 
'[kW']]]</f>
        <v>0</v>
      </c>
      <c r="AM107" s="1" t="b">
        <f>AND(Hide[[#This Row],[FCI Program Type]]="LMD-FCI",SiteCalc1[[#This Row],[Total 
Site 
LMD-FCI Power Rating 
'[kW']]]&gt;2500)</f>
        <v>0</v>
      </c>
      <c r="AN107" s="1" t="b">
        <f>AND(Hide[[#This Row],[FCI Program Type]]="HD-FCI",SiteCalc1[[#This Row],[Total Site
HD-FCI Power Rating 
'[kW']]]&gt;40000)</f>
        <v>0</v>
      </c>
      <c r="AO107" s="1" t="b">
        <f>AND(FSEchar[[#This Row],[FSE Nameplate Power Rating
'[kW']]]&lt;50,OR(Hide[[#This Row],[FCI Program Type]]=$AV$17,Hide[[#This Row],[FCI Program Type]]=$AV$18))</f>
        <v>0</v>
      </c>
      <c r="AP107"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07" s="1" t="str">
        <f>IF(LEFT(FSEchar[[#This Row],[FCI 
Category
Types]],1)="L", "LMD-FCI",IF(LEFT(FSEchar[[#This Row],[FCI 
Category
Types]],1)="H","HD-FCI",""))</f>
        <v/>
      </c>
      <c r="AR107" s="1" t="str">
        <f>SiteChar[[#This Row],[Site Name]]&amp;" "&amp;FSEchar[[#This Row],[FCI 
Category
Types]]&amp;" "&amp;FSEchar[[#This Row],[FSE Charger Model]]&amp;" "&amp;FSEchar[[#This Row],[FSE Nameplate Power Rating
'[kW']]]</f>
        <v xml:space="preserve">   </v>
      </c>
      <c r="AS107" s="1">
        <f>COUNTIF(Hide[Unique Types],Hide[[#This Row],[Unique Types]])</f>
        <v>157</v>
      </c>
      <c r="BA107" s="48" t="str" cm="1">
        <f t="array" ref="BA107">IF(ISBLANK(AZ107),"",SUM(IF(AZ107=LEFT(AY107:AY$210,LEN(AZ107)),1,0)))</f>
        <v/>
      </c>
      <c r="BB107" s="47" t="str" cm="1">
        <f t="array" ref="BB107">IFERROR(IF(COUNTIF($BB$11:BB106,BB106)&lt;_xlfn.XLOOKUP(BB106,$AZ$11:$AZ$210,$BA$11:$BA$210,0,1),BB106,INDEX($AZ$11:$AZ$210,MATCH(BB106,$AZ$11:$AZ$210,0)+1)),"")</f>
        <v/>
      </c>
      <c r="BC107" s="46" t="str" cm="1">
        <f t="array" ref="BC107">IF(OR($BB107=0,$BB107=""),"",SUM(IF(AY107=Hide[Unique Types],1,0)))</f>
        <v/>
      </c>
      <c r="BD107" s="46" t="str" cm="1">
        <f t="array" ref="BD107">IF(OR($BB107=0,$BB107=""),"",_xlfn.XLOOKUP(AY107,Hide[Unique Types],FSEchar[FCI 
Category
Types],"Err",0,1))</f>
        <v/>
      </c>
      <c r="BE107" s="46" t="str" cm="1">
        <f t="array" ref="BE107">IF(OR($BB107=0,$BB107=""),"",_xlfn.XLOOKUP(AY107,Hide[Unique Types],FSEchar[FSE Charger Model],"Err",0,1))</f>
        <v/>
      </c>
      <c r="BF107" s="46" t="str" cm="1">
        <f t="array" ref="BF107">IF(OR($BB107=0,$BB107=""),"",_xlfn.XLOOKUP(AY107,Hide[Unique Types],FSEchar[FSE Nameplate Power Rating
'[kW']],"Err",0,1))</f>
        <v/>
      </c>
      <c r="BG107" s="46" t="str" cm="1">
        <f t="array" ref="BG107">IF(OR($BB107=0,$BB107=""),"",_xlfn.XLOOKUP(AY107,Hide[Unique Types],FSEchar[Number of CHAdeMO Ports],"Err",0,1))</f>
        <v/>
      </c>
      <c r="BH107" s="46" t="str" cm="1">
        <f t="array" ref="BH107">IF(OR($BB107=0,$BB107=""),"",_xlfn.XLOOKUP(AY107,Hide[Unique Types],FSEchar[Number of 
CCS 
Ports],"Err",0,1))</f>
        <v/>
      </c>
      <c r="BI107" s="46" t="str" cm="1">
        <f t="array" ref="BI107">IF(OR($BB107=0,$BB107=""),"",_xlfn.XLOOKUP(AY107,Hide[Unique Types],FSEchar[Number of NACS 
(SAE J3400)
Ports],"Err",0,1))</f>
        <v/>
      </c>
      <c r="BJ107" s="46" t="str" cm="1">
        <f t="array" ref="BJ107">IF(OR($BB107=0,$BB107=""),"",_xlfn.XLOOKUP(AY107,Hide[Unique Types],FSEchar[Number of High-Power Ports],"Err",0,1))</f>
        <v/>
      </c>
      <c r="BK107" s="46" t="str" cm="1">
        <f t="array" ref="BK107">IF(OR($BB107=0,$BB107=""),"",_xlfn.XLOOKUP(AY107,Hide[Unique Types],FSEchar[High-Power Port Type],"Err",0,1))</f>
        <v/>
      </c>
      <c r="BL107" s="46" t="str" cm="1">
        <f t="array" ref="BL107">IF(OR($BB107=0,$BB107=""),"",_xlfn.XLOOKUP(AY107,Hide[Unique Types],SiteCalc2[FCI Charging Capacity '[kWh/day']],"Err",0,1))</f>
        <v/>
      </c>
    </row>
    <row r="108" spans="2:64" x14ac:dyDescent="0.3">
      <c r="B108" s="28">
        <v>98</v>
      </c>
      <c r="C108" s="28" t="str">
        <f>IF(ISBLANK(SiteChar[[#This Row],[Site Name]]),"",IF(G108=G107,C107,C107+1))</f>
        <v/>
      </c>
      <c r="D108" s="28" t="str">
        <f>IF(ISBLANK(SiteChar[[#This Row],[Site Name]]),"",IF(G108=G107,D107+1,1))</f>
        <v/>
      </c>
      <c r="E108" s="1" t="str">
        <f>IF(ISBLANK(SiteChar[[#This Row],[Site Name]]),"",Applicant)</f>
        <v/>
      </c>
      <c r="F108" s="1" t="str">
        <f>IF(ISBLANK(SiteChar[[#This Row],[Site Name]]),"",FEIN)</f>
        <v/>
      </c>
      <c r="G108" s="139"/>
      <c r="H108" s="139"/>
      <c r="I108" s="139"/>
      <c r="J108" s="140"/>
      <c r="K108" s="140"/>
      <c r="L108" s="141"/>
      <c r="M108" s="139"/>
      <c r="N108" s="142"/>
      <c r="O108" s="1">
        <f>SUMIF(Table1[Site 
Ordinal Number],Table1[[#This Row],[Site 
Ordinal Number]],FSEchar[FSE Nameplate Power Rating
'[kW']])</f>
        <v>0</v>
      </c>
      <c r="P108" s="1">
        <f>SUMIF(Table1[Site 
Ordinal Number],Table1[[#This Row],[Site 
Ordinal Number]],FSEchar[FSE
FCI
Power Rating '[kW']])</f>
        <v>0</v>
      </c>
      <c r="Q108" s="1">
        <f>SUMIF(Hide[Site LMD],"="&amp;Table1[[#This Row],[Site 
Ordinal Number]]&amp;$AV$17,FSEchar[FSE
FCI
Power Rating '[kW']])</f>
        <v>0</v>
      </c>
      <c r="R108" s="1">
        <f>SUMIF(Hide[Site HD],"="&amp;Table1[[#This Row],[Site 
Ordinal Number]]&amp;$AV$18,FSEchar[FSE
FCI
Power Rating '[kW']])</f>
        <v>0</v>
      </c>
      <c r="S108" s="139"/>
      <c r="T108" s="139"/>
      <c r="U108" s="139"/>
      <c r="V108" s="139"/>
      <c r="W108" s="139"/>
      <c r="X108" s="139"/>
      <c r="Y108" s="148"/>
      <c r="Z108" s="139"/>
      <c r="AA108" s="139"/>
      <c r="AB108" s="139"/>
      <c r="AC108" s="1" t="str">
        <f>IFERROR(FSEchar[[#This Row],[FSE
FCI
Power Rating '[kW']]]*24*_xlfn.XLOOKUP(FSEchar[[#This Row],[FCI 
Category
Types]],$AV$11:$AV$15,$AW$11:$AW$15),"")</f>
        <v/>
      </c>
      <c r="AD108" s="1">
        <f>SUMIF(SiteChar[Site Name],SiteChar[[#This Row],[Site Name]],FSEchar[FSE Nameplate Power Rating
'[kW']])</f>
        <v>0</v>
      </c>
      <c r="AE108" s="1">
        <f>COUNTIF(SiteChar[Site Name],SiteChar[[#This Row],[Site Name]])</f>
        <v>0</v>
      </c>
      <c r="AF108" s="1">
        <f>COUNTIF(Hide[Site LMD],Table1[[#This Row],[Site 
Ordinal Number]]&amp;$AV$17)</f>
        <v>0</v>
      </c>
      <c r="AG108" s="1">
        <f>COUNTIF(Hide[Site HD],Table1[[#This Row],[Site 
Ordinal Number]]&amp;$AV$18)</f>
        <v>0</v>
      </c>
      <c r="AH108" s="1" t="b">
        <f>OR(ISBLANK(SiteChar[[#This Row],[Latitude]]),LEN(SiteChar[[#This Row],[Latitude]])&gt;=8)</f>
        <v>1</v>
      </c>
      <c r="AI108" s="1" t="b">
        <f>OR(ISBLANK(SiteChar[[#This Row],[Longitude]]),LEN(SiteChar[[#This Row],[Longitude]])&gt;=10)</f>
        <v>1</v>
      </c>
      <c r="AJ108" s="1" t="str">
        <f>IF(Hide[[#This Row],[FCI Program Type]]=$AV$17,Table1[[#This Row],[Site 
Ordinal Number]]&amp;Hide[[#This Row],[FCI Program Type]],"")</f>
        <v/>
      </c>
      <c r="AK108" s="1" t="str">
        <f>IF(Hide[[#This Row],[FCI Program Type]]=$AV$18,Table1[[#This Row],[Site 
Ordinal Number]]&amp;Hide[[#This Row],[FCI Program Type]],"")</f>
        <v/>
      </c>
      <c r="AL108" s="1" t="b">
        <f>SiteCalc1[[#This Row],[Total Site
FCI 
Power Rating 
'[kW']]]&gt;SiteChar[[#This Row],[Maximum Total Site Power 
'[kW']]]</f>
        <v>0</v>
      </c>
      <c r="AM108" s="1" t="b">
        <f>AND(Hide[[#This Row],[FCI Program Type]]="LMD-FCI",SiteCalc1[[#This Row],[Total 
Site 
LMD-FCI Power Rating 
'[kW']]]&gt;2500)</f>
        <v>0</v>
      </c>
      <c r="AN108" s="1" t="b">
        <f>AND(Hide[[#This Row],[FCI Program Type]]="HD-FCI",SiteCalc1[[#This Row],[Total Site
HD-FCI Power Rating 
'[kW']]]&gt;40000)</f>
        <v>0</v>
      </c>
      <c r="AO108" s="1" t="b">
        <f>AND(FSEchar[[#This Row],[FSE Nameplate Power Rating
'[kW']]]&lt;50,OR(Hide[[#This Row],[FCI Program Type]]=$AV$17,Hide[[#This Row],[FCI Program Type]]=$AV$18))</f>
        <v>0</v>
      </c>
      <c r="AP108"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08" s="1" t="str">
        <f>IF(LEFT(FSEchar[[#This Row],[FCI 
Category
Types]],1)="L", "LMD-FCI",IF(LEFT(FSEchar[[#This Row],[FCI 
Category
Types]],1)="H","HD-FCI",""))</f>
        <v/>
      </c>
      <c r="AR108" s="1" t="str">
        <f>SiteChar[[#This Row],[Site Name]]&amp;" "&amp;FSEchar[[#This Row],[FCI 
Category
Types]]&amp;" "&amp;FSEchar[[#This Row],[FSE Charger Model]]&amp;" "&amp;FSEchar[[#This Row],[FSE Nameplate Power Rating
'[kW']]]</f>
        <v xml:space="preserve">   </v>
      </c>
      <c r="AS108" s="1">
        <f>COUNTIF(Hide[Unique Types],Hide[[#This Row],[Unique Types]])</f>
        <v>157</v>
      </c>
      <c r="BA108" s="48" t="str" cm="1">
        <f t="array" ref="BA108">IF(ISBLANK(AZ108),"",SUM(IF(AZ108=LEFT(AY108:AY$210,LEN(AZ108)),1,0)))</f>
        <v/>
      </c>
      <c r="BB108" s="47" t="str" cm="1">
        <f t="array" ref="BB108">IFERROR(IF(COUNTIF($BB$11:BB107,BB107)&lt;_xlfn.XLOOKUP(BB107,$AZ$11:$AZ$210,$BA$11:$BA$210,0,1),BB107,INDEX($AZ$11:$AZ$210,MATCH(BB107,$AZ$11:$AZ$210,0)+1)),"")</f>
        <v/>
      </c>
      <c r="BC108" s="46" t="str" cm="1">
        <f t="array" ref="BC108">IF(OR($BB108=0,$BB108=""),"",SUM(IF(AY108=Hide[Unique Types],1,0)))</f>
        <v/>
      </c>
      <c r="BD108" s="46" t="str" cm="1">
        <f t="array" ref="BD108">IF(OR($BB108=0,$BB108=""),"",_xlfn.XLOOKUP(AY108,Hide[Unique Types],FSEchar[FCI 
Category
Types],"Err",0,1))</f>
        <v/>
      </c>
      <c r="BE108" s="46" t="str" cm="1">
        <f t="array" ref="BE108">IF(OR($BB108=0,$BB108=""),"",_xlfn.XLOOKUP(AY108,Hide[Unique Types],FSEchar[FSE Charger Model],"Err",0,1))</f>
        <v/>
      </c>
      <c r="BF108" s="46" t="str" cm="1">
        <f t="array" ref="BF108">IF(OR($BB108=0,$BB108=""),"",_xlfn.XLOOKUP(AY108,Hide[Unique Types],FSEchar[FSE Nameplate Power Rating
'[kW']],"Err",0,1))</f>
        <v/>
      </c>
      <c r="BG108" s="46" t="str" cm="1">
        <f t="array" ref="BG108">IF(OR($BB108=0,$BB108=""),"",_xlfn.XLOOKUP(AY108,Hide[Unique Types],FSEchar[Number of CHAdeMO Ports],"Err",0,1))</f>
        <v/>
      </c>
      <c r="BH108" s="46" t="str" cm="1">
        <f t="array" ref="BH108">IF(OR($BB108=0,$BB108=""),"",_xlfn.XLOOKUP(AY108,Hide[Unique Types],FSEchar[Number of 
CCS 
Ports],"Err",0,1))</f>
        <v/>
      </c>
      <c r="BI108" s="46" t="str" cm="1">
        <f t="array" ref="BI108">IF(OR($BB108=0,$BB108=""),"",_xlfn.XLOOKUP(AY108,Hide[Unique Types],FSEchar[Number of NACS 
(SAE J3400)
Ports],"Err",0,1))</f>
        <v/>
      </c>
      <c r="BJ108" s="46" t="str" cm="1">
        <f t="array" ref="BJ108">IF(OR($BB108=0,$BB108=""),"",_xlfn.XLOOKUP(AY108,Hide[Unique Types],FSEchar[Number of High-Power Ports],"Err",0,1))</f>
        <v/>
      </c>
      <c r="BK108" s="46" t="str" cm="1">
        <f t="array" ref="BK108">IF(OR($BB108=0,$BB108=""),"",_xlfn.XLOOKUP(AY108,Hide[Unique Types],FSEchar[High-Power Port Type],"Err",0,1))</f>
        <v/>
      </c>
      <c r="BL108" s="46" t="str" cm="1">
        <f t="array" ref="BL108">IF(OR($BB108=0,$BB108=""),"",_xlfn.XLOOKUP(AY108,Hide[Unique Types],SiteCalc2[FCI Charging Capacity '[kWh/day']],"Err",0,1))</f>
        <v/>
      </c>
    </row>
    <row r="109" spans="2:64" x14ac:dyDescent="0.3">
      <c r="B109" s="28">
        <v>99</v>
      </c>
      <c r="C109" s="28" t="str">
        <f>IF(ISBLANK(SiteChar[[#This Row],[Site Name]]),"",IF(G109=G108,C108,C108+1))</f>
        <v/>
      </c>
      <c r="D109" s="28" t="str">
        <f>IF(ISBLANK(SiteChar[[#This Row],[Site Name]]),"",IF(G109=G108,D108+1,1))</f>
        <v/>
      </c>
      <c r="E109" s="1" t="str">
        <f>IF(ISBLANK(SiteChar[[#This Row],[Site Name]]),"",Applicant)</f>
        <v/>
      </c>
      <c r="F109" s="1" t="str">
        <f>IF(ISBLANK(SiteChar[[#This Row],[Site Name]]),"",FEIN)</f>
        <v/>
      </c>
      <c r="G109" s="139"/>
      <c r="H109" s="139"/>
      <c r="I109" s="139"/>
      <c r="J109" s="140"/>
      <c r="K109" s="140"/>
      <c r="L109" s="141"/>
      <c r="M109" s="139"/>
      <c r="N109" s="142"/>
      <c r="O109" s="1">
        <f>SUMIF(Table1[Site 
Ordinal Number],Table1[[#This Row],[Site 
Ordinal Number]],FSEchar[FSE Nameplate Power Rating
'[kW']])</f>
        <v>0</v>
      </c>
      <c r="P109" s="1">
        <f>SUMIF(Table1[Site 
Ordinal Number],Table1[[#This Row],[Site 
Ordinal Number]],FSEchar[FSE
FCI
Power Rating '[kW']])</f>
        <v>0</v>
      </c>
      <c r="Q109" s="1">
        <f>SUMIF(Hide[Site LMD],"="&amp;Table1[[#This Row],[Site 
Ordinal Number]]&amp;$AV$17,FSEchar[FSE
FCI
Power Rating '[kW']])</f>
        <v>0</v>
      </c>
      <c r="R109" s="1">
        <f>SUMIF(Hide[Site HD],"="&amp;Table1[[#This Row],[Site 
Ordinal Number]]&amp;$AV$18,FSEchar[FSE
FCI
Power Rating '[kW']])</f>
        <v>0</v>
      </c>
      <c r="S109" s="139"/>
      <c r="T109" s="139"/>
      <c r="U109" s="139"/>
      <c r="V109" s="139"/>
      <c r="W109" s="139"/>
      <c r="X109" s="139"/>
      <c r="Y109" s="148"/>
      <c r="Z109" s="139"/>
      <c r="AA109" s="139"/>
      <c r="AB109" s="139"/>
      <c r="AC109" s="1" t="str">
        <f>IFERROR(FSEchar[[#This Row],[FSE
FCI
Power Rating '[kW']]]*24*_xlfn.XLOOKUP(FSEchar[[#This Row],[FCI 
Category
Types]],$AV$11:$AV$15,$AW$11:$AW$15),"")</f>
        <v/>
      </c>
      <c r="AD109" s="1">
        <f>SUMIF(SiteChar[Site Name],SiteChar[[#This Row],[Site Name]],FSEchar[FSE Nameplate Power Rating
'[kW']])</f>
        <v>0</v>
      </c>
      <c r="AE109" s="1">
        <f>COUNTIF(SiteChar[Site Name],SiteChar[[#This Row],[Site Name]])</f>
        <v>0</v>
      </c>
      <c r="AF109" s="1">
        <f>COUNTIF(Hide[Site LMD],Table1[[#This Row],[Site 
Ordinal Number]]&amp;$AV$17)</f>
        <v>0</v>
      </c>
      <c r="AG109" s="1">
        <f>COUNTIF(Hide[Site HD],Table1[[#This Row],[Site 
Ordinal Number]]&amp;$AV$18)</f>
        <v>0</v>
      </c>
      <c r="AH109" s="1" t="b">
        <f>OR(ISBLANK(SiteChar[[#This Row],[Latitude]]),LEN(SiteChar[[#This Row],[Latitude]])&gt;=8)</f>
        <v>1</v>
      </c>
      <c r="AI109" s="1" t="b">
        <f>OR(ISBLANK(SiteChar[[#This Row],[Longitude]]),LEN(SiteChar[[#This Row],[Longitude]])&gt;=10)</f>
        <v>1</v>
      </c>
      <c r="AJ109" s="1" t="str">
        <f>IF(Hide[[#This Row],[FCI Program Type]]=$AV$17,Table1[[#This Row],[Site 
Ordinal Number]]&amp;Hide[[#This Row],[FCI Program Type]],"")</f>
        <v/>
      </c>
      <c r="AK109" s="1" t="str">
        <f>IF(Hide[[#This Row],[FCI Program Type]]=$AV$18,Table1[[#This Row],[Site 
Ordinal Number]]&amp;Hide[[#This Row],[FCI Program Type]],"")</f>
        <v/>
      </c>
      <c r="AL109" s="1" t="b">
        <f>SiteCalc1[[#This Row],[Total Site
FCI 
Power Rating 
'[kW']]]&gt;SiteChar[[#This Row],[Maximum Total Site Power 
'[kW']]]</f>
        <v>0</v>
      </c>
      <c r="AM109" s="1" t="b">
        <f>AND(Hide[[#This Row],[FCI Program Type]]="LMD-FCI",SiteCalc1[[#This Row],[Total 
Site 
LMD-FCI Power Rating 
'[kW']]]&gt;2500)</f>
        <v>0</v>
      </c>
      <c r="AN109" s="1" t="b">
        <f>AND(Hide[[#This Row],[FCI Program Type]]="HD-FCI",SiteCalc1[[#This Row],[Total Site
HD-FCI Power Rating 
'[kW']]]&gt;40000)</f>
        <v>0</v>
      </c>
      <c r="AO109" s="1" t="b">
        <f>AND(FSEchar[[#This Row],[FSE Nameplate Power Rating
'[kW']]]&lt;50,OR(Hide[[#This Row],[FCI Program Type]]=$AV$17,Hide[[#This Row],[FCI Program Type]]=$AV$18))</f>
        <v>0</v>
      </c>
      <c r="AP109"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09" s="1" t="str">
        <f>IF(LEFT(FSEchar[[#This Row],[FCI 
Category
Types]],1)="L", "LMD-FCI",IF(LEFT(FSEchar[[#This Row],[FCI 
Category
Types]],1)="H","HD-FCI",""))</f>
        <v/>
      </c>
      <c r="AR109" s="1" t="str">
        <f>SiteChar[[#This Row],[Site Name]]&amp;" "&amp;FSEchar[[#This Row],[FCI 
Category
Types]]&amp;" "&amp;FSEchar[[#This Row],[FSE Charger Model]]&amp;" "&amp;FSEchar[[#This Row],[FSE Nameplate Power Rating
'[kW']]]</f>
        <v xml:space="preserve">   </v>
      </c>
      <c r="AS109" s="1">
        <f>COUNTIF(Hide[Unique Types],Hide[[#This Row],[Unique Types]])</f>
        <v>157</v>
      </c>
      <c r="BA109" s="48" t="str" cm="1">
        <f t="array" ref="BA109">IF(ISBLANK(AZ109),"",SUM(IF(AZ109=LEFT(AY109:AY$210,LEN(AZ109)),1,0)))</f>
        <v/>
      </c>
      <c r="BB109" s="47" t="str" cm="1">
        <f t="array" ref="BB109">IFERROR(IF(COUNTIF($BB$11:BB108,BB108)&lt;_xlfn.XLOOKUP(BB108,$AZ$11:$AZ$210,$BA$11:$BA$210,0,1),BB108,INDEX($AZ$11:$AZ$210,MATCH(BB108,$AZ$11:$AZ$210,0)+1)),"")</f>
        <v/>
      </c>
      <c r="BC109" s="46" t="str" cm="1">
        <f t="array" ref="BC109">IF(OR($BB109=0,$BB109=""),"",SUM(IF(AY109=Hide[Unique Types],1,0)))</f>
        <v/>
      </c>
      <c r="BD109" s="46" t="str" cm="1">
        <f t="array" ref="BD109">IF(OR($BB109=0,$BB109=""),"",_xlfn.XLOOKUP(AY109,Hide[Unique Types],FSEchar[FCI 
Category
Types],"Err",0,1))</f>
        <v/>
      </c>
      <c r="BE109" s="46" t="str" cm="1">
        <f t="array" ref="BE109">IF(OR($BB109=0,$BB109=""),"",_xlfn.XLOOKUP(AY109,Hide[Unique Types],FSEchar[FSE Charger Model],"Err",0,1))</f>
        <v/>
      </c>
      <c r="BF109" s="46" t="str" cm="1">
        <f t="array" ref="BF109">IF(OR($BB109=0,$BB109=""),"",_xlfn.XLOOKUP(AY109,Hide[Unique Types],FSEchar[FSE Nameplate Power Rating
'[kW']],"Err",0,1))</f>
        <v/>
      </c>
      <c r="BG109" s="46" t="str" cm="1">
        <f t="array" ref="BG109">IF(OR($BB109=0,$BB109=""),"",_xlfn.XLOOKUP(AY109,Hide[Unique Types],FSEchar[Number of CHAdeMO Ports],"Err",0,1))</f>
        <v/>
      </c>
      <c r="BH109" s="46" t="str" cm="1">
        <f t="array" ref="BH109">IF(OR($BB109=0,$BB109=""),"",_xlfn.XLOOKUP(AY109,Hide[Unique Types],FSEchar[Number of 
CCS 
Ports],"Err",0,1))</f>
        <v/>
      </c>
      <c r="BI109" s="46" t="str" cm="1">
        <f t="array" ref="BI109">IF(OR($BB109=0,$BB109=""),"",_xlfn.XLOOKUP(AY109,Hide[Unique Types],FSEchar[Number of NACS 
(SAE J3400)
Ports],"Err",0,1))</f>
        <v/>
      </c>
      <c r="BJ109" s="46" t="str" cm="1">
        <f t="array" ref="BJ109">IF(OR($BB109=0,$BB109=""),"",_xlfn.XLOOKUP(AY109,Hide[Unique Types],FSEchar[Number of High-Power Ports],"Err",0,1))</f>
        <v/>
      </c>
      <c r="BK109" s="46" t="str" cm="1">
        <f t="array" ref="BK109">IF(OR($BB109=0,$BB109=""),"",_xlfn.XLOOKUP(AY109,Hide[Unique Types],FSEchar[High-Power Port Type],"Err",0,1))</f>
        <v/>
      </c>
      <c r="BL109" s="46" t="str" cm="1">
        <f t="array" ref="BL109">IF(OR($BB109=0,$BB109=""),"",_xlfn.XLOOKUP(AY109,Hide[Unique Types],SiteCalc2[FCI Charging Capacity '[kWh/day']],"Err",0,1))</f>
        <v/>
      </c>
    </row>
    <row r="110" spans="2:64" x14ac:dyDescent="0.3">
      <c r="B110" s="28">
        <v>100</v>
      </c>
      <c r="C110" s="28" t="str">
        <f>IF(ISBLANK(SiteChar[[#This Row],[Site Name]]),"",IF(G110=G109,C109,C109+1))</f>
        <v/>
      </c>
      <c r="D110" s="28" t="str">
        <f>IF(ISBLANK(SiteChar[[#This Row],[Site Name]]),"",IF(G110=G109,D109+1,1))</f>
        <v/>
      </c>
      <c r="E110" s="1" t="str">
        <f>IF(ISBLANK(SiteChar[[#This Row],[Site Name]]),"",Applicant)</f>
        <v/>
      </c>
      <c r="F110" s="1" t="str">
        <f>IF(ISBLANK(SiteChar[[#This Row],[Site Name]]),"",FEIN)</f>
        <v/>
      </c>
      <c r="G110" s="139"/>
      <c r="H110" s="139"/>
      <c r="I110" s="139"/>
      <c r="J110" s="140"/>
      <c r="K110" s="140"/>
      <c r="L110" s="141"/>
      <c r="M110" s="139"/>
      <c r="N110" s="142"/>
      <c r="O110" s="1">
        <f>SUMIF(Table1[Site 
Ordinal Number],Table1[[#This Row],[Site 
Ordinal Number]],FSEchar[FSE Nameplate Power Rating
'[kW']])</f>
        <v>0</v>
      </c>
      <c r="P110" s="1">
        <f>SUMIF(Table1[Site 
Ordinal Number],Table1[[#This Row],[Site 
Ordinal Number]],FSEchar[FSE
FCI
Power Rating '[kW']])</f>
        <v>0</v>
      </c>
      <c r="Q110" s="1">
        <f>SUMIF(Hide[Site LMD],"="&amp;Table1[[#This Row],[Site 
Ordinal Number]]&amp;$AV$17,FSEchar[FSE
FCI
Power Rating '[kW']])</f>
        <v>0</v>
      </c>
      <c r="R110" s="1">
        <f>SUMIF(Hide[Site HD],"="&amp;Table1[[#This Row],[Site 
Ordinal Number]]&amp;$AV$18,FSEchar[FSE
FCI
Power Rating '[kW']])</f>
        <v>0</v>
      </c>
      <c r="S110" s="139"/>
      <c r="T110" s="139"/>
      <c r="U110" s="139"/>
      <c r="V110" s="139"/>
      <c r="W110" s="139"/>
      <c r="X110" s="139"/>
      <c r="Y110" s="148"/>
      <c r="Z110" s="139"/>
      <c r="AA110" s="139"/>
      <c r="AB110" s="139"/>
      <c r="AC110" s="1" t="str">
        <f>IFERROR(FSEchar[[#This Row],[FSE
FCI
Power Rating '[kW']]]*24*_xlfn.XLOOKUP(FSEchar[[#This Row],[FCI 
Category
Types]],$AV$11:$AV$15,$AW$11:$AW$15),"")</f>
        <v/>
      </c>
      <c r="AD110" s="1">
        <f>SUMIF(SiteChar[Site Name],SiteChar[[#This Row],[Site Name]],FSEchar[FSE Nameplate Power Rating
'[kW']])</f>
        <v>0</v>
      </c>
      <c r="AE110" s="1">
        <f>COUNTIF(SiteChar[Site Name],SiteChar[[#This Row],[Site Name]])</f>
        <v>0</v>
      </c>
      <c r="AF110" s="1">
        <f>COUNTIF(Hide[Site LMD],Table1[[#This Row],[Site 
Ordinal Number]]&amp;$AV$17)</f>
        <v>0</v>
      </c>
      <c r="AG110" s="1">
        <f>COUNTIF(Hide[Site HD],Table1[[#This Row],[Site 
Ordinal Number]]&amp;$AV$18)</f>
        <v>0</v>
      </c>
      <c r="AH110" s="1" t="b">
        <f>OR(ISBLANK(SiteChar[[#This Row],[Latitude]]),LEN(SiteChar[[#This Row],[Latitude]])&gt;=8)</f>
        <v>1</v>
      </c>
      <c r="AI110" s="1" t="b">
        <f>OR(ISBLANK(SiteChar[[#This Row],[Longitude]]),LEN(SiteChar[[#This Row],[Longitude]])&gt;=10)</f>
        <v>1</v>
      </c>
      <c r="AJ110" s="1" t="str">
        <f>IF(Hide[[#This Row],[FCI Program Type]]=$AV$17,Table1[[#This Row],[Site 
Ordinal Number]]&amp;Hide[[#This Row],[FCI Program Type]],"")</f>
        <v/>
      </c>
      <c r="AK110" s="1" t="str">
        <f>IF(Hide[[#This Row],[FCI Program Type]]=$AV$18,Table1[[#This Row],[Site 
Ordinal Number]]&amp;Hide[[#This Row],[FCI Program Type]],"")</f>
        <v/>
      </c>
      <c r="AL110" s="1" t="b">
        <f>SiteCalc1[[#This Row],[Total Site
FCI 
Power Rating 
'[kW']]]&gt;SiteChar[[#This Row],[Maximum Total Site Power 
'[kW']]]</f>
        <v>0</v>
      </c>
      <c r="AM110" s="1" t="b">
        <f>AND(Hide[[#This Row],[FCI Program Type]]="LMD-FCI",SiteCalc1[[#This Row],[Total 
Site 
LMD-FCI Power Rating 
'[kW']]]&gt;2500)</f>
        <v>0</v>
      </c>
      <c r="AN110" s="1" t="b">
        <f>AND(Hide[[#This Row],[FCI Program Type]]="HD-FCI",SiteCalc1[[#This Row],[Total Site
HD-FCI Power Rating 
'[kW']]]&gt;40000)</f>
        <v>0</v>
      </c>
      <c r="AO110" s="1" t="b">
        <f>AND(FSEchar[[#This Row],[FSE Nameplate Power Rating
'[kW']]]&lt;50,OR(Hide[[#This Row],[FCI Program Type]]=$AV$17,Hide[[#This Row],[FCI Program Type]]=$AV$18))</f>
        <v>0</v>
      </c>
      <c r="AP110"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10" s="1" t="str">
        <f>IF(LEFT(FSEchar[[#This Row],[FCI 
Category
Types]],1)="L", "LMD-FCI",IF(LEFT(FSEchar[[#This Row],[FCI 
Category
Types]],1)="H","HD-FCI",""))</f>
        <v/>
      </c>
      <c r="AR110" s="1" t="str">
        <f>SiteChar[[#This Row],[Site Name]]&amp;" "&amp;FSEchar[[#This Row],[FCI 
Category
Types]]&amp;" "&amp;FSEchar[[#This Row],[FSE Charger Model]]&amp;" "&amp;FSEchar[[#This Row],[FSE Nameplate Power Rating
'[kW']]]</f>
        <v xml:space="preserve">   </v>
      </c>
      <c r="AS110" s="1">
        <f>COUNTIF(Hide[Unique Types],Hide[[#This Row],[Unique Types]])</f>
        <v>157</v>
      </c>
      <c r="BA110" s="48" t="str" cm="1">
        <f t="array" ref="BA110">IF(ISBLANK(AZ110),"",SUM(IF(AZ110=LEFT(AY110:AY$210,LEN(AZ110)),1,0)))</f>
        <v/>
      </c>
      <c r="BB110" s="47" t="str" cm="1">
        <f t="array" ref="BB110">IFERROR(IF(COUNTIF($BB$11:BB109,BB109)&lt;_xlfn.XLOOKUP(BB109,$AZ$11:$AZ$210,$BA$11:$BA$210,0,1),BB109,INDEX($AZ$11:$AZ$210,MATCH(BB109,$AZ$11:$AZ$210,0)+1)),"")</f>
        <v/>
      </c>
      <c r="BC110" s="46" t="str" cm="1">
        <f t="array" ref="BC110">IF(OR($BB110=0,$BB110=""),"",SUM(IF(AY110=Hide[Unique Types],1,0)))</f>
        <v/>
      </c>
      <c r="BD110" s="46" t="str" cm="1">
        <f t="array" ref="BD110">IF(OR($BB110=0,$BB110=""),"",_xlfn.XLOOKUP(AY110,Hide[Unique Types],FSEchar[FCI 
Category
Types],"Err",0,1))</f>
        <v/>
      </c>
      <c r="BE110" s="46" t="str" cm="1">
        <f t="array" ref="BE110">IF(OR($BB110=0,$BB110=""),"",_xlfn.XLOOKUP(AY110,Hide[Unique Types],FSEchar[FSE Charger Model],"Err",0,1))</f>
        <v/>
      </c>
      <c r="BF110" s="46" t="str" cm="1">
        <f t="array" ref="BF110">IF(OR($BB110=0,$BB110=""),"",_xlfn.XLOOKUP(AY110,Hide[Unique Types],FSEchar[FSE Nameplate Power Rating
'[kW']],"Err",0,1))</f>
        <v/>
      </c>
      <c r="BG110" s="46" t="str" cm="1">
        <f t="array" ref="BG110">IF(OR($BB110=0,$BB110=""),"",_xlfn.XLOOKUP(AY110,Hide[Unique Types],FSEchar[Number of CHAdeMO Ports],"Err",0,1))</f>
        <v/>
      </c>
      <c r="BH110" s="46" t="str" cm="1">
        <f t="array" ref="BH110">IF(OR($BB110=0,$BB110=""),"",_xlfn.XLOOKUP(AY110,Hide[Unique Types],FSEchar[Number of 
CCS 
Ports],"Err",0,1))</f>
        <v/>
      </c>
      <c r="BI110" s="46" t="str" cm="1">
        <f t="array" ref="BI110">IF(OR($BB110=0,$BB110=""),"",_xlfn.XLOOKUP(AY110,Hide[Unique Types],FSEchar[Number of NACS 
(SAE J3400)
Ports],"Err",0,1))</f>
        <v/>
      </c>
      <c r="BJ110" s="46" t="str" cm="1">
        <f t="array" ref="BJ110">IF(OR($BB110=0,$BB110=""),"",_xlfn.XLOOKUP(AY110,Hide[Unique Types],FSEchar[Number of High-Power Ports],"Err",0,1))</f>
        <v/>
      </c>
      <c r="BK110" s="46" t="str" cm="1">
        <f t="array" ref="BK110">IF(OR($BB110=0,$BB110=""),"",_xlfn.XLOOKUP(AY110,Hide[Unique Types],FSEchar[High-Power Port Type],"Err",0,1))</f>
        <v/>
      </c>
      <c r="BL110" s="46" t="str" cm="1">
        <f t="array" ref="BL110">IF(OR($BB110=0,$BB110=""),"",_xlfn.XLOOKUP(AY110,Hide[Unique Types],SiteCalc2[FCI Charging Capacity '[kWh/day']],"Err",0,1))</f>
        <v/>
      </c>
    </row>
    <row r="111" spans="2:64" x14ac:dyDescent="0.3">
      <c r="B111" s="28">
        <v>101</v>
      </c>
      <c r="C111" s="28" t="str">
        <f>IF(ISBLANK(SiteChar[[#This Row],[Site Name]]),"",IF(G111=G110,C110,C110+1))</f>
        <v/>
      </c>
      <c r="D111" s="28" t="str">
        <f>IF(ISBLANK(SiteChar[[#This Row],[Site Name]]),"",IF(G111=G110,D110+1,1))</f>
        <v/>
      </c>
      <c r="E111" s="1" t="str">
        <f>IF(ISBLANK(SiteChar[[#This Row],[Site Name]]),"",Applicant)</f>
        <v/>
      </c>
      <c r="F111" s="1" t="str">
        <f>IF(ISBLANK(SiteChar[[#This Row],[Site Name]]),"",FEIN)</f>
        <v/>
      </c>
      <c r="G111" s="139"/>
      <c r="H111" s="139"/>
      <c r="I111" s="139"/>
      <c r="J111" s="140"/>
      <c r="K111" s="140"/>
      <c r="L111" s="141"/>
      <c r="M111" s="139"/>
      <c r="N111" s="142"/>
      <c r="O111" s="1">
        <f>SUMIF(Table1[Site 
Ordinal Number],Table1[[#This Row],[Site 
Ordinal Number]],FSEchar[FSE Nameplate Power Rating
'[kW']])</f>
        <v>0</v>
      </c>
      <c r="P111" s="1">
        <f>SUMIF(Table1[Site 
Ordinal Number],Table1[[#This Row],[Site 
Ordinal Number]],FSEchar[FSE
FCI
Power Rating '[kW']])</f>
        <v>0</v>
      </c>
      <c r="Q111" s="1">
        <f>SUMIF(Hide[Site LMD],"="&amp;Table1[[#This Row],[Site 
Ordinal Number]]&amp;$AV$17,FSEchar[FSE
FCI
Power Rating '[kW']])</f>
        <v>0</v>
      </c>
      <c r="R111" s="1">
        <f>SUMIF(Hide[Site HD],"="&amp;Table1[[#This Row],[Site 
Ordinal Number]]&amp;$AV$18,FSEchar[FSE
FCI
Power Rating '[kW']])</f>
        <v>0</v>
      </c>
      <c r="S111" s="139"/>
      <c r="T111" s="139"/>
      <c r="U111" s="139"/>
      <c r="V111" s="139"/>
      <c r="W111" s="139"/>
      <c r="X111" s="139"/>
      <c r="Y111" s="148"/>
      <c r="Z111" s="139"/>
      <c r="AA111" s="139"/>
      <c r="AB111" s="139"/>
      <c r="AC111" s="1" t="str">
        <f>IFERROR(FSEchar[[#This Row],[FSE
FCI
Power Rating '[kW']]]*24*_xlfn.XLOOKUP(FSEchar[[#This Row],[FCI 
Category
Types]],$AV$11:$AV$15,$AW$11:$AW$15),"")</f>
        <v/>
      </c>
      <c r="AD111" s="1">
        <f>SUMIF(SiteChar[Site Name],SiteChar[[#This Row],[Site Name]],FSEchar[FSE Nameplate Power Rating
'[kW']])</f>
        <v>0</v>
      </c>
      <c r="AE111" s="1">
        <f>COUNTIF(SiteChar[Site Name],SiteChar[[#This Row],[Site Name]])</f>
        <v>0</v>
      </c>
      <c r="AF111" s="1">
        <f>COUNTIF(Hide[Site LMD],Table1[[#This Row],[Site 
Ordinal Number]]&amp;$AV$17)</f>
        <v>0</v>
      </c>
      <c r="AG111" s="1">
        <f>COUNTIF(Hide[Site HD],Table1[[#This Row],[Site 
Ordinal Number]]&amp;$AV$18)</f>
        <v>0</v>
      </c>
      <c r="AH111" s="1" t="b">
        <f>OR(ISBLANK(SiteChar[[#This Row],[Latitude]]),LEN(SiteChar[[#This Row],[Latitude]])&gt;=8)</f>
        <v>1</v>
      </c>
      <c r="AI111" s="1" t="b">
        <f>OR(ISBLANK(SiteChar[[#This Row],[Longitude]]),LEN(SiteChar[[#This Row],[Longitude]])&gt;=10)</f>
        <v>1</v>
      </c>
      <c r="AJ111" s="1" t="str">
        <f>IF(Hide[[#This Row],[FCI Program Type]]=$AV$17,Table1[[#This Row],[Site 
Ordinal Number]]&amp;Hide[[#This Row],[FCI Program Type]],"")</f>
        <v/>
      </c>
      <c r="AK111" s="1" t="str">
        <f>IF(Hide[[#This Row],[FCI Program Type]]=$AV$18,Table1[[#This Row],[Site 
Ordinal Number]]&amp;Hide[[#This Row],[FCI Program Type]],"")</f>
        <v/>
      </c>
      <c r="AL111" s="1" t="b">
        <f>SiteCalc1[[#This Row],[Total Site
FCI 
Power Rating 
'[kW']]]&gt;SiteChar[[#This Row],[Maximum Total Site Power 
'[kW']]]</f>
        <v>0</v>
      </c>
      <c r="AM111" s="1" t="b">
        <f>AND(Hide[[#This Row],[FCI Program Type]]="LMD-FCI",SiteCalc1[[#This Row],[Total 
Site 
LMD-FCI Power Rating 
'[kW']]]&gt;2500)</f>
        <v>0</v>
      </c>
      <c r="AN111" s="1" t="b">
        <f>AND(Hide[[#This Row],[FCI Program Type]]="HD-FCI",SiteCalc1[[#This Row],[Total Site
HD-FCI Power Rating 
'[kW']]]&gt;40000)</f>
        <v>0</v>
      </c>
      <c r="AO111" s="1" t="b">
        <f>AND(FSEchar[[#This Row],[FSE Nameplate Power Rating
'[kW']]]&lt;50,OR(Hide[[#This Row],[FCI Program Type]]=$AV$17,Hide[[#This Row],[FCI Program Type]]=$AV$18))</f>
        <v>0</v>
      </c>
      <c r="AP111"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11" s="1" t="str">
        <f>IF(LEFT(FSEchar[[#This Row],[FCI 
Category
Types]],1)="L", "LMD-FCI",IF(LEFT(FSEchar[[#This Row],[FCI 
Category
Types]],1)="H","HD-FCI",""))</f>
        <v/>
      </c>
      <c r="AR111" s="1" t="str">
        <f>SiteChar[[#This Row],[Site Name]]&amp;" "&amp;FSEchar[[#This Row],[FCI 
Category
Types]]&amp;" "&amp;FSEchar[[#This Row],[FSE Charger Model]]&amp;" "&amp;FSEchar[[#This Row],[FSE Nameplate Power Rating
'[kW']]]</f>
        <v xml:space="preserve">   </v>
      </c>
      <c r="AS111" s="1">
        <f>COUNTIF(Hide[Unique Types],Hide[[#This Row],[Unique Types]])</f>
        <v>157</v>
      </c>
      <c r="BA111" s="48" t="str" cm="1">
        <f t="array" ref="BA111">IF(ISBLANK(AZ111),"",SUM(IF(AZ111=LEFT(AY111:AY$210,LEN(AZ111)),1,0)))</f>
        <v/>
      </c>
      <c r="BB111" s="47" t="str" cm="1">
        <f t="array" ref="BB111">IFERROR(IF(COUNTIF($BB$11:BB110,BB110)&lt;_xlfn.XLOOKUP(BB110,$AZ$11:$AZ$210,$BA$11:$BA$210,0,1),BB110,INDEX($AZ$11:$AZ$210,MATCH(BB110,$AZ$11:$AZ$210,0)+1)),"")</f>
        <v/>
      </c>
      <c r="BC111" s="46" t="str" cm="1">
        <f t="array" ref="BC111">IF(OR($BB111=0,$BB111=""),"",SUM(IF(AY111=Hide[Unique Types],1,0)))</f>
        <v/>
      </c>
      <c r="BD111" s="46" t="str" cm="1">
        <f t="array" ref="BD111">IF(OR($BB111=0,$BB111=""),"",_xlfn.XLOOKUP(AY111,Hide[Unique Types],FSEchar[FCI 
Category
Types],"Err",0,1))</f>
        <v/>
      </c>
      <c r="BE111" s="46" t="str" cm="1">
        <f t="array" ref="BE111">IF(OR($BB111=0,$BB111=""),"",_xlfn.XLOOKUP(AY111,Hide[Unique Types],FSEchar[FSE Charger Model],"Err",0,1))</f>
        <v/>
      </c>
      <c r="BF111" s="46" t="str" cm="1">
        <f t="array" ref="BF111">IF(OR($BB111=0,$BB111=""),"",_xlfn.XLOOKUP(AY111,Hide[Unique Types],FSEchar[FSE Nameplate Power Rating
'[kW']],"Err",0,1))</f>
        <v/>
      </c>
      <c r="BG111" s="46" t="str" cm="1">
        <f t="array" ref="BG111">IF(OR($BB111=0,$BB111=""),"",_xlfn.XLOOKUP(AY111,Hide[Unique Types],FSEchar[Number of CHAdeMO Ports],"Err",0,1))</f>
        <v/>
      </c>
      <c r="BH111" s="46" t="str" cm="1">
        <f t="array" ref="BH111">IF(OR($BB111=0,$BB111=""),"",_xlfn.XLOOKUP(AY111,Hide[Unique Types],FSEchar[Number of 
CCS 
Ports],"Err",0,1))</f>
        <v/>
      </c>
      <c r="BI111" s="46" t="str" cm="1">
        <f t="array" ref="BI111">IF(OR($BB111=0,$BB111=""),"",_xlfn.XLOOKUP(AY111,Hide[Unique Types],FSEchar[Number of NACS 
(SAE J3400)
Ports],"Err",0,1))</f>
        <v/>
      </c>
      <c r="BJ111" s="46" t="str" cm="1">
        <f t="array" ref="BJ111">IF(OR($BB111=0,$BB111=""),"",_xlfn.XLOOKUP(AY111,Hide[Unique Types],FSEchar[Number of High-Power Ports],"Err",0,1))</f>
        <v/>
      </c>
      <c r="BK111" s="46" t="str" cm="1">
        <f t="array" ref="BK111">IF(OR($BB111=0,$BB111=""),"",_xlfn.XLOOKUP(AY111,Hide[Unique Types],FSEchar[High-Power Port Type],"Err",0,1))</f>
        <v/>
      </c>
      <c r="BL111" s="46" t="str" cm="1">
        <f t="array" ref="BL111">IF(OR($BB111=0,$BB111=""),"",_xlfn.XLOOKUP(AY111,Hide[Unique Types],SiteCalc2[FCI Charging Capacity '[kWh/day']],"Err",0,1))</f>
        <v/>
      </c>
    </row>
    <row r="112" spans="2:64" x14ac:dyDescent="0.3">
      <c r="B112" s="28">
        <v>102</v>
      </c>
      <c r="C112" s="28" t="str">
        <f>IF(ISBLANK(SiteChar[[#This Row],[Site Name]]),"",IF(G112=G111,C111,C111+1))</f>
        <v/>
      </c>
      <c r="D112" s="28" t="str">
        <f>IF(ISBLANK(SiteChar[[#This Row],[Site Name]]),"",IF(G112=G111,D111+1,1))</f>
        <v/>
      </c>
      <c r="E112" s="1" t="str">
        <f>IF(ISBLANK(SiteChar[[#This Row],[Site Name]]),"",Applicant)</f>
        <v/>
      </c>
      <c r="F112" s="1" t="str">
        <f>IF(ISBLANK(SiteChar[[#This Row],[Site Name]]),"",FEIN)</f>
        <v/>
      </c>
      <c r="G112" s="139"/>
      <c r="H112" s="139"/>
      <c r="I112" s="139"/>
      <c r="J112" s="140"/>
      <c r="K112" s="140"/>
      <c r="L112" s="141"/>
      <c r="M112" s="139"/>
      <c r="N112" s="142"/>
      <c r="O112" s="1">
        <f>SUMIF(Table1[Site 
Ordinal Number],Table1[[#This Row],[Site 
Ordinal Number]],FSEchar[FSE Nameplate Power Rating
'[kW']])</f>
        <v>0</v>
      </c>
      <c r="P112" s="1">
        <f>SUMIF(Table1[Site 
Ordinal Number],Table1[[#This Row],[Site 
Ordinal Number]],FSEchar[FSE
FCI
Power Rating '[kW']])</f>
        <v>0</v>
      </c>
      <c r="Q112" s="1">
        <f>SUMIF(Hide[Site LMD],"="&amp;Table1[[#This Row],[Site 
Ordinal Number]]&amp;$AV$17,FSEchar[FSE
FCI
Power Rating '[kW']])</f>
        <v>0</v>
      </c>
      <c r="R112" s="1">
        <f>SUMIF(Hide[Site HD],"="&amp;Table1[[#This Row],[Site 
Ordinal Number]]&amp;$AV$18,FSEchar[FSE
FCI
Power Rating '[kW']])</f>
        <v>0</v>
      </c>
      <c r="S112" s="139"/>
      <c r="T112" s="139"/>
      <c r="U112" s="139"/>
      <c r="V112" s="139"/>
      <c r="W112" s="139"/>
      <c r="X112" s="139"/>
      <c r="Y112" s="148"/>
      <c r="Z112" s="139"/>
      <c r="AA112" s="139"/>
      <c r="AB112" s="139"/>
      <c r="AC112" s="1" t="str">
        <f>IFERROR(FSEchar[[#This Row],[FSE
FCI
Power Rating '[kW']]]*24*_xlfn.XLOOKUP(FSEchar[[#This Row],[FCI 
Category
Types]],$AV$11:$AV$15,$AW$11:$AW$15),"")</f>
        <v/>
      </c>
      <c r="AD112" s="1">
        <f>SUMIF(SiteChar[Site Name],SiteChar[[#This Row],[Site Name]],FSEchar[FSE Nameplate Power Rating
'[kW']])</f>
        <v>0</v>
      </c>
      <c r="AE112" s="1">
        <f>COUNTIF(SiteChar[Site Name],SiteChar[[#This Row],[Site Name]])</f>
        <v>0</v>
      </c>
      <c r="AF112" s="1">
        <f>COUNTIF(Hide[Site LMD],Table1[[#This Row],[Site 
Ordinal Number]]&amp;$AV$17)</f>
        <v>0</v>
      </c>
      <c r="AG112" s="1">
        <f>COUNTIF(Hide[Site HD],Table1[[#This Row],[Site 
Ordinal Number]]&amp;$AV$18)</f>
        <v>0</v>
      </c>
      <c r="AH112" s="1" t="b">
        <f>OR(ISBLANK(SiteChar[[#This Row],[Latitude]]),LEN(SiteChar[[#This Row],[Latitude]])&gt;=8)</f>
        <v>1</v>
      </c>
      <c r="AI112" s="1" t="b">
        <f>OR(ISBLANK(SiteChar[[#This Row],[Longitude]]),LEN(SiteChar[[#This Row],[Longitude]])&gt;=10)</f>
        <v>1</v>
      </c>
      <c r="AJ112" s="1" t="str">
        <f>IF(Hide[[#This Row],[FCI Program Type]]=$AV$17,Table1[[#This Row],[Site 
Ordinal Number]]&amp;Hide[[#This Row],[FCI Program Type]],"")</f>
        <v/>
      </c>
      <c r="AK112" s="1" t="str">
        <f>IF(Hide[[#This Row],[FCI Program Type]]=$AV$18,Table1[[#This Row],[Site 
Ordinal Number]]&amp;Hide[[#This Row],[FCI Program Type]],"")</f>
        <v/>
      </c>
      <c r="AL112" s="1" t="b">
        <f>SiteCalc1[[#This Row],[Total Site
FCI 
Power Rating 
'[kW']]]&gt;SiteChar[[#This Row],[Maximum Total Site Power 
'[kW']]]</f>
        <v>0</v>
      </c>
      <c r="AM112" s="1" t="b">
        <f>AND(Hide[[#This Row],[FCI Program Type]]="LMD-FCI",SiteCalc1[[#This Row],[Total 
Site 
LMD-FCI Power Rating 
'[kW']]]&gt;2500)</f>
        <v>0</v>
      </c>
      <c r="AN112" s="1" t="b">
        <f>AND(Hide[[#This Row],[FCI Program Type]]="HD-FCI",SiteCalc1[[#This Row],[Total Site
HD-FCI Power Rating 
'[kW']]]&gt;40000)</f>
        <v>0</v>
      </c>
      <c r="AO112" s="1" t="b">
        <f>AND(FSEchar[[#This Row],[FSE Nameplate Power Rating
'[kW']]]&lt;50,OR(Hide[[#This Row],[FCI Program Type]]=$AV$17,Hide[[#This Row],[FCI Program Type]]=$AV$18))</f>
        <v>0</v>
      </c>
      <c r="AP112"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12" s="1" t="str">
        <f>IF(LEFT(FSEchar[[#This Row],[FCI 
Category
Types]],1)="L", "LMD-FCI",IF(LEFT(FSEchar[[#This Row],[FCI 
Category
Types]],1)="H","HD-FCI",""))</f>
        <v/>
      </c>
      <c r="AR112" s="1" t="str">
        <f>SiteChar[[#This Row],[Site Name]]&amp;" "&amp;FSEchar[[#This Row],[FCI 
Category
Types]]&amp;" "&amp;FSEchar[[#This Row],[FSE Charger Model]]&amp;" "&amp;FSEchar[[#This Row],[FSE Nameplate Power Rating
'[kW']]]</f>
        <v xml:space="preserve">   </v>
      </c>
      <c r="AS112" s="1">
        <f>COUNTIF(Hide[Unique Types],Hide[[#This Row],[Unique Types]])</f>
        <v>157</v>
      </c>
      <c r="BA112" s="48" t="str" cm="1">
        <f t="array" ref="BA112">IF(ISBLANK(AZ112),"",SUM(IF(AZ112=LEFT(AY112:AY$210,LEN(AZ112)),1,0)))</f>
        <v/>
      </c>
      <c r="BB112" s="47" t="str" cm="1">
        <f t="array" ref="BB112">IFERROR(IF(COUNTIF($BB$11:BB111,BB111)&lt;_xlfn.XLOOKUP(BB111,$AZ$11:$AZ$210,$BA$11:$BA$210,0,1),BB111,INDEX($AZ$11:$AZ$210,MATCH(BB111,$AZ$11:$AZ$210,0)+1)),"")</f>
        <v/>
      </c>
      <c r="BC112" s="46" t="str" cm="1">
        <f t="array" ref="BC112">IF(OR($BB112=0,$BB112=""),"",SUM(IF(AY112=Hide[Unique Types],1,0)))</f>
        <v/>
      </c>
      <c r="BD112" s="46" t="str" cm="1">
        <f t="array" ref="BD112">IF(OR($BB112=0,$BB112=""),"",_xlfn.XLOOKUP(AY112,Hide[Unique Types],FSEchar[FCI 
Category
Types],"Err",0,1))</f>
        <v/>
      </c>
      <c r="BE112" s="46" t="str" cm="1">
        <f t="array" ref="BE112">IF(OR($BB112=0,$BB112=""),"",_xlfn.XLOOKUP(AY112,Hide[Unique Types],FSEchar[FSE Charger Model],"Err",0,1))</f>
        <v/>
      </c>
      <c r="BF112" s="46" t="str" cm="1">
        <f t="array" ref="BF112">IF(OR($BB112=0,$BB112=""),"",_xlfn.XLOOKUP(AY112,Hide[Unique Types],FSEchar[FSE Nameplate Power Rating
'[kW']],"Err",0,1))</f>
        <v/>
      </c>
      <c r="BG112" s="46" t="str" cm="1">
        <f t="array" ref="BG112">IF(OR($BB112=0,$BB112=""),"",_xlfn.XLOOKUP(AY112,Hide[Unique Types],FSEchar[Number of CHAdeMO Ports],"Err",0,1))</f>
        <v/>
      </c>
      <c r="BH112" s="46" t="str" cm="1">
        <f t="array" ref="BH112">IF(OR($BB112=0,$BB112=""),"",_xlfn.XLOOKUP(AY112,Hide[Unique Types],FSEchar[Number of 
CCS 
Ports],"Err",0,1))</f>
        <v/>
      </c>
      <c r="BI112" s="46" t="str" cm="1">
        <f t="array" ref="BI112">IF(OR($BB112=0,$BB112=""),"",_xlfn.XLOOKUP(AY112,Hide[Unique Types],FSEchar[Number of NACS 
(SAE J3400)
Ports],"Err",0,1))</f>
        <v/>
      </c>
      <c r="BJ112" s="46" t="str" cm="1">
        <f t="array" ref="BJ112">IF(OR($BB112=0,$BB112=""),"",_xlfn.XLOOKUP(AY112,Hide[Unique Types],FSEchar[Number of High-Power Ports],"Err",0,1))</f>
        <v/>
      </c>
      <c r="BK112" s="46" t="str" cm="1">
        <f t="array" ref="BK112">IF(OR($BB112=0,$BB112=""),"",_xlfn.XLOOKUP(AY112,Hide[Unique Types],FSEchar[High-Power Port Type],"Err",0,1))</f>
        <v/>
      </c>
      <c r="BL112" s="46" t="str" cm="1">
        <f t="array" ref="BL112">IF(OR($BB112=0,$BB112=""),"",_xlfn.XLOOKUP(AY112,Hide[Unique Types],SiteCalc2[FCI Charging Capacity '[kWh/day']],"Err",0,1))</f>
        <v/>
      </c>
    </row>
    <row r="113" spans="2:64" x14ac:dyDescent="0.3">
      <c r="B113" s="28">
        <v>103</v>
      </c>
      <c r="C113" s="28" t="str">
        <f>IF(ISBLANK(SiteChar[[#This Row],[Site Name]]),"",IF(G113=G112,C112,C112+1))</f>
        <v/>
      </c>
      <c r="D113" s="28" t="str">
        <f>IF(ISBLANK(SiteChar[[#This Row],[Site Name]]),"",IF(G113=G112,D112+1,1))</f>
        <v/>
      </c>
      <c r="E113" s="1" t="str">
        <f>IF(ISBLANK(SiteChar[[#This Row],[Site Name]]),"",Applicant)</f>
        <v/>
      </c>
      <c r="F113" s="1" t="str">
        <f>IF(ISBLANK(SiteChar[[#This Row],[Site Name]]),"",FEIN)</f>
        <v/>
      </c>
      <c r="G113" s="139"/>
      <c r="H113" s="139"/>
      <c r="I113" s="139"/>
      <c r="J113" s="140"/>
      <c r="K113" s="140"/>
      <c r="L113" s="141"/>
      <c r="M113" s="139"/>
      <c r="N113" s="142"/>
      <c r="O113" s="1">
        <f>SUMIF(Table1[Site 
Ordinal Number],Table1[[#This Row],[Site 
Ordinal Number]],FSEchar[FSE Nameplate Power Rating
'[kW']])</f>
        <v>0</v>
      </c>
      <c r="P113" s="1">
        <f>SUMIF(Table1[Site 
Ordinal Number],Table1[[#This Row],[Site 
Ordinal Number]],FSEchar[FSE
FCI
Power Rating '[kW']])</f>
        <v>0</v>
      </c>
      <c r="Q113" s="1">
        <f>SUMIF(Hide[Site LMD],"="&amp;Table1[[#This Row],[Site 
Ordinal Number]]&amp;$AV$17,FSEchar[FSE
FCI
Power Rating '[kW']])</f>
        <v>0</v>
      </c>
      <c r="R113" s="1">
        <f>SUMIF(Hide[Site HD],"="&amp;Table1[[#This Row],[Site 
Ordinal Number]]&amp;$AV$18,FSEchar[FSE
FCI
Power Rating '[kW']])</f>
        <v>0</v>
      </c>
      <c r="S113" s="139"/>
      <c r="T113" s="139"/>
      <c r="U113" s="139"/>
      <c r="V113" s="139"/>
      <c r="W113" s="139"/>
      <c r="X113" s="139"/>
      <c r="Y113" s="148"/>
      <c r="Z113" s="139"/>
      <c r="AA113" s="139"/>
      <c r="AB113" s="139"/>
      <c r="AC113" s="1" t="str">
        <f>IFERROR(FSEchar[[#This Row],[FSE
FCI
Power Rating '[kW']]]*24*_xlfn.XLOOKUP(FSEchar[[#This Row],[FCI 
Category
Types]],$AV$11:$AV$15,$AW$11:$AW$15),"")</f>
        <v/>
      </c>
      <c r="AD113" s="1">
        <f>SUMIF(SiteChar[Site Name],SiteChar[[#This Row],[Site Name]],FSEchar[FSE Nameplate Power Rating
'[kW']])</f>
        <v>0</v>
      </c>
      <c r="AE113" s="1">
        <f>COUNTIF(SiteChar[Site Name],SiteChar[[#This Row],[Site Name]])</f>
        <v>0</v>
      </c>
      <c r="AF113" s="1">
        <f>COUNTIF(Hide[Site LMD],Table1[[#This Row],[Site 
Ordinal Number]]&amp;$AV$17)</f>
        <v>0</v>
      </c>
      <c r="AG113" s="1">
        <f>COUNTIF(Hide[Site HD],Table1[[#This Row],[Site 
Ordinal Number]]&amp;$AV$18)</f>
        <v>0</v>
      </c>
      <c r="AH113" s="1" t="b">
        <f>OR(ISBLANK(SiteChar[[#This Row],[Latitude]]),LEN(SiteChar[[#This Row],[Latitude]])&gt;=8)</f>
        <v>1</v>
      </c>
      <c r="AI113" s="1" t="b">
        <f>OR(ISBLANK(SiteChar[[#This Row],[Longitude]]),LEN(SiteChar[[#This Row],[Longitude]])&gt;=10)</f>
        <v>1</v>
      </c>
      <c r="AJ113" s="1" t="str">
        <f>IF(Hide[[#This Row],[FCI Program Type]]=$AV$17,Table1[[#This Row],[Site 
Ordinal Number]]&amp;Hide[[#This Row],[FCI Program Type]],"")</f>
        <v/>
      </c>
      <c r="AK113" s="1" t="str">
        <f>IF(Hide[[#This Row],[FCI Program Type]]=$AV$18,Table1[[#This Row],[Site 
Ordinal Number]]&amp;Hide[[#This Row],[FCI Program Type]],"")</f>
        <v/>
      </c>
      <c r="AL113" s="1" t="b">
        <f>SiteCalc1[[#This Row],[Total Site
FCI 
Power Rating 
'[kW']]]&gt;SiteChar[[#This Row],[Maximum Total Site Power 
'[kW']]]</f>
        <v>0</v>
      </c>
      <c r="AM113" s="1" t="b">
        <f>AND(Hide[[#This Row],[FCI Program Type]]="LMD-FCI",SiteCalc1[[#This Row],[Total 
Site 
LMD-FCI Power Rating 
'[kW']]]&gt;2500)</f>
        <v>0</v>
      </c>
      <c r="AN113" s="1" t="b">
        <f>AND(Hide[[#This Row],[FCI Program Type]]="HD-FCI",SiteCalc1[[#This Row],[Total Site
HD-FCI Power Rating 
'[kW']]]&gt;40000)</f>
        <v>0</v>
      </c>
      <c r="AO113" s="1" t="b">
        <f>AND(FSEchar[[#This Row],[FSE Nameplate Power Rating
'[kW']]]&lt;50,OR(Hide[[#This Row],[FCI Program Type]]=$AV$17,Hide[[#This Row],[FCI Program Type]]=$AV$18))</f>
        <v>0</v>
      </c>
      <c r="AP113"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13" s="1" t="str">
        <f>IF(LEFT(FSEchar[[#This Row],[FCI 
Category
Types]],1)="L", "LMD-FCI",IF(LEFT(FSEchar[[#This Row],[FCI 
Category
Types]],1)="H","HD-FCI",""))</f>
        <v/>
      </c>
      <c r="AR113" s="1" t="str">
        <f>SiteChar[[#This Row],[Site Name]]&amp;" "&amp;FSEchar[[#This Row],[FCI 
Category
Types]]&amp;" "&amp;FSEchar[[#This Row],[FSE Charger Model]]&amp;" "&amp;FSEchar[[#This Row],[FSE Nameplate Power Rating
'[kW']]]</f>
        <v xml:space="preserve">   </v>
      </c>
      <c r="AS113" s="1">
        <f>COUNTIF(Hide[Unique Types],Hide[[#This Row],[Unique Types]])</f>
        <v>157</v>
      </c>
      <c r="BA113" s="48" t="str" cm="1">
        <f t="array" ref="BA113">IF(ISBLANK(AZ113),"",SUM(IF(AZ113=LEFT(AY113:AY$210,LEN(AZ113)),1,0)))</f>
        <v/>
      </c>
      <c r="BB113" s="47" t="str" cm="1">
        <f t="array" ref="BB113">IFERROR(IF(COUNTIF($BB$11:BB112,BB112)&lt;_xlfn.XLOOKUP(BB112,$AZ$11:$AZ$210,$BA$11:$BA$210,0,1),BB112,INDEX($AZ$11:$AZ$210,MATCH(BB112,$AZ$11:$AZ$210,0)+1)),"")</f>
        <v/>
      </c>
      <c r="BC113" s="46" t="str" cm="1">
        <f t="array" ref="BC113">IF(OR($BB113=0,$BB113=""),"",SUM(IF(AY113=Hide[Unique Types],1,0)))</f>
        <v/>
      </c>
      <c r="BD113" s="46" t="str" cm="1">
        <f t="array" ref="BD113">IF(OR($BB113=0,$BB113=""),"",_xlfn.XLOOKUP(AY113,Hide[Unique Types],FSEchar[FCI 
Category
Types],"Err",0,1))</f>
        <v/>
      </c>
      <c r="BE113" s="46" t="str" cm="1">
        <f t="array" ref="BE113">IF(OR($BB113=0,$BB113=""),"",_xlfn.XLOOKUP(AY113,Hide[Unique Types],FSEchar[FSE Charger Model],"Err",0,1))</f>
        <v/>
      </c>
      <c r="BF113" s="46" t="str" cm="1">
        <f t="array" ref="BF113">IF(OR($BB113=0,$BB113=""),"",_xlfn.XLOOKUP(AY113,Hide[Unique Types],FSEchar[FSE Nameplate Power Rating
'[kW']],"Err",0,1))</f>
        <v/>
      </c>
      <c r="BG113" s="46" t="str" cm="1">
        <f t="array" ref="BG113">IF(OR($BB113=0,$BB113=""),"",_xlfn.XLOOKUP(AY113,Hide[Unique Types],FSEchar[Number of CHAdeMO Ports],"Err",0,1))</f>
        <v/>
      </c>
      <c r="BH113" s="46" t="str" cm="1">
        <f t="array" ref="BH113">IF(OR($BB113=0,$BB113=""),"",_xlfn.XLOOKUP(AY113,Hide[Unique Types],FSEchar[Number of 
CCS 
Ports],"Err",0,1))</f>
        <v/>
      </c>
      <c r="BI113" s="46" t="str" cm="1">
        <f t="array" ref="BI113">IF(OR($BB113=0,$BB113=""),"",_xlfn.XLOOKUP(AY113,Hide[Unique Types],FSEchar[Number of NACS 
(SAE J3400)
Ports],"Err",0,1))</f>
        <v/>
      </c>
      <c r="BJ113" s="46" t="str" cm="1">
        <f t="array" ref="BJ113">IF(OR($BB113=0,$BB113=""),"",_xlfn.XLOOKUP(AY113,Hide[Unique Types],FSEchar[Number of High-Power Ports],"Err",0,1))</f>
        <v/>
      </c>
      <c r="BK113" s="46" t="str" cm="1">
        <f t="array" ref="BK113">IF(OR($BB113=0,$BB113=""),"",_xlfn.XLOOKUP(AY113,Hide[Unique Types],FSEchar[High-Power Port Type],"Err",0,1))</f>
        <v/>
      </c>
      <c r="BL113" s="46" t="str" cm="1">
        <f t="array" ref="BL113">IF(OR($BB113=0,$BB113=""),"",_xlfn.XLOOKUP(AY113,Hide[Unique Types],SiteCalc2[FCI Charging Capacity '[kWh/day']],"Err",0,1))</f>
        <v/>
      </c>
    </row>
    <row r="114" spans="2:64" x14ac:dyDescent="0.3">
      <c r="B114" s="28">
        <v>104</v>
      </c>
      <c r="C114" s="28" t="str">
        <f>IF(ISBLANK(SiteChar[[#This Row],[Site Name]]),"",IF(G114=G113,C113,C113+1))</f>
        <v/>
      </c>
      <c r="D114" s="28" t="str">
        <f>IF(ISBLANK(SiteChar[[#This Row],[Site Name]]),"",IF(G114=G113,D113+1,1))</f>
        <v/>
      </c>
      <c r="E114" s="1" t="str">
        <f>IF(ISBLANK(SiteChar[[#This Row],[Site Name]]),"",Applicant)</f>
        <v/>
      </c>
      <c r="F114" s="1" t="str">
        <f>IF(ISBLANK(SiteChar[[#This Row],[Site Name]]),"",FEIN)</f>
        <v/>
      </c>
      <c r="G114" s="139"/>
      <c r="H114" s="139"/>
      <c r="I114" s="139"/>
      <c r="J114" s="140"/>
      <c r="K114" s="140"/>
      <c r="L114" s="141"/>
      <c r="M114" s="139"/>
      <c r="N114" s="142"/>
      <c r="O114" s="1">
        <f>SUMIF(Table1[Site 
Ordinal Number],Table1[[#This Row],[Site 
Ordinal Number]],FSEchar[FSE Nameplate Power Rating
'[kW']])</f>
        <v>0</v>
      </c>
      <c r="P114" s="1">
        <f>SUMIF(Table1[Site 
Ordinal Number],Table1[[#This Row],[Site 
Ordinal Number]],FSEchar[FSE
FCI
Power Rating '[kW']])</f>
        <v>0</v>
      </c>
      <c r="Q114" s="1">
        <f>SUMIF(Hide[Site LMD],"="&amp;Table1[[#This Row],[Site 
Ordinal Number]]&amp;$AV$17,FSEchar[FSE
FCI
Power Rating '[kW']])</f>
        <v>0</v>
      </c>
      <c r="R114" s="1">
        <f>SUMIF(Hide[Site HD],"="&amp;Table1[[#This Row],[Site 
Ordinal Number]]&amp;$AV$18,FSEchar[FSE
FCI
Power Rating '[kW']])</f>
        <v>0</v>
      </c>
      <c r="S114" s="139"/>
      <c r="T114" s="139"/>
      <c r="U114" s="139"/>
      <c r="V114" s="139"/>
      <c r="W114" s="139"/>
      <c r="X114" s="139"/>
      <c r="Y114" s="148"/>
      <c r="Z114" s="139"/>
      <c r="AA114" s="139"/>
      <c r="AB114" s="139"/>
      <c r="AC114" s="1" t="str">
        <f>IFERROR(FSEchar[[#This Row],[FSE
FCI
Power Rating '[kW']]]*24*_xlfn.XLOOKUP(FSEchar[[#This Row],[FCI 
Category
Types]],$AV$11:$AV$15,$AW$11:$AW$15),"")</f>
        <v/>
      </c>
      <c r="AD114" s="1">
        <f>SUMIF(SiteChar[Site Name],SiteChar[[#This Row],[Site Name]],FSEchar[FSE Nameplate Power Rating
'[kW']])</f>
        <v>0</v>
      </c>
      <c r="AE114" s="1">
        <f>COUNTIF(SiteChar[Site Name],SiteChar[[#This Row],[Site Name]])</f>
        <v>0</v>
      </c>
      <c r="AF114" s="1">
        <f>COUNTIF(Hide[Site LMD],Table1[[#This Row],[Site 
Ordinal Number]]&amp;$AV$17)</f>
        <v>0</v>
      </c>
      <c r="AG114" s="1">
        <f>COUNTIF(Hide[Site HD],Table1[[#This Row],[Site 
Ordinal Number]]&amp;$AV$18)</f>
        <v>0</v>
      </c>
      <c r="AH114" s="1" t="b">
        <f>OR(ISBLANK(SiteChar[[#This Row],[Latitude]]),LEN(SiteChar[[#This Row],[Latitude]])&gt;=8)</f>
        <v>1</v>
      </c>
      <c r="AI114" s="1" t="b">
        <f>OR(ISBLANK(SiteChar[[#This Row],[Longitude]]),LEN(SiteChar[[#This Row],[Longitude]])&gt;=10)</f>
        <v>1</v>
      </c>
      <c r="AJ114" s="1" t="str">
        <f>IF(Hide[[#This Row],[FCI Program Type]]=$AV$17,Table1[[#This Row],[Site 
Ordinal Number]]&amp;Hide[[#This Row],[FCI Program Type]],"")</f>
        <v/>
      </c>
      <c r="AK114" s="1" t="str">
        <f>IF(Hide[[#This Row],[FCI Program Type]]=$AV$18,Table1[[#This Row],[Site 
Ordinal Number]]&amp;Hide[[#This Row],[FCI Program Type]],"")</f>
        <v/>
      </c>
      <c r="AL114" s="1" t="b">
        <f>SiteCalc1[[#This Row],[Total Site
FCI 
Power Rating 
'[kW']]]&gt;SiteChar[[#This Row],[Maximum Total Site Power 
'[kW']]]</f>
        <v>0</v>
      </c>
      <c r="AM114" s="1" t="b">
        <f>AND(Hide[[#This Row],[FCI Program Type]]="LMD-FCI",SiteCalc1[[#This Row],[Total 
Site 
LMD-FCI Power Rating 
'[kW']]]&gt;2500)</f>
        <v>0</v>
      </c>
      <c r="AN114" s="1" t="b">
        <f>AND(Hide[[#This Row],[FCI Program Type]]="HD-FCI",SiteCalc1[[#This Row],[Total Site
HD-FCI Power Rating 
'[kW']]]&gt;40000)</f>
        <v>0</v>
      </c>
      <c r="AO114" s="1" t="b">
        <f>AND(FSEchar[[#This Row],[FSE Nameplate Power Rating
'[kW']]]&lt;50,OR(Hide[[#This Row],[FCI Program Type]]=$AV$17,Hide[[#This Row],[FCI Program Type]]=$AV$18))</f>
        <v>0</v>
      </c>
      <c r="AP114"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14" s="1" t="str">
        <f>IF(LEFT(FSEchar[[#This Row],[FCI 
Category
Types]],1)="L", "LMD-FCI",IF(LEFT(FSEchar[[#This Row],[FCI 
Category
Types]],1)="H","HD-FCI",""))</f>
        <v/>
      </c>
      <c r="AR114" s="1" t="str">
        <f>SiteChar[[#This Row],[Site Name]]&amp;" "&amp;FSEchar[[#This Row],[FCI 
Category
Types]]&amp;" "&amp;FSEchar[[#This Row],[FSE Charger Model]]&amp;" "&amp;FSEchar[[#This Row],[FSE Nameplate Power Rating
'[kW']]]</f>
        <v xml:space="preserve">   </v>
      </c>
      <c r="AS114" s="1">
        <f>COUNTIF(Hide[Unique Types],Hide[[#This Row],[Unique Types]])</f>
        <v>157</v>
      </c>
      <c r="BA114" s="48" t="str" cm="1">
        <f t="array" ref="BA114">IF(ISBLANK(AZ114),"",SUM(IF(AZ114=LEFT(AY114:AY$210,LEN(AZ114)),1,0)))</f>
        <v/>
      </c>
      <c r="BB114" s="47" t="str" cm="1">
        <f t="array" ref="BB114">IFERROR(IF(COUNTIF($BB$11:BB113,BB113)&lt;_xlfn.XLOOKUP(BB113,$AZ$11:$AZ$210,$BA$11:$BA$210,0,1),BB113,INDEX($AZ$11:$AZ$210,MATCH(BB113,$AZ$11:$AZ$210,0)+1)),"")</f>
        <v/>
      </c>
      <c r="BC114" s="46" t="str" cm="1">
        <f t="array" ref="BC114">IF(OR($BB114=0,$BB114=""),"",SUM(IF(AY114=Hide[Unique Types],1,0)))</f>
        <v/>
      </c>
      <c r="BD114" s="46" t="str" cm="1">
        <f t="array" ref="BD114">IF(OR($BB114=0,$BB114=""),"",_xlfn.XLOOKUP(AY114,Hide[Unique Types],FSEchar[FCI 
Category
Types],"Err",0,1))</f>
        <v/>
      </c>
      <c r="BE114" s="46" t="str" cm="1">
        <f t="array" ref="BE114">IF(OR($BB114=0,$BB114=""),"",_xlfn.XLOOKUP(AY114,Hide[Unique Types],FSEchar[FSE Charger Model],"Err",0,1))</f>
        <v/>
      </c>
      <c r="BF114" s="46" t="str" cm="1">
        <f t="array" ref="BF114">IF(OR($BB114=0,$BB114=""),"",_xlfn.XLOOKUP(AY114,Hide[Unique Types],FSEchar[FSE Nameplate Power Rating
'[kW']],"Err",0,1))</f>
        <v/>
      </c>
      <c r="BG114" s="46" t="str" cm="1">
        <f t="array" ref="BG114">IF(OR($BB114=0,$BB114=""),"",_xlfn.XLOOKUP(AY114,Hide[Unique Types],FSEchar[Number of CHAdeMO Ports],"Err",0,1))</f>
        <v/>
      </c>
      <c r="BH114" s="46" t="str" cm="1">
        <f t="array" ref="BH114">IF(OR($BB114=0,$BB114=""),"",_xlfn.XLOOKUP(AY114,Hide[Unique Types],FSEchar[Number of 
CCS 
Ports],"Err",0,1))</f>
        <v/>
      </c>
      <c r="BI114" s="46" t="str" cm="1">
        <f t="array" ref="BI114">IF(OR($BB114=0,$BB114=""),"",_xlfn.XLOOKUP(AY114,Hide[Unique Types],FSEchar[Number of NACS 
(SAE J3400)
Ports],"Err",0,1))</f>
        <v/>
      </c>
      <c r="BJ114" s="46" t="str" cm="1">
        <f t="array" ref="BJ114">IF(OR($BB114=0,$BB114=""),"",_xlfn.XLOOKUP(AY114,Hide[Unique Types],FSEchar[Number of High-Power Ports],"Err",0,1))</f>
        <v/>
      </c>
      <c r="BK114" s="46" t="str" cm="1">
        <f t="array" ref="BK114">IF(OR($BB114=0,$BB114=""),"",_xlfn.XLOOKUP(AY114,Hide[Unique Types],FSEchar[High-Power Port Type],"Err",0,1))</f>
        <v/>
      </c>
      <c r="BL114" s="46" t="str" cm="1">
        <f t="array" ref="BL114">IF(OR($BB114=0,$BB114=""),"",_xlfn.XLOOKUP(AY114,Hide[Unique Types],SiteCalc2[FCI Charging Capacity '[kWh/day']],"Err",0,1))</f>
        <v/>
      </c>
    </row>
    <row r="115" spans="2:64" x14ac:dyDescent="0.3">
      <c r="B115" s="28">
        <v>105</v>
      </c>
      <c r="C115" s="28" t="str">
        <f>IF(ISBLANK(SiteChar[[#This Row],[Site Name]]),"",IF(G115=G114,C114,C114+1))</f>
        <v/>
      </c>
      <c r="D115" s="28" t="str">
        <f>IF(ISBLANK(SiteChar[[#This Row],[Site Name]]),"",IF(G115=G114,D114+1,1))</f>
        <v/>
      </c>
      <c r="E115" s="1" t="str">
        <f>IF(ISBLANK(SiteChar[[#This Row],[Site Name]]),"",Applicant)</f>
        <v/>
      </c>
      <c r="F115" s="1" t="str">
        <f>IF(ISBLANK(SiteChar[[#This Row],[Site Name]]),"",FEIN)</f>
        <v/>
      </c>
      <c r="G115" s="139"/>
      <c r="H115" s="139"/>
      <c r="I115" s="139"/>
      <c r="J115" s="140"/>
      <c r="K115" s="140"/>
      <c r="L115" s="141"/>
      <c r="M115" s="139"/>
      <c r="N115" s="142"/>
      <c r="O115" s="1">
        <f>SUMIF(Table1[Site 
Ordinal Number],Table1[[#This Row],[Site 
Ordinal Number]],FSEchar[FSE Nameplate Power Rating
'[kW']])</f>
        <v>0</v>
      </c>
      <c r="P115" s="1">
        <f>SUMIF(Table1[Site 
Ordinal Number],Table1[[#This Row],[Site 
Ordinal Number]],FSEchar[FSE
FCI
Power Rating '[kW']])</f>
        <v>0</v>
      </c>
      <c r="Q115" s="1">
        <f>SUMIF(Hide[Site LMD],"="&amp;Table1[[#This Row],[Site 
Ordinal Number]]&amp;$AV$17,FSEchar[FSE
FCI
Power Rating '[kW']])</f>
        <v>0</v>
      </c>
      <c r="R115" s="1">
        <f>SUMIF(Hide[Site HD],"="&amp;Table1[[#This Row],[Site 
Ordinal Number]]&amp;$AV$18,FSEchar[FSE
FCI
Power Rating '[kW']])</f>
        <v>0</v>
      </c>
      <c r="S115" s="139"/>
      <c r="T115" s="139"/>
      <c r="U115" s="139"/>
      <c r="V115" s="139"/>
      <c r="W115" s="139"/>
      <c r="X115" s="139"/>
      <c r="Y115" s="148"/>
      <c r="Z115" s="139"/>
      <c r="AA115" s="139"/>
      <c r="AB115" s="139"/>
      <c r="AC115" s="1" t="str">
        <f>IFERROR(FSEchar[[#This Row],[FSE
FCI
Power Rating '[kW']]]*24*_xlfn.XLOOKUP(FSEchar[[#This Row],[FCI 
Category
Types]],$AV$11:$AV$15,$AW$11:$AW$15),"")</f>
        <v/>
      </c>
      <c r="AD115" s="1">
        <f>SUMIF(SiteChar[Site Name],SiteChar[[#This Row],[Site Name]],FSEchar[FSE Nameplate Power Rating
'[kW']])</f>
        <v>0</v>
      </c>
      <c r="AE115" s="1">
        <f>COUNTIF(SiteChar[Site Name],SiteChar[[#This Row],[Site Name]])</f>
        <v>0</v>
      </c>
      <c r="AF115" s="1">
        <f>COUNTIF(Hide[Site LMD],Table1[[#This Row],[Site 
Ordinal Number]]&amp;$AV$17)</f>
        <v>0</v>
      </c>
      <c r="AG115" s="1">
        <f>COUNTIF(Hide[Site HD],Table1[[#This Row],[Site 
Ordinal Number]]&amp;$AV$18)</f>
        <v>0</v>
      </c>
      <c r="AH115" s="1" t="b">
        <f>OR(ISBLANK(SiteChar[[#This Row],[Latitude]]),LEN(SiteChar[[#This Row],[Latitude]])&gt;=8)</f>
        <v>1</v>
      </c>
      <c r="AI115" s="1" t="b">
        <f>OR(ISBLANK(SiteChar[[#This Row],[Longitude]]),LEN(SiteChar[[#This Row],[Longitude]])&gt;=10)</f>
        <v>1</v>
      </c>
      <c r="AJ115" s="1" t="str">
        <f>IF(Hide[[#This Row],[FCI Program Type]]=$AV$17,Table1[[#This Row],[Site 
Ordinal Number]]&amp;Hide[[#This Row],[FCI Program Type]],"")</f>
        <v/>
      </c>
      <c r="AK115" s="1" t="str">
        <f>IF(Hide[[#This Row],[FCI Program Type]]=$AV$18,Table1[[#This Row],[Site 
Ordinal Number]]&amp;Hide[[#This Row],[FCI Program Type]],"")</f>
        <v/>
      </c>
      <c r="AL115" s="1" t="b">
        <f>SiteCalc1[[#This Row],[Total Site
FCI 
Power Rating 
'[kW']]]&gt;SiteChar[[#This Row],[Maximum Total Site Power 
'[kW']]]</f>
        <v>0</v>
      </c>
      <c r="AM115" s="1" t="b">
        <f>AND(Hide[[#This Row],[FCI Program Type]]="LMD-FCI",SiteCalc1[[#This Row],[Total 
Site 
LMD-FCI Power Rating 
'[kW']]]&gt;2500)</f>
        <v>0</v>
      </c>
      <c r="AN115" s="1" t="b">
        <f>AND(Hide[[#This Row],[FCI Program Type]]="HD-FCI",SiteCalc1[[#This Row],[Total Site
HD-FCI Power Rating 
'[kW']]]&gt;40000)</f>
        <v>0</v>
      </c>
      <c r="AO115" s="1" t="b">
        <f>AND(FSEchar[[#This Row],[FSE Nameplate Power Rating
'[kW']]]&lt;50,OR(Hide[[#This Row],[FCI Program Type]]=$AV$17,Hide[[#This Row],[FCI Program Type]]=$AV$18))</f>
        <v>0</v>
      </c>
      <c r="AP115"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15" s="1" t="str">
        <f>IF(LEFT(FSEchar[[#This Row],[FCI 
Category
Types]],1)="L", "LMD-FCI",IF(LEFT(FSEchar[[#This Row],[FCI 
Category
Types]],1)="H","HD-FCI",""))</f>
        <v/>
      </c>
      <c r="AR115" s="1" t="str">
        <f>SiteChar[[#This Row],[Site Name]]&amp;" "&amp;FSEchar[[#This Row],[FCI 
Category
Types]]&amp;" "&amp;FSEchar[[#This Row],[FSE Charger Model]]&amp;" "&amp;FSEchar[[#This Row],[FSE Nameplate Power Rating
'[kW']]]</f>
        <v xml:space="preserve">   </v>
      </c>
      <c r="AS115" s="1">
        <f>COUNTIF(Hide[Unique Types],Hide[[#This Row],[Unique Types]])</f>
        <v>157</v>
      </c>
      <c r="BA115" s="48" t="str" cm="1">
        <f t="array" ref="BA115">IF(ISBLANK(AZ115),"",SUM(IF(AZ115=LEFT(AY115:AY$210,LEN(AZ115)),1,0)))</f>
        <v/>
      </c>
      <c r="BB115" s="47" t="str" cm="1">
        <f t="array" ref="BB115">IFERROR(IF(COUNTIF($BB$11:BB114,BB114)&lt;_xlfn.XLOOKUP(BB114,$AZ$11:$AZ$210,$BA$11:$BA$210,0,1),BB114,INDEX($AZ$11:$AZ$210,MATCH(BB114,$AZ$11:$AZ$210,0)+1)),"")</f>
        <v/>
      </c>
      <c r="BC115" s="46" t="str" cm="1">
        <f t="array" ref="BC115">IF(OR($BB115=0,$BB115=""),"",SUM(IF(AY115=Hide[Unique Types],1,0)))</f>
        <v/>
      </c>
      <c r="BD115" s="46" t="str" cm="1">
        <f t="array" ref="BD115">IF(OR($BB115=0,$BB115=""),"",_xlfn.XLOOKUP(AY115,Hide[Unique Types],FSEchar[FCI 
Category
Types],"Err",0,1))</f>
        <v/>
      </c>
      <c r="BE115" s="46" t="str" cm="1">
        <f t="array" ref="BE115">IF(OR($BB115=0,$BB115=""),"",_xlfn.XLOOKUP(AY115,Hide[Unique Types],FSEchar[FSE Charger Model],"Err",0,1))</f>
        <v/>
      </c>
      <c r="BF115" s="46" t="str" cm="1">
        <f t="array" ref="BF115">IF(OR($BB115=0,$BB115=""),"",_xlfn.XLOOKUP(AY115,Hide[Unique Types],FSEchar[FSE Nameplate Power Rating
'[kW']],"Err",0,1))</f>
        <v/>
      </c>
      <c r="BG115" s="46" t="str" cm="1">
        <f t="array" ref="BG115">IF(OR($BB115=0,$BB115=""),"",_xlfn.XLOOKUP(AY115,Hide[Unique Types],FSEchar[Number of CHAdeMO Ports],"Err",0,1))</f>
        <v/>
      </c>
      <c r="BH115" s="46" t="str" cm="1">
        <f t="array" ref="BH115">IF(OR($BB115=0,$BB115=""),"",_xlfn.XLOOKUP(AY115,Hide[Unique Types],FSEchar[Number of 
CCS 
Ports],"Err",0,1))</f>
        <v/>
      </c>
      <c r="BI115" s="46" t="str" cm="1">
        <f t="array" ref="BI115">IF(OR($BB115=0,$BB115=""),"",_xlfn.XLOOKUP(AY115,Hide[Unique Types],FSEchar[Number of NACS 
(SAE J3400)
Ports],"Err",0,1))</f>
        <v/>
      </c>
      <c r="BJ115" s="46" t="str" cm="1">
        <f t="array" ref="BJ115">IF(OR($BB115=0,$BB115=""),"",_xlfn.XLOOKUP(AY115,Hide[Unique Types],FSEchar[Number of High-Power Ports],"Err",0,1))</f>
        <v/>
      </c>
      <c r="BK115" s="46" t="str" cm="1">
        <f t="array" ref="BK115">IF(OR($BB115=0,$BB115=""),"",_xlfn.XLOOKUP(AY115,Hide[Unique Types],FSEchar[High-Power Port Type],"Err",0,1))</f>
        <v/>
      </c>
      <c r="BL115" s="46" t="str" cm="1">
        <f t="array" ref="BL115">IF(OR($BB115=0,$BB115=""),"",_xlfn.XLOOKUP(AY115,Hide[Unique Types],SiteCalc2[FCI Charging Capacity '[kWh/day']],"Err",0,1))</f>
        <v/>
      </c>
    </row>
    <row r="116" spans="2:64" x14ac:dyDescent="0.3">
      <c r="B116" s="28">
        <v>106</v>
      </c>
      <c r="C116" s="28" t="str">
        <f>IF(ISBLANK(SiteChar[[#This Row],[Site Name]]),"",IF(G116=G115,C115,C115+1))</f>
        <v/>
      </c>
      <c r="D116" s="28" t="str">
        <f>IF(ISBLANK(SiteChar[[#This Row],[Site Name]]),"",IF(G116=G115,D115+1,1))</f>
        <v/>
      </c>
      <c r="E116" s="1" t="str">
        <f>IF(ISBLANK(SiteChar[[#This Row],[Site Name]]),"",Applicant)</f>
        <v/>
      </c>
      <c r="F116" s="1" t="str">
        <f>IF(ISBLANK(SiteChar[[#This Row],[Site Name]]),"",FEIN)</f>
        <v/>
      </c>
      <c r="G116" s="139"/>
      <c r="H116" s="139"/>
      <c r="I116" s="139"/>
      <c r="J116" s="140"/>
      <c r="K116" s="140"/>
      <c r="L116" s="141"/>
      <c r="M116" s="139"/>
      <c r="N116" s="142"/>
      <c r="O116" s="1">
        <f>SUMIF(Table1[Site 
Ordinal Number],Table1[[#This Row],[Site 
Ordinal Number]],FSEchar[FSE Nameplate Power Rating
'[kW']])</f>
        <v>0</v>
      </c>
      <c r="P116" s="1">
        <f>SUMIF(Table1[Site 
Ordinal Number],Table1[[#This Row],[Site 
Ordinal Number]],FSEchar[FSE
FCI
Power Rating '[kW']])</f>
        <v>0</v>
      </c>
      <c r="Q116" s="1">
        <f>SUMIF(Hide[Site LMD],"="&amp;Table1[[#This Row],[Site 
Ordinal Number]]&amp;$AV$17,FSEchar[FSE
FCI
Power Rating '[kW']])</f>
        <v>0</v>
      </c>
      <c r="R116" s="1">
        <f>SUMIF(Hide[Site HD],"="&amp;Table1[[#This Row],[Site 
Ordinal Number]]&amp;$AV$18,FSEchar[FSE
FCI
Power Rating '[kW']])</f>
        <v>0</v>
      </c>
      <c r="S116" s="139"/>
      <c r="T116" s="139"/>
      <c r="U116" s="139"/>
      <c r="V116" s="139"/>
      <c r="W116" s="139"/>
      <c r="X116" s="139"/>
      <c r="Y116" s="148"/>
      <c r="Z116" s="139"/>
      <c r="AA116" s="139"/>
      <c r="AB116" s="139"/>
      <c r="AC116" s="1" t="str">
        <f>IFERROR(FSEchar[[#This Row],[FSE
FCI
Power Rating '[kW']]]*24*_xlfn.XLOOKUP(FSEchar[[#This Row],[FCI 
Category
Types]],$AV$11:$AV$15,$AW$11:$AW$15),"")</f>
        <v/>
      </c>
      <c r="AD116" s="1">
        <f>SUMIF(SiteChar[Site Name],SiteChar[[#This Row],[Site Name]],FSEchar[FSE Nameplate Power Rating
'[kW']])</f>
        <v>0</v>
      </c>
      <c r="AE116" s="1">
        <f>COUNTIF(SiteChar[Site Name],SiteChar[[#This Row],[Site Name]])</f>
        <v>0</v>
      </c>
      <c r="AF116" s="1">
        <f>COUNTIF(Hide[Site LMD],Table1[[#This Row],[Site 
Ordinal Number]]&amp;$AV$17)</f>
        <v>0</v>
      </c>
      <c r="AG116" s="1">
        <f>COUNTIF(Hide[Site HD],Table1[[#This Row],[Site 
Ordinal Number]]&amp;$AV$18)</f>
        <v>0</v>
      </c>
      <c r="AH116" s="1" t="b">
        <f>OR(ISBLANK(SiteChar[[#This Row],[Latitude]]),LEN(SiteChar[[#This Row],[Latitude]])&gt;=8)</f>
        <v>1</v>
      </c>
      <c r="AI116" s="1" t="b">
        <f>OR(ISBLANK(SiteChar[[#This Row],[Longitude]]),LEN(SiteChar[[#This Row],[Longitude]])&gt;=10)</f>
        <v>1</v>
      </c>
      <c r="AJ116" s="1" t="str">
        <f>IF(Hide[[#This Row],[FCI Program Type]]=$AV$17,Table1[[#This Row],[Site 
Ordinal Number]]&amp;Hide[[#This Row],[FCI Program Type]],"")</f>
        <v/>
      </c>
      <c r="AK116" s="1" t="str">
        <f>IF(Hide[[#This Row],[FCI Program Type]]=$AV$18,Table1[[#This Row],[Site 
Ordinal Number]]&amp;Hide[[#This Row],[FCI Program Type]],"")</f>
        <v/>
      </c>
      <c r="AL116" s="1" t="b">
        <f>SiteCalc1[[#This Row],[Total Site
FCI 
Power Rating 
'[kW']]]&gt;SiteChar[[#This Row],[Maximum Total Site Power 
'[kW']]]</f>
        <v>0</v>
      </c>
      <c r="AM116" s="1" t="b">
        <f>AND(Hide[[#This Row],[FCI Program Type]]="LMD-FCI",SiteCalc1[[#This Row],[Total 
Site 
LMD-FCI Power Rating 
'[kW']]]&gt;2500)</f>
        <v>0</v>
      </c>
      <c r="AN116" s="1" t="b">
        <f>AND(Hide[[#This Row],[FCI Program Type]]="HD-FCI",SiteCalc1[[#This Row],[Total Site
HD-FCI Power Rating 
'[kW']]]&gt;40000)</f>
        <v>0</v>
      </c>
      <c r="AO116" s="1" t="b">
        <f>AND(FSEchar[[#This Row],[FSE Nameplate Power Rating
'[kW']]]&lt;50,OR(Hide[[#This Row],[FCI Program Type]]=$AV$17,Hide[[#This Row],[FCI Program Type]]=$AV$18))</f>
        <v>0</v>
      </c>
      <c r="AP116"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16" s="1" t="str">
        <f>IF(LEFT(FSEchar[[#This Row],[FCI 
Category
Types]],1)="L", "LMD-FCI",IF(LEFT(FSEchar[[#This Row],[FCI 
Category
Types]],1)="H","HD-FCI",""))</f>
        <v/>
      </c>
      <c r="AR116" s="1" t="str">
        <f>SiteChar[[#This Row],[Site Name]]&amp;" "&amp;FSEchar[[#This Row],[FCI 
Category
Types]]&amp;" "&amp;FSEchar[[#This Row],[FSE Charger Model]]&amp;" "&amp;FSEchar[[#This Row],[FSE Nameplate Power Rating
'[kW']]]</f>
        <v xml:space="preserve">   </v>
      </c>
      <c r="AS116" s="1">
        <f>COUNTIF(Hide[Unique Types],Hide[[#This Row],[Unique Types]])</f>
        <v>157</v>
      </c>
      <c r="BA116" s="48" t="str" cm="1">
        <f t="array" ref="BA116">IF(ISBLANK(AZ116),"",SUM(IF(AZ116=LEFT(AY116:AY$210,LEN(AZ116)),1,0)))</f>
        <v/>
      </c>
      <c r="BB116" s="47" t="str" cm="1">
        <f t="array" ref="BB116">IFERROR(IF(COUNTIF($BB$11:BB115,BB115)&lt;_xlfn.XLOOKUP(BB115,$AZ$11:$AZ$210,$BA$11:$BA$210,0,1),BB115,INDEX($AZ$11:$AZ$210,MATCH(BB115,$AZ$11:$AZ$210,0)+1)),"")</f>
        <v/>
      </c>
      <c r="BC116" s="46" t="str" cm="1">
        <f t="array" ref="BC116">IF(OR($BB116=0,$BB116=""),"",SUM(IF(AY116=Hide[Unique Types],1,0)))</f>
        <v/>
      </c>
      <c r="BD116" s="46" t="str" cm="1">
        <f t="array" ref="BD116">IF(OR($BB116=0,$BB116=""),"",_xlfn.XLOOKUP(AY116,Hide[Unique Types],FSEchar[FCI 
Category
Types],"Err",0,1))</f>
        <v/>
      </c>
      <c r="BE116" s="46" t="str" cm="1">
        <f t="array" ref="BE116">IF(OR($BB116=0,$BB116=""),"",_xlfn.XLOOKUP(AY116,Hide[Unique Types],FSEchar[FSE Charger Model],"Err",0,1))</f>
        <v/>
      </c>
      <c r="BF116" s="46" t="str" cm="1">
        <f t="array" ref="BF116">IF(OR($BB116=0,$BB116=""),"",_xlfn.XLOOKUP(AY116,Hide[Unique Types],FSEchar[FSE Nameplate Power Rating
'[kW']],"Err",0,1))</f>
        <v/>
      </c>
      <c r="BG116" s="46" t="str" cm="1">
        <f t="array" ref="BG116">IF(OR($BB116=0,$BB116=""),"",_xlfn.XLOOKUP(AY116,Hide[Unique Types],FSEchar[Number of CHAdeMO Ports],"Err",0,1))</f>
        <v/>
      </c>
      <c r="BH116" s="46" t="str" cm="1">
        <f t="array" ref="BH116">IF(OR($BB116=0,$BB116=""),"",_xlfn.XLOOKUP(AY116,Hide[Unique Types],FSEchar[Number of 
CCS 
Ports],"Err",0,1))</f>
        <v/>
      </c>
      <c r="BI116" s="46" t="str" cm="1">
        <f t="array" ref="BI116">IF(OR($BB116=0,$BB116=""),"",_xlfn.XLOOKUP(AY116,Hide[Unique Types],FSEchar[Number of NACS 
(SAE J3400)
Ports],"Err",0,1))</f>
        <v/>
      </c>
      <c r="BJ116" s="46" t="str" cm="1">
        <f t="array" ref="BJ116">IF(OR($BB116=0,$BB116=""),"",_xlfn.XLOOKUP(AY116,Hide[Unique Types],FSEchar[Number of High-Power Ports],"Err",0,1))</f>
        <v/>
      </c>
      <c r="BK116" s="46" t="str" cm="1">
        <f t="array" ref="BK116">IF(OR($BB116=0,$BB116=""),"",_xlfn.XLOOKUP(AY116,Hide[Unique Types],FSEchar[High-Power Port Type],"Err",0,1))</f>
        <v/>
      </c>
      <c r="BL116" s="46" t="str" cm="1">
        <f t="array" ref="BL116">IF(OR($BB116=0,$BB116=""),"",_xlfn.XLOOKUP(AY116,Hide[Unique Types],SiteCalc2[FCI Charging Capacity '[kWh/day']],"Err",0,1))</f>
        <v/>
      </c>
    </row>
    <row r="117" spans="2:64" x14ac:dyDescent="0.3">
      <c r="B117" s="28">
        <v>107</v>
      </c>
      <c r="C117" s="28" t="str">
        <f>IF(ISBLANK(SiteChar[[#This Row],[Site Name]]),"",IF(G117=G116,C116,C116+1))</f>
        <v/>
      </c>
      <c r="D117" s="28" t="str">
        <f>IF(ISBLANK(SiteChar[[#This Row],[Site Name]]),"",IF(G117=G116,D116+1,1))</f>
        <v/>
      </c>
      <c r="E117" s="1" t="str">
        <f>IF(ISBLANK(SiteChar[[#This Row],[Site Name]]),"",Applicant)</f>
        <v/>
      </c>
      <c r="F117" s="1" t="str">
        <f>IF(ISBLANK(SiteChar[[#This Row],[Site Name]]),"",FEIN)</f>
        <v/>
      </c>
      <c r="G117" s="139"/>
      <c r="H117" s="139"/>
      <c r="I117" s="139"/>
      <c r="J117" s="140"/>
      <c r="K117" s="140"/>
      <c r="L117" s="141"/>
      <c r="M117" s="139"/>
      <c r="N117" s="142"/>
      <c r="O117" s="1">
        <f>SUMIF(Table1[Site 
Ordinal Number],Table1[[#This Row],[Site 
Ordinal Number]],FSEchar[FSE Nameplate Power Rating
'[kW']])</f>
        <v>0</v>
      </c>
      <c r="P117" s="1">
        <f>SUMIF(Table1[Site 
Ordinal Number],Table1[[#This Row],[Site 
Ordinal Number]],FSEchar[FSE
FCI
Power Rating '[kW']])</f>
        <v>0</v>
      </c>
      <c r="Q117" s="1">
        <f>SUMIF(Hide[Site LMD],"="&amp;Table1[[#This Row],[Site 
Ordinal Number]]&amp;$AV$17,FSEchar[FSE
FCI
Power Rating '[kW']])</f>
        <v>0</v>
      </c>
      <c r="R117" s="1">
        <f>SUMIF(Hide[Site HD],"="&amp;Table1[[#This Row],[Site 
Ordinal Number]]&amp;$AV$18,FSEchar[FSE
FCI
Power Rating '[kW']])</f>
        <v>0</v>
      </c>
      <c r="S117" s="139"/>
      <c r="T117" s="139"/>
      <c r="U117" s="139"/>
      <c r="V117" s="139"/>
      <c r="W117" s="139"/>
      <c r="X117" s="139"/>
      <c r="Y117" s="148"/>
      <c r="Z117" s="139"/>
      <c r="AA117" s="139"/>
      <c r="AB117" s="139"/>
      <c r="AC117" s="1" t="str">
        <f>IFERROR(FSEchar[[#This Row],[FSE
FCI
Power Rating '[kW']]]*24*_xlfn.XLOOKUP(FSEchar[[#This Row],[FCI 
Category
Types]],$AV$11:$AV$15,$AW$11:$AW$15),"")</f>
        <v/>
      </c>
      <c r="AD117" s="1">
        <f>SUMIF(SiteChar[Site Name],SiteChar[[#This Row],[Site Name]],FSEchar[FSE Nameplate Power Rating
'[kW']])</f>
        <v>0</v>
      </c>
      <c r="AE117" s="1">
        <f>COUNTIF(SiteChar[Site Name],SiteChar[[#This Row],[Site Name]])</f>
        <v>0</v>
      </c>
      <c r="AF117" s="1">
        <f>COUNTIF(Hide[Site LMD],Table1[[#This Row],[Site 
Ordinal Number]]&amp;$AV$17)</f>
        <v>0</v>
      </c>
      <c r="AG117" s="1">
        <f>COUNTIF(Hide[Site HD],Table1[[#This Row],[Site 
Ordinal Number]]&amp;$AV$18)</f>
        <v>0</v>
      </c>
      <c r="AH117" s="1" t="b">
        <f>OR(ISBLANK(SiteChar[[#This Row],[Latitude]]),LEN(SiteChar[[#This Row],[Latitude]])&gt;=8)</f>
        <v>1</v>
      </c>
      <c r="AI117" s="1" t="b">
        <f>OR(ISBLANK(SiteChar[[#This Row],[Longitude]]),LEN(SiteChar[[#This Row],[Longitude]])&gt;=10)</f>
        <v>1</v>
      </c>
      <c r="AJ117" s="1" t="str">
        <f>IF(Hide[[#This Row],[FCI Program Type]]=$AV$17,Table1[[#This Row],[Site 
Ordinal Number]]&amp;Hide[[#This Row],[FCI Program Type]],"")</f>
        <v/>
      </c>
      <c r="AK117" s="1" t="str">
        <f>IF(Hide[[#This Row],[FCI Program Type]]=$AV$18,Table1[[#This Row],[Site 
Ordinal Number]]&amp;Hide[[#This Row],[FCI Program Type]],"")</f>
        <v/>
      </c>
      <c r="AL117" s="1" t="b">
        <f>SiteCalc1[[#This Row],[Total Site
FCI 
Power Rating 
'[kW']]]&gt;SiteChar[[#This Row],[Maximum Total Site Power 
'[kW']]]</f>
        <v>0</v>
      </c>
      <c r="AM117" s="1" t="b">
        <f>AND(Hide[[#This Row],[FCI Program Type]]="LMD-FCI",SiteCalc1[[#This Row],[Total 
Site 
LMD-FCI Power Rating 
'[kW']]]&gt;2500)</f>
        <v>0</v>
      </c>
      <c r="AN117" s="1" t="b">
        <f>AND(Hide[[#This Row],[FCI Program Type]]="HD-FCI",SiteCalc1[[#This Row],[Total Site
HD-FCI Power Rating 
'[kW']]]&gt;40000)</f>
        <v>0</v>
      </c>
      <c r="AO117" s="1" t="b">
        <f>AND(FSEchar[[#This Row],[FSE Nameplate Power Rating
'[kW']]]&lt;50,OR(Hide[[#This Row],[FCI Program Type]]=$AV$17,Hide[[#This Row],[FCI Program Type]]=$AV$18))</f>
        <v>0</v>
      </c>
      <c r="AP117"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17" s="1" t="str">
        <f>IF(LEFT(FSEchar[[#This Row],[FCI 
Category
Types]],1)="L", "LMD-FCI",IF(LEFT(FSEchar[[#This Row],[FCI 
Category
Types]],1)="H","HD-FCI",""))</f>
        <v/>
      </c>
      <c r="AR117" s="1" t="str">
        <f>SiteChar[[#This Row],[Site Name]]&amp;" "&amp;FSEchar[[#This Row],[FCI 
Category
Types]]&amp;" "&amp;FSEchar[[#This Row],[FSE Charger Model]]&amp;" "&amp;FSEchar[[#This Row],[FSE Nameplate Power Rating
'[kW']]]</f>
        <v xml:space="preserve">   </v>
      </c>
      <c r="AS117" s="1">
        <f>COUNTIF(Hide[Unique Types],Hide[[#This Row],[Unique Types]])</f>
        <v>157</v>
      </c>
      <c r="BA117" s="48" t="str" cm="1">
        <f t="array" ref="BA117">IF(ISBLANK(AZ117),"",SUM(IF(AZ117=LEFT(AY117:AY$210,LEN(AZ117)),1,0)))</f>
        <v/>
      </c>
      <c r="BB117" s="47" t="str" cm="1">
        <f t="array" ref="BB117">IFERROR(IF(COUNTIF($BB$11:BB116,BB116)&lt;_xlfn.XLOOKUP(BB116,$AZ$11:$AZ$210,$BA$11:$BA$210,0,1),BB116,INDEX($AZ$11:$AZ$210,MATCH(BB116,$AZ$11:$AZ$210,0)+1)),"")</f>
        <v/>
      </c>
      <c r="BC117" s="46" t="str" cm="1">
        <f t="array" ref="BC117">IF(OR($BB117=0,$BB117=""),"",SUM(IF(AY117=Hide[Unique Types],1,0)))</f>
        <v/>
      </c>
      <c r="BD117" s="46" t="str" cm="1">
        <f t="array" ref="BD117">IF(OR($BB117=0,$BB117=""),"",_xlfn.XLOOKUP(AY117,Hide[Unique Types],FSEchar[FCI 
Category
Types],"Err",0,1))</f>
        <v/>
      </c>
      <c r="BE117" s="46" t="str" cm="1">
        <f t="array" ref="BE117">IF(OR($BB117=0,$BB117=""),"",_xlfn.XLOOKUP(AY117,Hide[Unique Types],FSEchar[FSE Charger Model],"Err",0,1))</f>
        <v/>
      </c>
      <c r="BF117" s="46" t="str" cm="1">
        <f t="array" ref="BF117">IF(OR($BB117=0,$BB117=""),"",_xlfn.XLOOKUP(AY117,Hide[Unique Types],FSEchar[FSE Nameplate Power Rating
'[kW']],"Err",0,1))</f>
        <v/>
      </c>
      <c r="BG117" s="46" t="str" cm="1">
        <f t="array" ref="BG117">IF(OR($BB117=0,$BB117=""),"",_xlfn.XLOOKUP(AY117,Hide[Unique Types],FSEchar[Number of CHAdeMO Ports],"Err",0,1))</f>
        <v/>
      </c>
      <c r="BH117" s="46" t="str" cm="1">
        <f t="array" ref="BH117">IF(OR($BB117=0,$BB117=""),"",_xlfn.XLOOKUP(AY117,Hide[Unique Types],FSEchar[Number of 
CCS 
Ports],"Err",0,1))</f>
        <v/>
      </c>
      <c r="BI117" s="46" t="str" cm="1">
        <f t="array" ref="BI117">IF(OR($BB117=0,$BB117=""),"",_xlfn.XLOOKUP(AY117,Hide[Unique Types],FSEchar[Number of NACS 
(SAE J3400)
Ports],"Err",0,1))</f>
        <v/>
      </c>
      <c r="BJ117" s="46" t="str" cm="1">
        <f t="array" ref="BJ117">IF(OR($BB117=0,$BB117=""),"",_xlfn.XLOOKUP(AY117,Hide[Unique Types],FSEchar[Number of High-Power Ports],"Err",0,1))</f>
        <v/>
      </c>
      <c r="BK117" s="46" t="str" cm="1">
        <f t="array" ref="BK117">IF(OR($BB117=0,$BB117=""),"",_xlfn.XLOOKUP(AY117,Hide[Unique Types],FSEchar[High-Power Port Type],"Err",0,1))</f>
        <v/>
      </c>
      <c r="BL117" s="46" t="str" cm="1">
        <f t="array" ref="BL117">IF(OR($BB117=0,$BB117=""),"",_xlfn.XLOOKUP(AY117,Hide[Unique Types],SiteCalc2[FCI Charging Capacity '[kWh/day']],"Err",0,1))</f>
        <v/>
      </c>
    </row>
    <row r="118" spans="2:64" x14ac:dyDescent="0.3">
      <c r="B118" s="28">
        <v>108</v>
      </c>
      <c r="C118" s="28" t="str">
        <f>IF(ISBLANK(SiteChar[[#This Row],[Site Name]]),"",IF(G118=G117,C117,C117+1))</f>
        <v/>
      </c>
      <c r="D118" s="28" t="str">
        <f>IF(ISBLANK(SiteChar[[#This Row],[Site Name]]),"",IF(G118=G117,D117+1,1))</f>
        <v/>
      </c>
      <c r="E118" s="1" t="str">
        <f>IF(ISBLANK(SiteChar[[#This Row],[Site Name]]),"",Applicant)</f>
        <v/>
      </c>
      <c r="F118" s="1" t="str">
        <f>IF(ISBLANK(SiteChar[[#This Row],[Site Name]]),"",FEIN)</f>
        <v/>
      </c>
      <c r="G118" s="139"/>
      <c r="H118" s="139"/>
      <c r="I118" s="139"/>
      <c r="J118" s="140"/>
      <c r="K118" s="140"/>
      <c r="L118" s="141"/>
      <c r="M118" s="139"/>
      <c r="N118" s="142"/>
      <c r="O118" s="1">
        <f>SUMIF(Table1[Site 
Ordinal Number],Table1[[#This Row],[Site 
Ordinal Number]],FSEchar[FSE Nameplate Power Rating
'[kW']])</f>
        <v>0</v>
      </c>
      <c r="P118" s="1">
        <f>SUMIF(Table1[Site 
Ordinal Number],Table1[[#This Row],[Site 
Ordinal Number]],FSEchar[FSE
FCI
Power Rating '[kW']])</f>
        <v>0</v>
      </c>
      <c r="Q118" s="1">
        <f>SUMIF(Hide[Site LMD],"="&amp;Table1[[#This Row],[Site 
Ordinal Number]]&amp;$AV$17,FSEchar[FSE
FCI
Power Rating '[kW']])</f>
        <v>0</v>
      </c>
      <c r="R118" s="1">
        <f>SUMIF(Hide[Site HD],"="&amp;Table1[[#This Row],[Site 
Ordinal Number]]&amp;$AV$18,FSEchar[FSE
FCI
Power Rating '[kW']])</f>
        <v>0</v>
      </c>
      <c r="S118" s="139"/>
      <c r="T118" s="139"/>
      <c r="U118" s="139"/>
      <c r="V118" s="139"/>
      <c r="W118" s="139"/>
      <c r="X118" s="139"/>
      <c r="Y118" s="148"/>
      <c r="Z118" s="139"/>
      <c r="AA118" s="139"/>
      <c r="AB118" s="139"/>
      <c r="AC118" s="1" t="str">
        <f>IFERROR(FSEchar[[#This Row],[FSE
FCI
Power Rating '[kW']]]*24*_xlfn.XLOOKUP(FSEchar[[#This Row],[FCI 
Category
Types]],$AV$11:$AV$15,$AW$11:$AW$15),"")</f>
        <v/>
      </c>
      <c r="AD118" s="1">
        <f>SUMIF(SiteChar[Site Name],SiteChar[[#This Row],[Site Name]],FSEchar[FSE Nameplate Power Rating
'[kW']])</f>
        <v>0</v>
      </c>
      <c r="AE118" s="1">
        <f>COUNTIF(SiteChar[Site Name],SiteChar[[#This Row],[Site Name]])</f>
        <v>0</v>
      </c>
      <c r="AF118" s="1">
        <f>COUNTIF(Hide[Site LMD],Table1[[#This Row],[Site 
Ordinal Number]]&amp;$AV$17)</f>
        <v>0</v>
      </c>
      <c r="AG118" s="1">
        <f>COUNTIF(Hide[Site HD],Table1[[#This Row],[Site 
Ordinal Number]]&amp;$AV$18)</f>
        <v>0</v>
      </c>
      <c r="AH118" s="1" t="b">
        <f>OR(ISBLANK(SiteChar[[#This Row],[Latitude]]),LEN(SiteChar[[#This Row],[Latitude]])&gt;=8)</f>
        <v>1</v>
      </c>
      <c r="AI118" s="1" t="b">
        <f>OR(ISBLANK(SiteChar[[#This Row],[Longitude]]),LEN(SiteChar[[#This Row],[Longitude]])&gt;=10)</f>
        <v>1</v>
      </c>
      <c r="AJ118" s="1" t="str">
        <f>IF(Hide[[#This Row],[FCI Program Type]]=$AV$17,Table1[[#This Row],[Site 
Ordinal Number]]&amp;Hide[[#This Row],[FCI Program Type]],"")</f>
        <v/>
      </c>
      <c r="AK118" s="1" t="str">
        <f>IF(Hide[[#This Row],[FCI Program Type]]=$AV$18,Table1[[#This Row],[Site 
Ordinal Number]]&amp;Hide[[#This Row],[FCI Program Type]],"")</f>
        <v/>
      </c>
      <c r="AL118" s="1" t="b">
        <f>SiteCalc1[[#This Row],[Total Site
FCI 
Power Rating 
'[kW']]]&gt;SiteChar[[#This Row],[Maximum Total Site Power 
'[kW']]]</f>
        <v>0</v>
      </c>
      <c r="AM118" s="1" t="b">
        <f>AND(Hide[[#This Row],[FCI Program Type]]="LMD-FCI",SiteCalc1[[#This Row],[Total 
Site 
LMD-FCI Power Rating 
'[kW']]]&gt;2500)</f>
        <v>0</v>
      </c>
      <c r="AN118" s="1" t="b">
        <f>AND(Hide[[#This Row],[FCI Program Type]]="HD-FCI",SiteCalc1[[#This Row],[Total Site
HD-FCI Power Rating 
'[kW']]]&gt;40000)</f>
        <v>0</v>
      </c>
      <c r="AO118" s="1" t="b">
        <f>AND(FSEchar[[#This Row],[FSE Nameplate Power Rating
'[kW']]]&lt;50,OR(Hide[[#This Row],[FCI Program Type]]=$AV$17,Hide[[#This Row],[FCI Program Type]]=$AV$18))</f>
        <v>0</v>
      </c>
      <c r="AP118"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18" s="1" t="str">
        <f>IF(LEFT(FSEchar[[#This Row],[FCI 
Category
Types]],1)="L", "LMD-FCI",IF(LEFT(FSEchar[[#This Row],[FCI 
Category
Types]],1)="H","HD-FCI",""))</f>
        <v/>
      </c>
      <c r="AR118" s="1" t="str">
        <f>SiteChar[[#This Row],[Site Name]]&amp;" "&amp;FSEchar[[#This Row],[FCI 
Category
Types]]&amp;" "&amp;FSEchar[[#This Row],[FSE Charger Model]]&amp;" "&amp;FSEchar[[#This Row],[FSE Nameplate Power Rating
'[kW']]]</f>
        <v xml:space="preserve">   </v>
      </c>
      <c r="AS118" s="1">
        <f>COUNTIF(Hide[Unique Types],Hide[[#This Row],[Unique Types]])</f>
        <v>157</v>
      </c>
      <c r="BA118" s="48" t="str" cm="1">
        <f t="array" ref="BA118">IF(ISBLANK(AZ118),"",SUM(IF(AZ118=LEFT(AY118:AY$210,LEN(AZ118)),1,0)))</f>
        <v/>
      </c>
      <c r="BB118" s="47" t="str" cm="1">
        <f t="array" ref="BB118">IFERROR(IF(COUNTIF($BB$11:BB117,BB117)&lt;_xlfn.XLOOKUP(BB117,$AZ$11:$AZ$210,$BA$11:$BA$210,0,1),BB117,INDEX($AZ$11:$AZ$210,MATCH(BB117,$AZ$11:$AZ$210,0)+1)),"")</f>
        <v/>
      </c>
      <c r="BC118" s="46" t="str" cm="1">
        <f t="array" ref="BC118">IF(OR($BB118=0,$BB118=""),"",SUM(IF(AY118=Hide[Unique Types],1,0)))</f>
        <v/>
      </c>
      <c r="BD118" s="46" t="str" cm="1">
        <f t="array" ref="BD118">IF(OR($BB118=0,$BB118=""),"",_xlfn.XLOOKUP(AY118,Hide[Unique Types],FSEchar[FCI 
Category
Types],"Err",0,1))</f>
        <v/>
      </c>
      <c r="BE118" s="46" t="str" cm="1">
        <f t="array" ref="BE118">IF(OR($BB118=0,$BB118=""),"",_xlfn.XLOOKUP(AY118,Hide[Unique Types],FSEchar[FSE Charger Model],"Err",0,1))</f>
        <v/>
      </c>
      <c r="BF118" s="46" t="str" cm="1">
        <f t="array" ref="BF118">IF(OR($BB118=0,$BB118=""),"",_xlfn.XLOOKUP(AY118,Hide[Unique Types],FSEchar[FSE Nameplate Power Rating
'[kW']],"Err",0,1))</f>
        <v/>
      </c>
      <c r="BG118" s="46" t="str" cm="1">
        <f t="array" ref="BG118">IF(OR($BB118=0,$BB118=""),"",_xlfn.XLOOKUP(AY118,Hide[Unique Types],FSEchar[Number of CHAdeMO Ports],"Err",0,1))</f>
        <v/>
      </c>
      <c r="BH118" s="46" t="str" cm="1">
        <f t="array" ref="BH118">IF(OR($BB118=0,$BB118=""),"",_xlfn.XLOOKUP(AY118,Hide[Unique Types],FSEchar[Number of 
CCS 
Ports],"Err",0,1))</f>
        <v/>
      </c>
      <c r="BI118" s="46" t="str" cm="1">
        <f t="array" ref="BI118">IF(OR($BB118=0,$BB118=""),"",_xlfn.XLOOKUP(AY118,Hide[Unique Types],FSEchar[Number of NACS 
(SAE J3400)
Ports],"Err",0,1))</f>
        <v/>
      </c>
      <c r="BJ118" s="46" t="str" cm="1">
        <f t="array" ref="BJ118">IF(OR($BB118=0,$BB118=""),"",_xlfn.XLOOKUP(AY118,Hide[Unique Types],FSEchar[Number of High-Power Ports],"Err",0,1))</f>
        <v/>
      </c>
      <c r="BK118" s="46" t="str" cm="1">
        <f t="array" ref="BK118">IF(OR($BB118=0,$BB118=""),"",_xlfn.XLOOKUP(AY118,Hide[Unique Types],FSEchar[High-Power Port Type],"Err",0,1))</f>
        <v/>
      </c>
      <c r="BL118" s="46" t="str" cm="1">
        <f t="array" ref="BL118">IF(OR($BB118=0,$BB118=""),"",_xlfn.XLOOKUP(AY118,Hide[Unique Types],SiteCalc2[FCI Charging Capacity '[kWh/day']],"Err",0,1))</f>
        <v/>
      </c>
    </row>
    <row r="119" spans="2:64" x14ac:dyDescent="0.3">
      <c r="B119" s="28">
        <v>109</v>
      </c>
      <c r="C119" s="28" t="str">
        <f>IF(ISBLANK(SiteChar[[#This Row],[Site Name]]),"",IF(G119=G118,C118,C118+1))</f>
        <v/>
      </c>
      <c r="D119" s="28" t="str">
        <f>IF(ISBLANK(SiteChar[[#This Row],[Site Name]]),"",IF(G119=G118,D118+1,1))</f>
        <v/>
      </c>
      <c r="E119" s="1" t="str">
        <f>IF(ISBLANK(SiteChar[[#This Row],[Site Name]]),"",Applicant)</f>
        <v/>
      </c>
      <c r="F119" s="1" t="str">
        <f>IF(ISBLANK(SiteChar[[#This Row],[Site Name]]),"",FEIN)</f>
        <v/>
      </c>
      <c r="G119" s="139"/>
      <c r="H119" s="139"/>
      <c r="I119" s="139"/>
      <c r="J119" s="140"/>
      <c r="K119" s="140"/>
      <c r="L119" s="141"/>
      <c r="M119" s="139"/>
      <c r="N119" s="142"/>
      <c r="O119" s="1">
        <f>SUMIF(Table1[Site 
Ordinal Number],Table1[[#This Row],[Site 
Ordinal Number]],FSEchar[FSE Nameplate Power Rating
'[kW']])</f>
        <v>0</v>
      </c>
      <c r="P119" s="1">
        <f>SUMIF(Table1[Site 
Ordinal Number],Table1[[#This Row],[Site 
Ordinal Number]],FSEchar[FSE
FCI
Power Rating '[kW']])</f>
        <v>0</v>
      </c>
      <c r="Q119" s="1">
        <f>SUMIF(Hide[Site LMD],"="&amp;Table1[[#This Row],[Site 
Ordinal Number]]&amp;$AV$17,FSEchar[FSE
FCI
Power Rating '[kW']])</f>
        <v>0</v>
      </c>
      <c r="R119" s="1">
        <f>SUMIF(Hide[Site HD],"="&amp;Table1[[#This Row],[Site 
Ordinal Number]]&amp;$AV$18,FSEchar[FSE
FCI
Power Rating '[kW']])</f>
        <v>0</v>
      </c>
      <c r="S119" s="139"/>
      <c r="T119" s="139"/>
      <c r="U119" s="139"/>
      <c r="V119" s="139"/>
      <c r="W119" s="139"/>
      <c r="X119" s="139"/>
      <c r="Y119" s="148"/>
      <c r="Z119" s="139"/>
      <c r="AA119" s="139"/>
      <c r="AB119" s="139"/>
      <c r="AC119" s="1" t="str">
        <f>IFERROR(FSEchar[[#This Row],[FSE
FCI
Power Rating '[kW']]]*24*_xlfn.XLOOKUP(FSEchar[[#This Row],[FCI 
Category
Types]],$AV$11:$AV$15,$AW$11:$AW$15),"")</f>
        <v/>
      </c>
      <c r="AD119" s="1">
        <f>SUMIF(SiteChar[Site Name],SiteChar[[#This Row],[Site Name]],FSEchar[FSE Nameplate Power Rating
'[kW']])</f>
        <v>0</v>
      </c>
      <c r="AE119" s="1">
        <f>COUNTIF(SiteChar[Site Name],SiteChar[[#This Row],[Site Name]])</f>
        <v>0</v>
      </c>
      <c r="AF119" s="1">
        <f>COUNTIF(Hide[Site LMD],Table1[[#This Row],[Site 
Ordinal Number]]&amp;$AV$17)</f>
        <v>0</v>
      </c>
      <c r="AG119" s="1">
        <f>COUNTIF(Hide[Site HD],Table1[[#This Row],[Site 
Ordinal Number]]&amp;$AV$18)</f>
        <v>0</v>
      </c>
      <c r="AH119" s="1" t="b">
        <f>OR(ISBLANK(SiteChar[[#This Row],[Latitude]]),LEN(SiteChar[[#This Row],[Latitude]])&gt;=8)</f>
        <v>1</v>
      </c>
      <c r="AI119" s="1" t="b">
        <f>OR(ISBLANK(SiteChar[[#This Row],[Longitude]]),LEN(SiteChar[[#This Row],[Longitude]])&gt;=10)</f>
        <v>1</v>
      </c>
      <c r="AJ119" s="1" t="str">
        <f>IF(Hide[[#This Row],[FCI Program Type]]=$AV$17,Table1[[#This Row],[Site 
Ordinal Number]]&amp;Hide[[#This Row],[FCI Program Type]],"")</f>
        <v/>
      </c>
      <c r="AK119" s="1" t="str">
        <f>IF(Hide[[#This Row],[FCI Program Type]]=$AV$18,Table1[[#This Row],[Site 
Ordinal Number]]&amp;Hide[[#This Row],[FCI Program Type]],"")</f>
        <v/>
      </c>
      <c r="AL119" s="1" t="b">
        <f>SiteCalc1[[#This Row],[Total Site
FCI 
Power Rating 
'[kW']]]&gt;SiteChar[[#This Row],[Maximum Total Site Power 
'[kW']]]</f>
        <v>0</v>
      </c>
      <c r="AM119" s="1" t="b">
        <f>AND(Hide[[#This Row],[FCI Program Type]]="LMD-FCI",SiteCalc1[[#This Row],[Total 
Site 
LMD-FCI Power Rating 
'[kW']]]&gt;2500)</f>
        <v>0</v>
      </c>
      <c r="AN119" s="1" t="b">
        <f>AND(Hide[[#This Row],[FCI Program Type]]="HD-FCI",SiteCalc1[[#This Row],[Total Site
HD-FCI Power Rating 
'[kW']]]&gt;40000)</f>
        <v>0</v>
      </c>
      <c r="AO119" s="1" t="b">
        <f>AND(FSEchar[[#This Row],[FSE Nameplate Power Rating
'[kW']]]&lt;50,OR(Hide[[#This Row],[FCI Program Type]]=$AV$17,Hide[[#This Row],[FCI Program Type]]=$AV$18))</f>
        <v>0</v>
      </c>
      <c r="AP119"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19" s="1" t="str">
        <f>IF(LEFT(FSEchar[[#This Row],[FCI 
Category
Types]],1)="L", "LMD-FCI",IF(LEFT(FSEchar[[#This Row],[FCI 
Category
Types]],1)="H","HD-FCI",""))</f>
        <v/>
      </c>
      <c r="AR119" s="1" t="str">
        <f>SiteChar[[#This Row],[Site Name]]&amp;" "&amp;FSEchar[[#This Row],[FCI 
Category
Types]]&amp;" "&amp;FSEchar[[#This Row],[FSE Charger Model]]&amp;" "&amp;FSEchar[[#This Row],[FSE Nameplate Power Rating
'[kW']]]</f>
        <v xml:space="preserve">   </v>
      </c>
      <c r="AS119" s="1">
        <f>COUNTIF(Hide[Unique Types],Hide[[#This Row],[Unique Types]])</f>
        <v>157</v>
      </c>
      <c r="BA119" s="48" t="str" cm="1">
        <f t="array" ref="BA119">IF(ISBLANK(AZ119),"",SUM(IF(AZ119=LEFT(AY119:AY$210,LEN(AZ119)),1,0)))</f>
        <v/>
      </c>
      <c r="BB119" s="47" t="str" cm="1">
        <f t="array" ref="BB119">IFERROR(IF(COUNTIF($BB$11:BB118,BB118)&lt;_xlfn.XLOOKUP(BB118,$AZ$11:$AZ$210,$BA$11:$BA$210,0,1),BB118,INDEX($AZ$11:$AZ$210,MATCH(BB118,$AZ$11:$AZ$210,0)+1)),"")</f>
        <v/>
      </c>
      <c r="BC119" s="46" t="str" cm="1">
        <f t="array" ref="BC119">IF(OR($BB119=0,$BB119=""),"",SUM(IF(AY119=Hide[Unique Types],1,0)))</f>
        <v/>
      </c>
      <c r="BD119" s="46" t="str" cm="1">
        <f t="array" ref="BD119">IF(OR($BB119=0,$BB119=""),"",_xlfn.XLOOKUP(AY119,Hide[Unique Types],FSEchar[FCI 
Category
Types],"Err",0,1))</f>
        <v/>
      </c>
      <c r="BE119" s="46" t="str" cm="1">
        <f t="array" ref="BE119">IF(OR($BB119=0,$BB119=""),"",_xlfn.XLOOKUP(AY119,Hide[Unique Types],FSEchar[FSE Charger Model],"Err",0,1))</f>
        <v/>
      </c>
      <c r="BF119" s="46" t="str" cm="1">
        <f t="array" ref="BF119">IF(OR($BB119=0,$BB119=""),"",_xlfn.XLOOKUP(AY119,Hide[Unique Types],FSEchar[FSE Nameplate Power Rating
'[kW']],"Err",0,1))</f>
        <v/>
      </c>
      <c r="BG119" s="46" t="str" cm="1">
        <f t="array" ref="BG119">IF(OR($BB119=0,$BB119=""),"",_xlfn.XLOOKUP(AY119,Hide[Unique Types],FSEchar[Number of CHAdeMO Ports],"Err",0,1))</f>
        <v/>
      </c>
      <c r="BH119" s="46" t="str" cm="1">
        <f t="array" ref="BH119">IF(OR($BB119=0,$BB119=""),"",_xlfn.XLOOKUP(AY119,Hide[Unique Types],FSEchar[Number of 
CCS 
Ports],"Err",0,1))</f>
        <v/>
      </c>
      <c r="BI119" s="46" t="str" cm="1">
        <f t="array" ref="BI119">IF(OR($BB119=0,$BB119=""),"",_xlfn.XLOOKUP(AY119,Hide[Unique Types],FSEchar[Number of NACS 
(SAE J3400)
Ports],"Err",0,1))</f>
        <v/>
      </c>
      <c r="BJ119" s="46" t="str" cm="1">
        <f t="array" ref="BJ119">IF(OR($BB119=0,$BB119=""),"",_xlfn.XLOOKUP(AY119,Hide[Unique Types],FSEchar[Number of High-Power Ports],"Err",0,1))</f>
        <v/>
      </c>
      <c r="BK119" s="46" t="str" cm="1">
        <f t="array" ref="BK119">IF(OR($BB119=0,$BB119=""),"",_xlfn.XLOOKUP(AY119,Hide[Unique Types],FSEchar[High-Power Port Type],"Err",0,1))</f>
        <v/>
      </c>
      <c r="BL119" s="46" t="str" cm="1">
        <f t="array" ref="BL119">IF(OR($BB119=0,$BB119=""),"",_xlfn.XLOOKUP(AY119,Hide[Unique Types],SiteCalc2[FCI Charging Capacity '[kWh/day']],"Err",0,1))</f>
        <v/>
      </c>
    </row>
    <row r="120" spans="2:64" x14ac:dyDescent="0.3">
      <c r="B120" s="28">
        <v>110</v>
      </c>
      <c r="C120" s="28" t="str">
        <f>IF(ISBLANK(SiteChar[[#This Row],[Site Name]]),"",IF(G120=G119,C119,C119+1))</f>
        <v/>
      </c>
      <c r="D120" s="28" t="str">
        <f>IF(ISBLANK(SiteChar[[#This Row],[Site Name]]),"",IF(G120=G119,D119+1,1))</f>
        <v/>
      </c>
      <c r="E120" s="1" t="str">
        <f>IF(ISBLANK(SiteChar[[#This Row],[Site Name]]),"",Applicant)</f>
        <v/>
      </c>
      <c r="F120" s="1" t="str">
        <f>IF(ISBLANK(SiteChar[[#This Row],[Site Name]]),"",FEIN)</f>
        <v/>
      </c>
      <c r="G120" s="139"/>
      <c r="H120" s="139"/>
      <c r="I120" s="139"/>
      <c r="J120" s="140"/>
      <c r="K120" s="140"/>
      <c r="L120" s="141"/>
      <c r="M120" s="139"/>
      <c r="N120" s="142"/>
      <c r="O120" s="1">
        <f>SUMIF(Table1[Site 
Ordinal Number],Table1[[#This Row],[Site 
Ordinal Number]],FSEchar[FSE Nameplate Power Rating
'[kW']])</f>
        <v>0</v>
      </c>
      <c r="P120" s="1">
        <f>SUMIF(Table1[Site 
Ordinal Number],Table1[[#This Row],[Site 
Ordinal Number]],FSEchar[FSE
FCI
Power Rating '[kW']])</f>
        <v>0</v>
      </c>
      <c r="Q120" s="1">
        <f>SUMIF(Hide[Site LMD],"="&amp;Table1[[#This Row],[Site 
Ordinal Number]]&amp;$AV$17,FSEchar[FSE
FCI
Power Rating '[kW']])</f>
        <v>0</v>
      </c>
      <c r="R120" s="1">
        <f>SUMIF(Hide[Site HD],"="&amp;Table1[[#This Row],[Site 
Ordinal Number]]&amp;$AV$18,FSEchar[FSE
FCI
Power Rating '[kW']])</f>
        <v>0</v>
      </c>
      <c r="S120" s="139"/>
      <c r="T120" s="139"/>
      <c r="U120" s="139"/>
      <c r="V120" s="139"/>
      <c r="W120" s="139"/>
      <c r="X120" s="139"/>
      <c r="Y120" s="148"/>
      <c r="Z120" s="139"/>
      <c r="AA120" s="139"/>
      <c r="AB120" s="139"/>
      <c r="AC120" s="1" t="str">
        <f>IFERROR(FSEchar[[#This Row],[FSE
FCI
Power Rating '[kW']]]*24*_xlfn.XLOOKUP(FSEchar[[#This Row],[FCI 
Category
Types]],$AV$11:$AV$15,$AW$11:$AW$15),"")</f>
        <v/>
      </c>
      <c r="AD120" s="1">
        <f>SUMIF(SiteChar[Site Name],SiteChar[[#This Row],[Site Name]],FSEchar[FSE Nameplate Power Rating
'[kW']])</f>
        <v>0</v>
      </c>
      <c r="AE120" s="1">
        <f>COUNTIF(SiteChar[Site Name],SiteChar[[#This Row],[Site Name]])</f>
        <v>0</v>
      </c>
      <c r="AF120" s="1">
        <f>COUNTIF(Hide[Site LMD],Table1[[#This Row],[Site 
Ordinal Number]]&amp;$AV$17)</f>
        <v>0</v>
      </c>
      <c r="AG120" s="1">
        <f>COUNTIF(Hide[Site HD],Table1[[#This Row],[Site 
Ordinal Number]]&amp;$AV$18)</f>
        <v>0</v>
      </c>
      <c r="AH120" s="1" t="b">
        <f>OR(ISBLANK(SiteChar[[#This Row],[Latitude]]),LEN(SiteChar[[#This Row],[Latitude]])&gt;=8)</f>
        <v>1</v>
      </c>
      <c r="AI120" s="1" t="b">
        <f>OR(ISBLANK(SiteChar[[#This Row],[Longitude]]),LEN(SiteChar[[#This Row],[Longitude]])&gt;=10)</f>
        <v>1</v>
      </c>
      <c r="AJ120" s="1" t="str">
        <f>IF(Hide[[#This Row],[FCI Program Type]]=$AV$17,Table1[[#This Row],[Site 
Ordinal Number]]&amp;Hide[[#This Row],[FCI Program Type]],"")</f>
        <v/>
      </c>
      <c r="AK120" s="1" t="str">
        <f>IF(Hide[[#This Row],[FCI Program Type]]=$AV$18,Table1[[#This Row],[Site 
Ordinal Number]]&amp;Hide[[#This Row],[FCI Program Type]],"")</f>
        <v/>
      </c>
      <c r="AL120" s="1" t="b">
        <f>SiteCalc1[[#This Row],[Total Site
FCI 
Power Rating 
'[kW']]]&gt;SiteChar[[#This Row],[Maximum Total Site Power 
'[kW']]]</f>
        <v>0</v>
      </c>
      <c r="AM120" s="1" t="b">
        <f>AND(Hide[[#This Row],[FCI Program Type]]="LMD-FCI",SiteCalc1[[#This Row],[Total 
Site 
LMD-FCI Power Rating 
'[kW']]]&gt;2500)</f>
        <v>0</v>
      </c>
      <c r="AN120" s="1" t="b">
        <f>AND(Hide[[#This Row],[FCI Program Type]]="HD-FCI",SiteCalc1[[#This Row],[Total Site
HD-FCI Power Rating 
'[kW']]]&gt;40000)</f>
        <v>0</v>
      </c>
      <c r="AO120" s="1" t="b">
        <f>AND(FSEchar[[#This Row],[FSE Nameplate Power Rating
'[kW']]]&lt;50,OR(Hide[[#This Row],[FCI Program Type]]=$AV$17,Hide[[#This Row],[FCI Program Type]]=$AV$18))</f>
        <v>0</v>
      </c>
      <c r="AP120"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20" s="1" t="str">
        <f>IF(LEFT(FSEchar[[#This Row],[FCI 
Category
Types]],1)="L", "LMD-FCI",IF(LEFT(FSEchar[[#This Row],[FCI 
Category
Types]],1)="H","HD-FCI",""))</f>
        <v/>
      </c>
      <c r="AR120" s="1" t="str">
        <f>SiteChar[[#This Row],[Site Name]]&amp;" "&amp;FSEchar[[#This Row],[FCI 
Category
Types]]&amp;" "&amp;FSEchar[[#This Row],[FSE Charger Model]]&amp;" "&amp;FSEchar[[#This Row],[FSE Nameplate Power Rating
'[kW']]]</f>
        <v xml:space="preserve">   </v>
      </c>
      <c r="AS120" s="1">
        <f>COUNTIF(Hide[Unique Types],Hide[[#This Row],[Unique Types]])</f>
        <v>157</v>
      </c>
      <c r="BA120" s="48" t="str" cm="1">
        <f t="array" ref="BA120">IF(ISBLANK(AZ120),"",SUM(IF(AZ120=LEFT(AY120:AY$210,LEN(AZ120)),1,0)))</f>
        <v/>
      </c>
      <c r="BB120" s="47" t="str" cm="1">
        <f t="array" ref="BB120">IFERROR(IF(COUNTIF($BB$11:BB119,BB119)&lt;_xlfn.XLOOKUP(BB119,$AZ$11:$AZ$210,$BA$11:$BA$210,0,1),BB119,INDEX($AZ$11:$AZ$210,MATCH(BB119,$AZ$11:$AZ$210,0)+1)),"")</f>
        <v/>
      </c>
      <c r="BC120" s="46" t="str" cm="1">
        <f t="array" ref="BC120">IF(OR($BB120=0,$BB120=""),"",SUM(IF(AY120=Hide[Unique Types],1,0)))</f>
        <v/>
      </c>
      <c r="BD120" s="46" t="str" cm="1">
        <f t="array" ref="BD120">IF(OR($BB120=0,$BB120=""),"",_xlfn.XLOOKUP(AY120,Hide[Unique Types],FSEchar[FCI 
Category
Types],"Err",0,1))</f>
        <v/>
      </c>
      <c r="BE120" s="46" t="str" cm="1">
        <f t="array" ref="BE120">IF(OR($BB120=0,$BB120=""),"",_xlfn.XLOOKUP(AY120,Hide[Unique Types],FSEchar[FSE Charger Model],"Err",0,1))</f>
        <v/>
      </c>
      <c r="BF120" s="46" t="str" cm="1">
        <f t="array" ref="BF120">IF(OR($BB120=0,$BB120=""),"",_xlfn.XLOOKUP(AY120,Hide[Unique Types],FSEchar[FSE Nameplate Power Rating
'[kW']],"Err",0,1))</f>
        <v/>
      </c>
      <c r="BG120" s="46" t="str" cm="1">
        <f t="array" ref="BG120">IF(OR($BB120=0,$BB120=""),"",_xlfn.XLOOKUP(AY120,Hide[Unique Types],FSEchar[Number of CHAdeMO Ports],"Err",0,1))</f>
        <v/>
      </c>
      <c r="BH120" s="46" t="str" cm="1">
        <f t="array" ref="BH120">IF(OR($BB120=0,$BB120=""),"",_xlfn.XLOOKUP(AY120,Hide[Unique Types],FSEchar[Number of 
CCS 
Ports],"Err",0,1))</f>
        <v/>
      </c>
      <c r="BI120" s="46" t="str" cm="1">
        <f t="array" ref="BI120">IF(OR($BB120=0,$BB120=""),"",_xlfn.XLOOKUP(AY120,Hide[Unique Types],FSEchar[Number of NACS 
(SAE J3400)
Ports],"Err",0,1))</f>
        <v/>
      </c>
      <c r="BJ120" s="46" t="str" cm="1">
        <f t="array" ref="BJ120">IF(OR($BB120=0,$BB120=""),"",_xlfn.XLOOKUP(AY120,Hide[Unique Types],FSEchar[Number of High-Power Ports],"Err",0,1))</f>
        <v/>
      </c>
      <c r="BK120" s="46" t="str" cm="1">
        <f t="array" ref="BK120">IF(OR($BB120=0,$BB120=""),"",_xlfn.XLOOKUP(AY120,Hide[Unique Types],FSEchar[High-Power Port Type],"Err",0,1))</f>
        <v/>
      </c>
      <c r="BL120" s="46" t="str" cm="1">
        <f t="array" ref="BL120">IF(OR($BB120=0,$BB120=""),"",_xlfn.XLOOKUP(AY120,Hide[Unique Types],SiteCalc2[FCI Charging Capacity '[kWh/day']],"Err",0,1))</f>
        <v/>
      </c>
    </row>
    <row r="121" spans="2:64" x14ac:dyDescent="0.3">
      <c r="B121" s="28">
        <v>111</v>
      </c>
      <c r="C121" s="28" t="str">
        <f>IF(ISBLANK(SiteChar[[#This Row],[Site Name]]),"",IF(G121=G120,C120,C120+1))</f>
        <v/>
      </c>
      <c r="D121" s="28" t="str">
        <f>IF(ISBLANK(SiteChar[[#This Row],[Site Name]]),"",IF(G121=G120,D120+1,1))</f>
        <v/>
      </c>
      <c r="E121" s="1" t="str">
        <f>IF(ISBLANK(SiteChar[[#This Row],[Site Name]]),"",Applicant)</f>
        <v/>
      </c>
      <c r="F121" s="1" t="str">
        <f>IF(ISBLANK(SiteChar[[#This Row],[Site Name]]),"",FEIN)</f>
        <v/>
      </c>
      <c r="G121" s="139"/>
      <c r="H121" s="139"/>
      <c r="I121" s="139"/>
      <c r="J121" s="140"/>
      <c r="K121" s="140"/>
      <c r="L121" s="141"/>
      <c r="M121" s="139"/>
      <c r="N121" s="142"/>
      <c r="O121" s="1">
        <f>SUMIF(Table1[Site 
Ordinal Number],Table1[[#This Row],[Site 
Ordinal Number]],FSEchar[FSE Nameplate Power Rating
'[kW']])</f>
        <v>0</v>
      </c>
      <c r="P121" s="1">
        <f>SUMIF(Table1[Site 
Ordinal Number],Table1[[#This Row],[Site 
Ordinal Number]],FSEchar[FSE
FCI
Power Rating '[kW']])</f>
        <v>0</v>
      </c>
      <c r="Q121" s="1">
        <f>SUMIF(Hide[Site LMD],"="&amp;Table1[[#This Row],[Site 
Ordinal Number]]&amp;$AV$17,FSEchar[FSE
FCI
Power Rating '[kW']])</f>
        <v>0</v>
      </c>
      <c r="R121" s="1">
        <f>SUMIF(Hide[Site HD],"="&amp;Table1[[#This Row],[Site 
Ordinal Number]]&amp;$AV$18,FSEchar[FSE
FCI
Power Rating '[kW']])</f>
        <v>0</v>
      </c>
      <c r="S121" s="139"/>
      <c r="T121" s="139"/>
      <c r="U121" s="139"/>
      <c r="V121" s="139"/>
      <c r="W121" s="139"/>
      <c r="X121" s="139"/>
      <c r="Y121" s="148"/>
      <c r="Z121" s="139"/>
      <c r="AA121" s="139"/>
      <c r="AB121" s="139"/>
      <c r="AC121" s="1" t="str">
        <f>IFERROR(FSEchar[[#This Row],[FSE
FCI
Power Rating '[kW']]]*24*_xlfn.XLOOKUP(FSEchar[[#This Row],[FCI 
Category
Types]],$AV$11:$AV$15,$AW$11:$AW$15),"")</f>
        <v/>
      </c>
      <c r="AD121" s="1">
        <f>SUMIF(SiteChar[Site Name],SiteChar[[#This Row],[Site Name]],FSEchar[FSE Nameplate Power Rating
'[kW']])</f>
        <v>0</v>
      </c>
      <c r="AE121" s="1">
        <f>COUNTIF(SiteChar[Site Name],SiteChar[[#This Row],[Site Name]])</f>
        <v>0</v>
      </c>
      <c r="AF121" s="1">
        <f>COUNTIF(Hide[Site LMD],Table1[[#This Row],[Site 
Ordinal Number]]&amp;$AV$17)</f>
        <v>0</v>
      </c>
      <c r="AG121" s="1">
        <f>COUNTIF(Hide[Site HD],Table1[[#This Row],[Site 
Ordinal Number]]&amp;$AV$18)</f>
        <v>0</v>
      </c>
      <c r="AH121" s="1" t="b">
        <f>OR(ISBLANK(SiteChar[[#This Row],[Latitude]]),LEN(SiteChar[[#This Row],[Latitude]])&gt;=8)</f>
        <v>1</v>
      </c>
      <c r="AI121" s="1" t="b">
        <f>OR(ISBLANK(SiteChar[[#This Row],[Longitude]]),LEN(SiteChar[[#This Row],[Longitude]])&gt;=10)</f>
        <v>1</v>
      </c>
      <c r="AJ121" s="1" t="str">
        <f>IF(Hide[[#This Row],[FCI Program Type]]=$AV$17,Table1[[#This Row],[Site 
Ordinal Number]]&amp;Hide[[#This Row],[FCI Program Type]],"")</f>
        <v/>
      </c>
      <c r="AK121" s="1" t="str">
        <f>IF(Hide[[#This Row],[FCI Program Type]]=$AV$18,Table1[[#This Row],[Site 
Ordinal Number]]&amp;Hide[[#This Row],[FCI Program Type]],"")</f>
        <v/>
      </c>
      <c r="AL121" s="1" t="b">
        <f>SiteCalc1[[#This Row],[Total Site
FCI 
Power Rating 
'[kW']]]&gt;SiteChar[[#This Row],[Maximum Total Site Power 
'[kW']]]</f>
        <v>0</v>
      </c>
      <c r="AM121" s="1" t="b">
        <f>AND(Hide[[#This Row],[FCI Program Type]]="LMD-FCI",SiteCalc1[[#This Row],[Total 
Site 
LMD-FCI Power Rating 
'[kW']]]&gt;2500)</f>
        <v>0</v>
      </c>
      <c r="AN121" s="1" t="b">
        <f>AND(Hide[[#This Row],[FCI Program Type]]="HD-FCI",SiteCalc1[[#This Row],[Total Site
HD-FCI Power Rating 
'[kW']]]&gt;40000)</f>
        <v>0</v>
      </c>
      <c r="AO121" s="1" t="b">
        <f>AND(FSEchar[[#This Row],[FSE Nameplate Power Rating
'[kW']]]&lt;50,OR(Hide[[#This Row],[FCI Program Type]]=$AV$17,Hide[[#This Row],[FCI Program Type]]=$AV$18))</f>
        <v>0</v>
      </c>
      <c r="AP121"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21" s="1" t="str">
        <f>IF(LEFT(FSEchar[[#This Row],[FCI 
Category
Types]],1)="L", "LMD-FCI",IF(LEFT(FSEchar[[#This Row],[FCI 
Category
Types]],1)="H","HD-FCI",""))</f>
        <v/>
      </c>
      <c r="AR121" s="1" t="str">
        <f>SiteChar[[#This Row],[Site Name]]&amp;" "&amp;FSEchar[[#This Row],[FCI 
Category
Types]]&amp;" "&amp;FSEchar[[#This Row],[FSE Charger Model]]&amp;" "&amp;FSEchar[[#This Row],[FSE Nameplate Power Rating
'[kW']]]</f>
        <v xml:space="preserve">   </v>
      </c>
      <c r="AS121" s="1">
        <f>COUNTIF(Hide[Unique Types],Hide[[#This Row],[Unique Types]])</f>
        <v>157</v>
      </c>
      <c r="BA121" s="48" t="str" cm="1">
        <f t="array" ref="BA121">IF(ISBLANK(AZ121),"",SUM(IF(AZ121=LEFT(AY121:AY$210,LEN(AZ121)),1,0)))</f>
        <v/>
      </c>
      <c r="BB121" s="47" t="str" cm="1">
        <f t="array" ref="BB121">IFERROR(IF(COUNTIF($BB$11:BB120,BB120)&lt;_xlfn.XLOOKUP(BB120,$AZ$11:$AZ$210,$BA$11:$BA$210,0,1),BB120,INDEX($AZ$11:$AZ$210,MATCH(BB120,$AZ$11:$AZ$210,0)+1)),"")</f>
        <v/>
      </c>
      <c r="BC121" s="46" t="str" cm="1">
        <f t="array" ref="BC121">IF(OR($BB121=0,$BB121=""),"",SUM(IF(AY121=Hide[Unique Types],1,0)))</f>
        <v/>
      </c>
      <c r="BD121" s="46" t="str" cm="1">
        <f t="array" ref="BD121">IF(OR($BB121=0,$BB121=""),"",_xlfn.XLOOKUP(AY121,Hide[Unique Types],FSEchar[FCI 
Category
Types],"Err",0,1))</f>
        <v/>
      </c>
      <c r="BE121" s="46" t="str" cm="1">
        <f t="array" ref="BE121">IF(OR($BB121=0,$BB121=""),"",_xlfn.XLOOKUP(AY121,Hide[Unique Types],FSEchar[FSE Charger Model],"Err",0,1))</f>
        <v/>
      </c>
      <c r="BF121" s="46" t="str" cm="1">
        <f t="array" ref="BF121">IF(OR($BB121=0,$BB121=""),"",_xlfn.XLOOKUP(AY121,Hide[Unique Types],FSEchar[FSE Nameplate Power Rating
'[kW']],"Err",0,1))</f>
        <v/>
      </c>
      <c r="BG121" s="46" t="str" cm="1">
        <f t="array" ref="BG121">IF(OR($BB121=0,$BB121=""),"",_xlfn.XLOOKUP(AY121,Hide[Unique Types],FSEchar[Number of CHAdeMO Ports],"Err",0,1))</f>
        <v/>
      </c>
      <c r="BH121" s="46" t="str" cm="1">
        <f t="array" ref="BH121">IF(OR($BB121=0,$BB121=""),"",_xlfn.XLOOKUP(AY121,Hide[Unique Types],FSEchar[Number of 
CCS 
Ports],"Err",0,1))</f>
        <v/>
      </c>
      <c r="BI121" s="46" t="str" cm="1">
        <f t="array" ref="BI121">IF(OR($BB121=0,$BB121=""),"",_xlfn.XLOOKUP(AY121,Hide[Unique Types],FSEchar[Number of NACS 
(SAE J3400)
Ports],"Err",0,1))</f>
        <v/>
      </c>
      <c r="BJ121" s="46" t="str" cm="1">
        <f t="array" ref="BJ121">IF(OR($BB121=0,$BB121=""),"",_xlfn.XLOOKUP(AY121,Hide[Unique Types],FSEchar[Number of High-Power Ports],"Err",0,1))</f>
        <v/>
      </c>
      <c r="BK121" s="46" t="str" cm="1">
        <f t="array" ref="BK121">IF(OR($BB121=0,$BB121=""),"",_xlfn.XLOOKUP(AY121,Hide[Unique Types],FSEchar[High-Power Port Type],"Err",0,1))</f>
        <v/>
      </c>
      <c r="BL121" s="46" t="str" cm="1">
        <f t="array" ref="BL121">IF(OR($BB121=0,$BB121=""),"",_xlfn.XLOOKUP(AY121,Hide[Unique Types],SiteCalc2[FCI Charging Capacity '[kWh/day']],"Err",0,1))</f>
        <v/>
      </c>
    </row>
    <row r="122" spans="2:64" x14ac:dyDescent="0.3">
      <c r="B122" s="28">
        <v>112</v>
      </c>
      <c r="C122" s="28" t="str">
        <f>IF(ISBLANK(SiteChar[[#This Row],[Site Name]]),"",IF(G122=G121,C121,C121+1))</f>
        <v/>
      </c>
      <c r="D122" s="28" t="str">
        <f>IF(ISBLANK(SiteChar[[#This Row],[Site Name]]),"",IF(G122=G121,D121+1,1))</f>
        <v/>
      </c>
      <c r="E122" s="1" t="str">
        <f>IF(ISBLANK(SiteChar[[#This Row],[Site Name]]),"",Applicant)</f>
        <v/>
      </c>
      <c r="F122" s="1" t="str">
        <f>IF(ISBLANK(SiteChar[[#This Row],[Site Name]]),"",FEIN)</f>
        <v/>
      </c>
      <c r="G122" s="139"/>
      <c r="H122" s="139"/>
      <c r="I122" s="139"/>
      <c r="J122" s="140"/>
      <c r="K122" s="140"/>
      <c r="L122" s="141"/>
      <c r="M122" s="139"/>
      <c r="N122" s="142"/>
      <c r="O122" s="1">
        <f>SUMIF(Table1[Site 
Ordinal Number],Table1[[#This Row],[Site 
Ordinal Number]],FSEchar[FSE Nameplate Power Rating
'[kW']])</f>
        <v>0</v>
      </c>
      <c r="P122" s="1">
        <f>SUMIF(Table1[Site 
Ordinal Number],Table1[[#This Row],[Site 
Ordinal Number]],FSEchar[FSE
FCI
Power Rating '[kW']])</f>
        <v>0</v>
      </c>
      <c r="Q122" s="1">
        <f>SUMIF(Hide[Site LMD],"="&amp;Table1[[#This Row],[Site 
Ordinal Number]]&amp;$AV$17,FSEchar[FSE
FCI
Power Rating '[kW']])</f>
        <v>0</v>
      </c>
      <c r="R122" s="1">
        <f>SUMIF(Hide[Site HD],"="&amp;Table1[[#This Row],[Site 
Ordinal Number]]&amp;$AV$18,FSEchar[FSE
FCI
Power Rating '[kW']])</f>
        <v>0</v>
      </c>
      <c r="S122" s="139"/>
      <c r="T122" s="139"/>
      <c r="U122" s="139"/>
      <c r="V122" s="139"/>
      <c r="W122" s="139"/>
      <c r="X122" s="139"/>
      <c r="Y122" s="148"/>
      <c r="Z122" s="139"/>
      <c r="AA122" s="139"/>
      <c r="AB122" s="139"/>
      <c r="AC122" s="1" t="str">
        <f>IFERROR(FSEchar[[#This Row],[FSE
FCI
Power Rating '[kW']]]*24*_xlfn.XLOOKUP(FSEchar[[#This Row],[FCI 
Category
Types]],$AV$11:$AV$15,$AW$11:$AW$15),"")</f>
        <v/>
      </c>
      <c r="AD122" s="1">
        <f>SUMIF(SiteChar[Site Name],SiteChar[[#This Row],[Site Name]],FSEchar[FSE Nameplate Power Rating
'[kW']])</f>
        <v>0</v>
      </c>
      <c r="AE122" s="1">
        <f>COUNTIF(SiteChar[Site Name],SiteChar[[#This Row],[Site Name]])</f>
        <v>0</v>
      </c>
      <c r="AF122" s="1">
        <f>COUNTIF(Hide[Site LMD],Table1[[#This Row],[Site 
Ordinal Number]]&amp;$AV$17)</f>
        <v>0</v>
      </c>
      <c r="AG122" s="1">
        <f>COUNTIF(Hide[Site HD],Table1[[#This Row],[Site 
Ordinal Number]]&amp;$AV$18)</f>
        <v>0</v>
      </c>
      <c r="AH122" s="1" t="b">
        <f>OR(ISBLANK(SiteChar[[#This Row],[Latitude]]),LEN(SiteChar[[#This Row],[Latitude]])&gt;=8)</f>
        <v>1</v>
      </c>
      <c r="AI122" s="1" t="b">
        <f>OR(ISBLANK(SiteChar[[#This Row],[Longitude]]),LEN(SiteChar[[#This Row],[Longitude]])&gt;=10)</f>
        <v>1</v>
      </c>
      <c r="AJ122" s="1" t="str">
        <f>IF(Hide[[#This Row],[FCI Program Type]]=$AV$17,Table1[[#This Row],[Site 
Ordinal Number]]&amp;Hide[[#This Row],[FCI Program Type]],"")</f>
        <v/>
      </c>
      <c r="AK122" s="1" t="str">
        <f>IF(Hide[[#This Row],[FCI Program Type]]=$AV$18,Table1[[#This Row],[Site 
Ordinal Number]]&amp;Hide[[#This Row],[FCI Program Type]],"")</f>
        <v/>
      </c>
      <c r="AL122" s="1" t="b">
        <f>SiteCalc1[[#This Row],[Total Site
FCI 
Power Rating 
'[kW']]]&gt;SiteChar[[#This Row],[Maximum Total Site Power 
'[kW']]]</f>
        <v>0</v>
      </c>
      <c r="AM122" s="1" t="b">
        <f>AND(Hide[[#This Row],[FCI Program Type]]="LMD-FCI",SiteCalc1[[#This Row],[Total 
Site 
LMD-FCI Power Rating 
'[kW']]]&gt;2500)</f>
        <v>0</v>
      </c>
      <c r="AN122" s="1" t="b">
        <f>AND(Hide[[#This Row],[FCI Program Type]]="HD-FCI",SiteCalc1[[#This Row],[Total Site
HD-FCI Power Rating 
'[kW']]]&gt;40000)</f>
        <v>0</v>
      </c>
      <c r="AO122" s="1" t="b">
        <f>AND(FSEchar[[#This Row],[FSE Nameplate Power Rating
'[kW']]]&lt;50,OR(Hide[[#This Row],[FCI Program Type]]=$AV$17,Hide[[#This Row],[FCI Program Type]]=$AV$18))</f>
        <v>0</v>
      </c>
      <c r="AP122"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22" s="1" t="str">
        <f>IF(LEFT(FSEchar[[#This Row],[FCI 
Category
Types]],1)="L", "LMD-FCI",IF(LEFT(FSEchar[[#This Row],[FCI 
Category
Types]],1)="H","HD-FCI",""))</f>
        <v/>
      </c>
      <c r="AR122" s="1" t="str">
        <f>SiteChar[[#This Row],[Site Name]]&amp;" "&amp;FSEchar[[#This Row],[FCI 
Category
Types]]&amp;" "&amp;FSEchar[[#This Row],[FSE Charger Model]]&amp;" "&amp;FSEchar[[#This Row],[FSE Nameplate Power Rating
'[kW']]]</f>
        <v xml:space="preserve">   </v>
      </c>
      <c r="AS122" s="1">
        <f>COUNTIF(Hide[Unique Types],Hide[[#This Row],[Unique Types]])</f>
        <v>157</v>
      </c>
      <c r="BA122" s="48" t="str" cm="1">
        <f t="array" ref="BA122">IF(ISBLANK(AZ122),"",SUM(IF(AZ122=LEFT(AY122:AY$210,LEN(AZ122)),1,0)))</f>
        <v/>
      </c>
      <c r="BB122" s="47" t="str" cm="1">
        <f t="array" ref="BB122">IFERROR(IF(COUNTIF($BB$11:BB121,BB121)&lt;_xlfn.XLOOKUP(BB121,$AZ$11:$AZ$210,$BA$11:$BA$210,0,1),BB121,INDEX($AZ$11:$AZ$210,MATCH(BB121,$AZ$11:$AZ$210,0)+1)),"")</f>
        <v/>
      </c>
      <c r="BC122" s="46" t="str" cm="1">
        <f t="array" ref="BC122">IF(OR($BB122=0,$BB122=""),"",SUM(IF(AY122=Hide[Unique Types],1,0)))</f>
        <v/>
      </c>
      <c r="BD122" s="46" t="str" cm="1">
        <f t="array" ref="BD122">IF(OR($BB122=0,$BB122=""),"",_xlfn.XLOOKUP(AY122,Hide[Unique Types],FSEchar[FCI 
Category
Types],"Err",0,1))</f>
        <v/>
      </c>
      <c r="BE122" s="46" t="str" cm="1">
        <f t="array" ref="BE122">IF(OR($BB122=0,$BB122=""),"",_xlfn.XLOOKUP(AY122,Hide[Unique Types],FSEchar[FSE Charger Model],"Err",0,1))</f>
        <v/>
      </c>
      <c r="BF122" s="46" t="str" cm="1">
        <f t="array" ref="BF122">IF(OR($BB122=0,$BB122=""),"",_xlfn.XLOOKUP(AY122,Hide[Unique Types],FSEchar[FSE Nameplate Power Rating
'[kW']],"Err",0,1))</f>
        <v/>
      </c>
      <c r="BG122" s="46" t="str" cm="1">
        <f t="array" ref="BG122">IF(OR($BB122=0,$BB122=""),"",_xlfn.XLOOKUP(AY122,Hide[Unique Types],FSEchar[Number of CHAdeMO Ports],"Err",0,1))</f>
        <v/>
      </c>
      <c r="BH122" s="46" t="str" cm="1">
        <f t="array" ref="BH122">IF(OR($BB122=0,$BB122=""),"",_xlfn.XLOOKUP(AY122,Hide[Unique Types],FSEchar[Number of 
CCS 
Ports],"Err",0,1))</f>
        <v/>
      </c>
      <c r="BI122" s="46" t="str" cm="1">
        <f t="array" ref="BI122">IF(OR($BB122=0,$BB122=""),"",_xlfn.XLOOKUP(AY122,Hide[Unique Types],FSEchar[Number of NACS 
(SAE J3400)
Ports],"Err",0,1))</f>
        <v/>
      </c>
      <c r="BJ122" s="46" t="str" cm="1">
        <f t="array" ref="BJ122">IF(OR($BB122=0,$BB122=""),"",_xlfn.XLOOKUP(AY122,Hide[Unique Types],FSEchar[Number of High-Power Ports],"Err",0,1))</f>
        <v/>
      </c>
      <c r="BK122" s="46" t="str" cm="1">
        <f t="array" ref="BK122">IF(OR($BB122=0,$BB122=""),"",_xlfn.XLOOKUP(AY122,Hide[Unique Types],FSEchar[High-Power Port Type],"Err",0,1))</f>
        <v/>
      </c>
      <c r="BL122" s="46" t="str" cm="1">
        <f t="array" ref="BL122">IF(OR($BB122=0,$BB122=""),"",_xlfn.XLOOKUP(AY122,Hide[Unique Types],SiteCalc2[FCI Charging Capacity '[kWh/day']],"Err",0,1))</f>
        <v/>
      </c>
    </row>
    <row r="123" spans="2:64" x14ac:dyDescent="0.3">
      <c r="B123" s="28">
        <v>113</v>
      </c>
      <c r="C123" s="28" t="str">
        <f>IF(ISBLANK(SiteChar[[#This Row],[Site Name]]),"",IF(G123=G122,C122,C122+1))</f>
        <v/>
      </c>
      <c r="D123" s="28" t="str">
        <f>IF(ISBLANK(SiteChar[[#This Row],[Site Name]]),"",IF(G123=G122,D122+1,1))</f>
        <v/>
      </c>
      <c r="E123" s="1" t="str">
        <f>IF(ISBLANK(SiteChar[[#This Row],[Site Name]]),"",Applicant)</f>
        <v/>
      </c>
      <c r="F123" s="1" t="str">
        <f>IF(ISBLANK(SiteChar[[#This Row],[Site Name]]),"",FEIN)</f>
        <v/>
      </c>
      <c r="G123" s="139"/>
      <c r="H123" s="139"/>
      <c r="I123" s="139"/>
      <c r="J123" s="140"/>
      <c r="K123" s="140"/>
      <c r="L123" s="141"/>
      <c r="M123" s="139"/>
      <c r="N123" s="142"/>
      <c r="O123" s="1">
        <f>SUMIF(Table1[Site 
Ordinal Number],Table1[[#This Row],[Site 
Ordinal Number]],FSEchar[FSE Nameplate Power Rating
'[kW']])</f>
        <v>0</v>
      </c>
      <c r="P123" s="1">
        <f>SUMIF(Table1[Site 
Ordinal Number],Table1[[#This Row],[Site 
Ordinal Number]],FSEchar[FSE
FCI
Power Rating '[kW']])</f>
        <v>0</v>
      </c>
      <c r="Q123" s="1">
        <f>SUMIF(Hide[Site LMD],"="&amp;Table1[[#This Row],[Site 
Ordinal Number]]&amp;$AV$17,FSEchar[FSE
FCI
Power Rating '[kW']])</f>
        <v>0</v>
      </c>
      <c r="R123" s="1">
        <f>SUMIF(Hide[Site HD],"="&amp;Table1[[#This Row],[Site 
Ordinal Number]]&amp;$AV$18,FSEchar[FSE
FCI
Power Rating '[kW']])</f>
        <v>0</v>
      </c>
      <c r="S123" s="139"/>
      <c r="T123" s="139"/>
      <c r="U123" s="139"/>
      <c r="V123" s="139"/>
      <c r="W123" s="139"/>
      <c r="X123" s="139"/>
      <c r="Y123" s="148"/>
      <c r="Z123" s="139"/>
      <c r="AA123" s="139"/>
      <c r="AB123" s="139"/>
      <c r="AC123" s="1" t="str">
        <f>IFERROR(FSEchar[[#This Row],[FSE
FCI
Power Rating '[kW']]]*24*_xlfn.XLOOKUP(FSEchar[[#This Row],[FCI 
Category
Types]],$AV$11:$AV$15,$AW$11:$AW$15),"")</f>
        <v/>
      </c>
      <c r="AD123" s="1">
        <f>SUMIF(SiteChar[Site Name],SiteChar[[#This Row],[Site Name]],FSEchar[FSE Nameplate Power Rating
'[kW']])</f>
        <v>0</v>
      </c>
      <c r="AE123" s="1">
        <f>COUNTIF(SiteChar[Site Name],SiteChar[[#This Row],[Site Name]])</f>
        <v>0</v>
      </c>
      <c r="AF123" s="1">
        <f>COUNTIF(Hide[Site LMD],Table1[[#This Row],[Site 
Ordinal Number]]&amp;$AV$17)</f>
        <v>0</v>
      </c>
      <c r="AG123" s="1">
        <f>COUNTIF(Hide[Site HD],Table1[[#This Row],[Site 
Ordinal Number]]&amp;$AV$18)</f>
        <v>0</v>
      </c>
      <c r="AH123" s="1" t="b">
        <f>OR(ISBLANK(SiteChar[[#This Row],[Latitude]]),LEN(SiteChar[[#This Row],[Latitude]])&gt;=8)</f>
        <v>1</v>
      </c>
      <c r="AI123" s="1" t="b">
        <f>OR(ISBLANK(SiteChar[[#This Row],[Longitude]]),LEN(SiteChar[[#This Row],[Longitude]])&gt;=10)</f>
        <v>1</v>
      </c>
      <c r="AJ123" s="1" t="str">
        <f>IF(Hide[[#This Row],[FCI Program Type]]=$AV$17,Table1[[#This Row],[Site 
Ordinal Number]]&amp;Hide[[#This Row],[FCI Program Type]],"")</f>
        <v/>
      </c>
      <c r="AK123" s="1" t="str">
        <f>IF(Hide[[#This Row],[FCI Program Type]]=$AV$18,Table1[[#This Row],[Site 
Ordinal Number]]&amp;Hide[[#This Row],[FCI Program Type]],"")</f>
        <v/>
      </c>
      <c r="AL123" s="1" t="b">
        <f>SiteCalc1[[#This Row],[Total Site
FCI 
Power Rating 
'[kW']]]&gt;SiteChar[[#This Row],[Maximum Total Site Power 
'[kW']]]</f>
        <v>0</v>
      </c>
      <c r="AM123" s="1" t="b">
        <f>AND(Hide[[#This Row],[FCI Program Type]]="LMD-FCI",SiteCalc1[[#This Row],[Total 
Site 
LMD-FCI Power Rating 
'[kW']]]&gt;2500)</f>
        <v>0</v>
      </c>
      <c r="AN123" s="1" t="b">
        <f>AND(Hide[[#This Row],[FCI Program Type]]="HD-FCI",SiteCalc1[[#This Row],[Total Site
HD-FCI Power Rating 
'[kW']]]&gt;40000)</f>
        <v>0</v>
      </c>
      <c r="AO123" s="1" t="b">
        <f>AND(FSEchar[[#This Row],[FSE Nameplate Power Rating
'[kW']]]&lt;50,OR(Hide[[#This Row],[FCI Program Type]]=$AV$17,Hide[[#This Row],[FCI Program Type]]=$AV$18))</f>
        <v>0</v>
      </c>
      <c r="AP123"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23" s="1" t="str">
        <f>IF(LEFT(FSEchar[[#This Row],[FCI 
Category
Types]],1)="L", "LMD-FCI",IF(LEFT(FSEchar[[#This Row],[FCI 
Category
Types]],1)="H","HD-FCI",""))</f>
        <v/>
      </c>
      <c r="AR123" s="1" t="str">
        <f>SiteChar[[#This Row],[Site Name]]&amp;" "&amp;FSEchar[[#This Row],[FCI 
Category
Types]]&amp;" "&amp;FSEchar[[#This Row],[FSE Charger Model]]&amp;" "&amp;FSEchar[[#This Row],[FSE Nameplate Power Rating
'[kW']]]</f>
        <v xml:space="preserve">   </v>
      </c>
      <c r="AS123" s="1">
        <f>COUNTIF(Hide[Unique Types],Hide[[#This Row],[Unique Types]])</f>
        <v>157</v>
      </c>
      <c r="BA123" s="48" t="str" cm="1">
        <f t="array" ref="BA123">IF(ISBLANK(AZ123),"",SUM(IF(AZ123=LEFT(AY123:AY$210,LEN(AZ123)),1,0)))</f>
        <v/>
      </c>
      <c r="BB123" s="47" t="str" cm="1">
        <f t="array" ref="BB123">IFERROR(IF(COUNTIF($BB$11:BB122,BB122)&lt;_xlfn.XLOOKUP(BB122,$AZ$11:$AZ$210,$BA$11:$BA$210,0,1),BB122,INDEX($AZ$11:$AZ$210,MATCH(BB122,$AZ$11:$AZ$210,0)+1)),"")</f>
        <v/>
      </c>
      <c r="BC123" s="46" t="str" cm="1">
        <f t="array" ref="BC123">IF(OR($BB123=0,$BB123=""),"",SUM(IF(AY123=Hide[Unique Types],1,0)))</f>
        <v/>
      </c>
      <c r="BD123" s="46" t="str" cm="1">
        <f t="array" ref="BD123">IF(OR($BB123=0,$BB123=""),"",_xlfn.XLOOKUP(AY123,Hide[Unique Types],FSEchar[FCI 
Category
Types],"Err",0,1))</f>
        <v/>
      </c>
      <c r="BE123" s="46" t="str" cm="1">
        <f t="array" ref="BE123">IF(OR($BB123=0,$BB123=""),"",_xlfn.XLOOKUP(AY123,Hide[Unique Types],FSEchar[FSE Charger Model],"Err",0,1))</f>
        <v/>
      </c>
      <c r="BF123" s="46" t="str" cm="1">
        <f t="array" ref="BF123">IF(OR($BB123=0,$BB123=""),"",_xlfn.XLOOKUP(AY123,Hide[Unique Types],FSEchar[FSE Nameplate Power Rating
'[kW']],"Err",0,1))</f>
        <v/>
      </c>
      <c r="BG123" s="46" t="str" cm="1">
        <f t="array" ref="BG123">IF(OR($BB123=0,$BB123=""),"",_xlfn.XLOOKUP(AY123,Hide[Unique Types],FSEchar[Number of CHAdeMO Ports],"Err",0,1))</f>
        <v/>
      </c>
      <c r="BH123" s="46" t="str" cm="1">
        <f t="array" ref="BH123">IF(OR($BB123=0,$BB123=""),"",_xlfn.XLOOKUP(AY123,Hide[Unique Types],FSEchar[Number of 
CCS 
Ports],"Err",0,1))</f>
        <v/>
      </c>
      <c r="BI123" s="46" t="str" cm="1">
        <f t="array" ref="BI123">IF(OR($BB123=0,$BB123=""),"",_xlfn.XLOOKUP(AY123,Hide[Unique Types],FSEchar[Number of NACS 
(SAE J3400)
Ports],"Err",0,1))</f>
        <v/>
      </c>
      <c r="BJ123" s="46" t="str" cm="1">
        <f t="array" ref="BJ123">IF(OR($BB123=0,$BB123=""),"",_xlfn.XLOOKUP(AY123,Hide[Unique Types],FSEchar[Number of High-Power Ports],"Err",0,1))</f>
        <v/>
      </c>
      <c r="BK123" s="46" t="str" cm="1">
        <f t="array" ref="BK123">IF(OR($BB123=0,$BB123=""),"",_xlfn.XLOOKUP(AY123,Hide[Unique Types],FSEchar[High-Power Port Type],"Err",0,1))</f>
        <v/>
      </c>
      <c r="BL123" s="46" t="str" cm="1">
        <f t="array" ref="BL123">IF(OR($BB123=0,$BB123=""),"",_xlfn.XLOOKUP(AY123,Hide[Unique Types],SiteCalc2[FCI Charging Capacity '[kWh/day']],"Err",0,1))</f>
        <v/>
      </c>
    </row>
    <row r="124" spans="2:64" x14ac:dyDescent="0.3">
      <c r="B124" s="28">
        <v>114</v>
      </c>
      <c r="C124" s="28" t="str">
        <f>IF(ISBLANK(SiteChar[[#This Row],[Site Name]]),"",IF(G124=G123,C123,C123+1))</f>
        <v/>
      </c>
      <c r="D124" s="28" t="str">
        <f>IF(ISBLANK(SiteChar[[#This Row],[Site Name]]),"",IF(G124=G123,D123+1,1))</f>
        <v/>
      </c>
      <c r="E124" s="1" t="str">
        <f>IF(ISBLANK(SiteChar[[#This Row],[Site Name]]),"",Applicant)</f>
        <v/>
      </c>
      <c r="F124" s="1" t="str">
        <f>IF(ISBLANK(SiteChar[[#This Row],[Site Name]]),"",FEIN)</f>
        <v/>
      </c>
      <c r="G124" s="139"/>
      <c r="H124" s="139"/>
      <c r="I124" s="139"/>
      <c r="J124" s="140"/>
      <c r="K124" s="140"/>
      <c r="L124" s="141"/>
      <c r="M124" s="139"/>
      <c r="N124" s="142"/>
      <c r="O124" s="1">
        <f>SUMIF(Table1[Site 
Ordinal Number],Table1[[#This Row],[Site 
Ordinal Number]],FSEchar[FSE Nameplate Power Rating
'[kW']])</f>
        <v>0</v>
      </c>
      <c r="P124" s="1">
        <f>SUMIF(Table1[Site 
Ordinal Number],Table1[[#This Row],[Site 
Ordinal Number]],FSEchar[FSE
FCI
Power Rating '[kW']])</f>
        <v>0</v>
      </c>
      <c r="Q124" s="1">
        <f>SUMIF(Hide[Site LMD],"="&amp;Table1[[#This Row],[Site 
Ordinal Number]]&amp;$AV$17,FSEchar[FSE
FCI
Power Rating '[kW']])</f>
        <v>0</v>
      </c>
      <c r="R124" s="1">
        <f>SUMIF(Hide[Site HD],"="&amp;Table1[[#This Row],[Site 
Ordinal Number]]&amp;$AV$18,FSEchar[FSE
FCI
Power Rating '[kW']])</f>
        <v>0</v>
      </c>
      <c r="S124" s="139"/>
      <c r="T124" s="139"/>
      <c r="U124" s="139"/>
      <c r="V124" s="139"/>
      <c r="W124" s="139"/>
      <c r="X124" s="139"/>
      <c r="Y124" s="148"/>
      <c r="Z124" s="139"/>
      <c r="AA124" s="139"/>
      <c r="AB124" s="139"/>
      <c r="AC124" s="1" t="str">
        <f>IFERROR(FSEchar[[#This Row],[FSE
FCI
Power Rating '[kW']]]*24*_xlfn.XLOOKUP(FSEchar[[#This Row],[FCI 
Category
Types]],$AV$11:$AV$15,$AW$11:$AW$15),"")</f>
        <v/>
      </c>
      <c r="AD124" s="1">
        <f>SUMIF(SiteChar[Site Name],SiteChar[[#This Row],[Site Name]],FSEchar[FSE Nameplate Power Rating
'[kW']])</f>
        <v>0</v>
      </c>
      <c r="AE124" s="1">
        <f>COUNTIF(SiteChar[Site Name],SiteChar[[#This Row],[Site Name]])</f>
        <v>0</v>
      </c>
      <c r="AF124" s="1">
        <f>COUNTIF(Hide[Site LMD],Table1[[#This Row],[Site 
Ordinal Number]]&amp;$AV$17)</f>
        <v>0</v>
      </c>
      <c r="AG124" s="1">
        <f>COUNTIF(Hide[Site HD],Table1[[#This Row],[Site 
Ordinal Number]]&amp;$AV$18)</f>
        <v>0</v>
      </c>
      <c r="AH124" s="1" t="b">
        <f>OR(ISBLANK(SiteChar[[#This Row],[Latitude]]),LEN(SiteChar[[#This Row],[Latitude]])&gt;=8)</f>
        <v>1</v>
      </c>
      <c r="AI124" s="1" t="b">
        <f>OR(ISBLANK(SiteChar[[#This Row],[Longitude]]),LEN(SiteChar[[#This Row],[Longitude]])&gt;=10)</f>
        <v>1</v>
      </c>
      <c r="AJ124" s="1" t="str">
        <f>IF(Hide[[#This Row],[FCI Program Type]]=$AV$17,Table1[[#This Row],[Site 
Ordinal Number]]&amp;Hide[[#This Row],[FCI Program Type]],"")</f>
        <v/>
      </c>
      <c r="AK124" s="1" t="str">
        <f>IF(Hide[[#This Row],[FCI Program Type]]=$AV$18,Table1[[#This Row],[Site 
Ordinal Number]]&amp;Hide[[#This Row],[FCI Program Type]],"")</f>
        <v/>
      </c>
      <c r="AL124" s="1" t="b">
        <f>SiteCalc1[[#This Row],[Total Site
FCI 
Power Rating 
'[kW']]]&gt;SiteChar[[#This Row],[Maximum Total Site Power 
'[kW']]]</f>
        <v>0</v>
      </c>
      <c r="AM124" s="1" t="b">
        <f>AND(Hide[[#This Row],[FCI Program Type]]="LMD-FCI",SiteCalc1[[#This Row],[Total 
Site 
LMD-FCI Power Rating 
'[kW']]]&gt;2500)</f>
        <v>0</v>
      </c>
      <c r="AN124" s="1" t="b">
        <f>AND(Hide[[#This Row],[FCI Program Type]]="HD-FCI",SiteCalc1[[#This Row],[Total Site
HD-FCI Power Rating 
'[kW']]]&gt;40000)</f>
        <v>0</v>
      </c>
      <c r="AO124" s="1" t="b">
        <f>AND(FSEchar[[#This Row],[FSE Nameplate Power Rating
'[kW']]]&lt;50,OR(Hide[[#This Row],[FCI Program Type]]=$AV$17,Hide[[#This Row],[FCI Program Type]]=$AV$18))</f>
        <v>0</v>
      </c>
      <c r="AP124"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24" s="1" t="str">
        <f>IF(LEFT(FSEchar[[#This Row],[FCI 
Category
Types]],1)="L", "LMD-FCI",IF(LEFT(FSEchar[[#This Row],[FCI 
Category
Types]],1)="H","HD-FCI",""))</f>
        <v/>
      </c>
      <c r="AR124" s="1" t="str">
        <f>SiteChar[[#This Row],[Site Name]]&amp;" "&amp;FSEchar[[#This Row],[FCI 
Category
Types]]&amp;" "&amp;FSEchar[[#This Row],[FSE Charger Model]]&amp;" "&amp;FSEchar[[#This Row],[FSE Nameplate Power Rating
'[kW']]]</f>
        <v xml:space="preserve">   </v>
      </c>
      <c r="AS124" s="1">
        <f>COUNTIF(Hide[Unique Types],Hide[[#This Row],[Unique Types]])</f>
        <v>157</v>
      </c>
      <c r="BA124" s="48" t="str" cm="1">
        <f t="array" ref="BA124">IF(ISBLANK(AZ124),"",SUM(IF(AZ124=LEFT(AY124:AY$210,LEN(AZ124)),1,0)))</f>
        <v/>
      </c>
      <c r="BB124" s="47" t="str" cm="1">
        <f t="array" ref="BB124">IFERROR(IF(COUNTIF($BB$11:BB123,BB123)&lt;_xlfn.XLOOKUP(BB123,$AZ$11:$AZ$210,$BA$11:$BA$210,0,1),BB123,INDEX($AZ$11:$AZ$210,MATCH(BB123,$AZ$11:$AZ$210,0)+1)),"")</f>
        <v/>
      </c>
      <c r="BC124" s="46" t="str" cm="1">
        <f t="array" ref="BC124">IF(OR($BB124=0,$BB124=""),"",SUM(IF(AY124=Hide[Unique Types],1,0)))</f>
        <v/>
      </c>
      <c r="BD124" s="46" t="str" cm="1">
        <f t="array" ref="BD124">IF(OR($BB124=0,$BB124=""),"",_xlfn.XLOOKUP(AY124,Hide[Unique Types],FSEchar[FCI 
Category
Types],"Err",0,1))</f>
        <v/>
      </c>
      <c r="BE124" s="46" t="str" cm="1">
        <f t="array" ref="BE124">IF(OR($BB124=0,$BB124=""),"",_xlfn.XLOOKUP(AY124,Hide[Unique Types],FSEchar[FSE Charger Model],"Err",0,1))</f>
        <v/>
      </c>
      <c r="BF124" s="46" t="str" cm="1">
        <f t="array" ref="BF124">IF(OR($BB124=0,$BB124=""),"",_xlfn.XLOOKUP(AY124,Hide[Unique Types],FSEchar[FSE Nameplate Power Rating
'[kW']],"Err",0,1))</f>
        <v/>
      </c>
      <c r="BG124" s="46" t="str" cm="1">
        <f t="array" ref="BG124">IF(OR($BB124=0,$BB124=""),"",_xlfn.XLOOKUP(AY124,Hide[Unique Types],FSEchar[Number of CHAdeMO Ports],"Err",0,1))</f>
        <v/>
      </c>
      <c r="BH124" s="46" t="str" cm="1">
        <f t="array" ref="BH124">IF(OR($BB124=0,$BB124=""),"",_xlfn.XLOOKUP(AY124,Hide[Unique Types],FSEchar[Number of 
CCS 
Ports],"Err",0,1))</f>
        <v/>
      </c>
      <c r="BI124" s="46" t="str" cm="1">
        <f t="array" ref="BI124">IF(OR($BB124=0,$BB124=""),"",_xlfn.XLOOKUP(AY124,Hide[Unique Types],FSEchar[Number of NACS 
(SAE J3400)
Ports],"Err",0,1))</f>
        <v/>
      </c>
      <c r="BJ124" s="46" t="str" cm="1">
        <f t="array" ref="BJ124">IF(OR($BB124=0,$BB124=""),"",_xlfn.XLOOKUP(AY124,Hide[Unique Types],FSEchar[Number of High-Power Ports],"Err",0,1))</f>
        <v/>
      </c>
      <c r="BK124" s="46" t="str" cm="1">
        <f t="array" ref="BK124">IF(OR($BB124=0,$BB124=""),"",_xlfn.XLOOKUP(AY124,Hide[Unique Types],FSEchar[High-Power Port Type],"Err",0,1))</f>
        <v/>
      </c>
      <c r="BL124" s="46" t="str" cm="1">
        <f t="array" ref="BL124">IF(OR($BB124=0,$BB124=""),"",_xlfn.XLOOKUP(AY124,Hide[Unique Types],SiteCalc2[FCI Charging Capacity '[kWh/day']],"Err",0,1))</f>
        <v/>
      </c>
    </row>
    <row r="125" spans="2:64" x14ac:dyDescent="0.3">
      <c r="B125" s="28">
        <v>115</v>
      </c>
      <c r="C125" s="28" t="str">
        <f>IF(ISBLANK(SiteChar[[#This Row],[Site Name]]),"",IF(G125=G124,C124,C124+1))</f>
        <v/>
      </c>
      <c r="D125" s="28" t="str">
        <f>IF(ISBLANK(SiteChar[[#This Row],[Site Name]]),"",IF(G125=G124,D124+1,1))</f>
        <v/>
      </c>
      <c r="E125" s="1" t="str">
        <f>IF(ISBLANK(SiteChar[[#This Row],[Site Name]]),"",Applicant)</f>
        <v/>
      </c>
      <c r="F125" s="1" t="str">
        <f>IF(ISBLANK(SiteChar[[#This Row],[Site Name]]),"",FEIN)</f>
        <v/>
      </c>
      <c r="G125" s="139"/>
      <c r="H125" s="139"/>
      <c r="I125" s="139"/>
      <c r="J125" s="140"/>
      <c r="K125" s="140"/>
      <c r="L125" s="141"/>
      <c r="M125" s="139"/>
      <c r="N125" s="142"/>
      <c r="O125" s="1">
        <f>SUMIF(Table1[Site 
Ordinal Number],Table1[[#This Row],[Site 
Ordinal Number]],FSEchar[FSE Nameplate Power Rating
'[kW']])</f>
        <v>0</v>
      </c>
      <c r="P125" s="1">
        <f>SUMIF(Table1[Site 
Ordinal Number],Table1[[#This Row],[Site 
Ordinal Number]],FSEchar[FSE
FCI
Power Rating '[kW']])</f>
        <v>0</v>
      </c>
      <c r="Q125" s="1">
        <f>SUMIF(Hide[Site LMD],"="&amp;Table1[[#This Row],[Site 
Ordinal Number]]&amp;$AV$17,FSEchar[FSE
FCI
Power Rating '[kW']])</f>
        <v>0</v>
      </c>
      <c r="R125" s="1">
        <f>SUMIF(Hide[Site HD],"="&amp;Table1[[#This Row],[Site 
Ordinal Number]]&amp;$AV$18,FSEchar[FSE
FCI
Power Rating '[kW']])</f>
        <v>0</v>
      </c>
      <c r="S125" s="139"/>
      <c r="T125" s="139"/>
      <c r="U125" s="139"/>
      <c r="V125" s="139"/>
      <c r="W125" s="139"/>
      <c r="X125" s="139"/>
      <c r="Y125" s="148"/>
      <c r="Z125" s="139"/>
      <c r="AA125" s="139"/>
      <c r="AB125" s="139"/>
      <c r="AC125" s="1" t="str">
        <f>IFERROR(FSEchar[[#This Row],[FSE
FCI
Power Rating '[kW']]]*24*_xlfn.XLOOKUP(FSEchar[[#This Row],[FCI 
Category
Types]],$AV$11:$AV$15,$AW$11:$AW$15),"")</f>
        <v/>
      </c>
      <c r="AD125" s="1">
        <f>SUMIF(SiteChar[Site Name],SiteChar[[#This Row],[Site Name]],FSEchar[FSE Nameplate Power Rating
'[kW']])</f>
        <v>0</v>
      </c>
      <c r="AE125" s="1">
        <f>COUNTIF(SiteChar[Site Name],SiteChar[[#This Row],[Site Name]])</f>
        <v>0</v>
      </c>
      <c r="AF125" s="1">
        <f>COUNTIF(Hide[Site LMD],Table1[[#This Row],[Site 
Ordinal Number]]&amp;$AV$17)</f>
        <v>0</v>
      </c>
      <c r="AG125" s="1">
        <f>COUNTIF(Hide[Site HD],Table1[[#This Row],[Site 
Ordinal Number]]&amp;$AV$18)</f>
        <v>0</v>
      </c>
      <c r="AH125" s="1" t="b">
        <f>OR(ISBLANK(SiteChar[[#This Row],[Latitude]]),LEN(SiteChar[[#This Row],[Latitude]])&gt;=8)</f>
        <v>1</v>
      </c>
      <c r="AI125" s="1" t="b">
        <f>OR(ISBLANK(SiteChar[[#This Row],[Longitude]]),LEN(SiteChar[[#This Row],[Longitude]])&gt;=10)</f>
        <v>1</v>
      </c>
      <c r="AJ125" s="1" t="str">
        <f>IF(Hide[[#This Row],[FCI Program Type]]=$AV$17,Table1[[#This Row],[Site 
Ordinal Number]]&amp;Hide[[#This Row],[FCI Program Type]],"")</f>
        <v/>
      </c>
      <c r="AK125" s="1" t="str">
        <f>IF(Hide[[#This Row],[FCI Program Type]]=$AV$18,Table1[[#This Row],[Site 
Ordinal Number]]&amp;Hide[[#This Row],[FCI Program Type]],"")</f>
        <v/>
      </c>
      <c r="AL125" s="1" t="b">
        <f>SiteCalc1[[#This Row],[Total Site
FCI 
Power Rating 
'[kW']]]&gt;SiteChar[[#This Row],[Maximum Total Site Power 
'[kW']]]</f>
        <v>0</v>
      </c>
      <c r="AM125" s="1" t="b">
        <f>AND(Hide[[#This Row],[FCI Program Type]]="LMD-FCI",SiteCalc1[[#This Row],[Total 
Site 
LMD-FCI Power Rating 
'[kW']]]&gt;2500)</f>
        <v>0</v>
      </c>
      <c r="AN125" s="1" t="b">
        <f>AND(Hide[[#This Row],[FCI Program Type]]="HD-FCI",SiteCalc1[[#This Row],[Total Site
HD-FCI Power Rating 
'[kW']]]&gt;40000)</f>
        <v>0</v>
      </c>
      <c r="AO125" s="1" t="b">
        <f>AND(FSEchar[[#This Row],[FSE Nameplate Power Rating
'[kW']]]&lt;50,OR(Hide[[#This Row],[FCI Program Type]]=$AV$17,Hide[[#This Row],[FCI Program Type]]=$AV$18))</f>
        <v>0</v>
      </c>
      <c r="AP125"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25" s="1" t="str">
        <f>IF(LEFT(FSEchar[[#This Row],[FCI 
Category
Types]],1)="L", "LMD-FCI",IF(LEFT(FSEchar[[#This Row],[FCI 
Category
Types]],1)="H","HD-FCI",""))</f>
        <v/>
      </c>
      <c r="AR125" s="1" t="str">
        <f>SiteChar[[#This Row],[Site Name]]&amp;" "&amp;FSEchar[[#This Row],[FCI 
Category
Types]]&amp;" "&amp;FSEchar[[#This Row],[FSE Charger Model]]&amp;" "&amp;FSEchar[[#This Row],[FSE Nameplate Power Rating
'[kW']]]</f>
        <v xml:space="preserve">   </v>
      </c>
      <c r="AS125" s="1">
        <f>COUNTIF(Hide[Unique Types],Hide[[#This Row],[Unique Types]])</f>
        <v>157</v>
      </c>
      <c r="BA125" s="48" t="str" cm="1">
        <f t="array" ref="BA125">IF(ISBLANK(AZ125),"",SUM(IF(AZ125=LEFT(AY125:AY$210,LEN(AZ125)),1,0)))</f>
        <v/>
      </c>
      <c r="BB125" s="47" t="str" cm="1">
        <f t="array" ref="BB125">IFERROR(IF(COUNTIF($BB$11:BB124,BB124)&lt;_xlfn.XLOOKUP(BB124,$AZ$11:$AZ$210,$BA$11:$BA$210,0,1),BB124,INDEX($AZ$11:$AZ$210,MATCH(BB124,$AZ$11:$AZ$210,0)+1)),"")</f>
        <v/>
      </c>
      <c r="BC125" s="46" t="str" cm="1">
        <f t="array" ref="BC125">IF(OR($BB125=0,$BB125=""),"",SUM(IF(AY125=Hide[Unique Types],1,0)))</f>
        <v/>
      </c>
      <c r="BD125" s="46" t="str" cm="1">
        <f t="array" ref="BD125">IF(OR($BB125=0,$BB125=""),"",_xlfn.XLOOKUP(AY125,Hide[Unique Types],FSEchar[FCI 
Category
Types],"Err",0,1))</f>
        <v/>
      </c>
      <c r="BE125" s="46" t="str" cm="1">
        <f t="array" ref="BE125">IF(OR($BB125=0,$BB125=""),"",_xlfn.XLOOKUP(AY125,Hide[Unique Types],FSEchar[FSE Charger Model],"Err",0,1))</f>
        <v/>
      </c>
      <c r="BF125" s="46" t="str" cm="1">
        <f t="array" ref="BF125">IF(OR($BB125=0,$BB125=""),"",_xlfn.XLOOKUP(AY125,Hide[Unique Types],FSEchar[FSE Nameplate Power Rating
'[kW']],"Err",0,1))</f>
        <v/>
      </c>
      <c r="BG125" s="46" t="str" cm="1">
        <f t="array" ref="BG125">IF(OR($BB125=0,$BB125=""),"",_xlfn.XLOOKUP(AY125,Hide[Unique Types],FSEchar[Number of CHAdeMO Ports],"Err",0,1))</f>
        <v/>
      </c>
      <c r="BH125" s="46" t="str" cm="1">
        <f t="array" ref="BH125">IF(OR($BB125=0,$BB125=""),"",_xlfn.XLOOKUP(AY125,Hide[Unique Types],FSEchar[Number of 
CCS 
Ports],"Err",0,1))</f>
        <v/>
      </c>
      <c r="BI125" s="46" t="str" cm="1">
        <f t="array" ref="BI125">IF(OR($BB125=0,$BB125=""),"",_xlfn.XLOOKUP(AY125,Hide[Unique Types],FSEchar[Number of NACS 
(SAE J3400)
Ports],"Err",0,1))</f>
        <v/>
      </c>
      <c r="BJ125" s="46" t="str" cm="1">
        <f t="array" ref="BJ125">IF(OR($BB125=0,$BB125=""),"",_xlfn.XLOOKUP(AY125,Hide[Unique Types],FSEchar[Number of High-Power Ports],"Err",0,1))</f>
        <v/>
      </c>
      <c r="BK125" s="46" t="str" cm="1">
        <f t="array" ref="BK125">IF(OR($BB125=0,$BB125=""),"",_xlfn.XLOOKUP(AY125,Hide[Unique Types],FSEchar[High-Power Port Type],"Err",0,1))</f>
        <v/>
      </c>
      <c r="BL125" s="46" t="str" cm="1">
        <f t="array" ref="BL125">IF(OR($BB125=0,$BB125=""),"",_xlfn.XLOOKUP(AY125,Hide[Unique Types],SiteCalc2[FCI Charging Capacity '[kWh/day']],"Err",0,1))</f>
        <v/>
      </c>
    </row>
    <row r="126" spans="2:64" x14ac:dyDescent="0.3">
      <c r="B126" s="28">
        <v>116</v>
      </c>
      <c r="C126" s="28" t="str">
        <f>IF(ISBLANK(SiteChar[[#This Row],[Site Name]]),"",IF(G126=G125,C125,C125+1))</f>
        <v/>
      </c>
      <c r="D126" s="28" t="str">
        <f>IF(ISBLANK(SiteChar[[#This Row],[Site Name]]),"",IF(G126=G125,D125+1,1))</f>
        <v/>
      </c>
      <c r="E126" s="1" t="str">
        <f>IF(ISBLANK(SiteChar[[#This Row],[Site Name]]),"",Applicant)</f>
        <v/>
      </c>
      <c r="F126" s="1" t="str">
        <f>IF(ISBLANK(SiteChar[[#This Row],[Site Name]]),"",FEIN)</f>
        <v/>
      </c>
      <c r="G126" s="139"/>
      <c r="H126" s="139"/>
      <c r="I126" s="139"/>
      <c r="J126" s="140"/>
      <c r="K126" s="140"/>
      <c r="L126" s="141"/>
      <c r="M126" s="139"/>
      <c r="N126" s="142"/>
      <c r="O126" s="1">
        <f>SUMIF(Table1[Site 
Ordinal Number],Table1[[#This Row],[Site 
Ordinal Number]],FSEchar[FSE Nameplate Power Rating
'[kW']])</f>
        <v>0</v>
      </c>
      <c r="P126" s="1">
        <f>SUMIF(Table1[Site 
Ordinal Number],Table1[[#This Row],[Site 
Ordinal Number]],FSEchar[FSE
FCI
Power Rating '[kW']])</f>
        <v>0</v>
      </c>
      <c r="Q126" s="1">
        <f>SUMIF(Hide[Site LMD],"="&amp;Table1[[#This Row],[Site 
Ordinal Number]]&amp;$AV$17,FSEchar[FSE
FCI
Power Rating '[kW']])</f>
        <v>0</v>
      </c>
      <c r="R126" s="1">
        <f>SUMIF(Hide[Site HD],"="&amp;Table1[[#This Row],[Site 
Ordinal Number]]&amp;$AV$18,FSEchar[FSE
FCI
Power Rating '[kW']])</f>
        <v>0</v>
      </c>
      <c r="S126" s="139"/>
      <c r="T126" s="139"/>
      <c r="U126" s="139"/>
      <c r="V126" s="139"/>
      <c r="W126" s="139"/>
      <c r="X126" s="139"/>
      <c r="Y126" s="148"/>
      <c r="Z126" s="139"/>
      <c r="AA126" s="139"/>
      <c r="AB126" s="139"/>
      <c r="AC126" s="1" t="str">
        <f>IFERROR(FSEchar[[#This Row],[FSE
FCI
Power Rating '[kW']]]*24*_xlfn.XLOOKUP(FSEchar[[#This Row],[FCI 
Category
Types]],$AV$11:$AV$15,$AW$11:$AW$15),"")</f>
        <v/>
      </c>
      <c r="AD126" s="1">
        <f>SUMIF(SiteChar[Site Name],SiteChar[[#This Row],[Site Name]],FSEchar[FSE Nameplate Power Rating
'[kW']])</f>
        <v>0</v>
      </c>
      <c r="AE126" s="1">
        <f>COUNTIF(SiteChar[Site Name],SiteChar[[#This Row],[Site Name]])</f>
        <v>0</v>
      </c>
      <c r="AF126" s="1">
        <f>COUNTIF(Hide[Site LMD],Table1[[#This Row],[Site 
Ordinal Number]]&amp;$AV$17)</f>
        <v>0</v>
      </c>
      <c r="AG126" s="1">
        <f>COUNTIF(Hide[Site HD],Table1[[#This Row],[Site 
Ordinal Number]]&amp;$AV$18)</f>
        <v>0</v>
      </c>
      <c r="AH126" s="1" t="b">
        <f>OR(ISBLANK(SiteChar[[#This Row],[Latitude]]),LEN(SiteChar[[#This Row],[Latitude]])&gt;=8)</f>
        <v>1</v>
      </c>
      <c r="AI126" s="1" t="b">
        <f>OR(ISBLANK(SiteChar[[#This Row],[Longitude]]),LEN(SiteChar[[#This Row],[Longitude]])&gt;=10)</f>
        <v>1</v>
      </c>
      <c r="AJ126" s="1" t="str">
        <f>IF(Hide[[#This Row],[FCI Program Type]]=$AV$17,Table1[[#This Row],[Site 
Ordinal Number]]&amp;Hide[[#This Row],[FCI Program Type]],"")</f>
        <v/>
      </c>
      <c r="AK126" s="1" t="str">
        <f>IF(Hide[[#This Row],[FCI Program Type]]=$AV$18,Table1[[#This Row],[Site 
Ordinal Number]]&amp;Hide[[#This Row],[FCI Program Type]],"")</f>
        <v/>
      </c>
      <c r="AL126" s="1" t="b">
        <f>SiteCalc1[[#This Row],[Total Site
FCI 
Power Rating 
'[kW']]]&gt;SiteChar[[#This Row],[Maximum Total Site Power 
'[kW']]]</f>
        <v>0</v>
      </c>
      <c r="AM126" s="1" t="b">
        <f>AND(Hide[[#This Row],[FCI Program Type]]="LMD-FCI",SiteCalc1[[#This Row],[Total 
Site 
LMD-FCI Power Rating 
'[kW']]]&gt;2500)</f>
        <v>0</v>
      </c>
      <c r="AN126" s="1" t="b">
        <f>AND(Hide[[#This Row],[FCI Program Type]]="HD-FCI",SiteCalc1[[#This Row],[Total Site
HD-FCI Power Rating 
'[kW']]]&gt;40000)</f>
        <v>0</v>
      </c>
      <c r="AO126" s="1" t="b">
        <f>AND(FSEchar[[#This Row],[FSE Nameplate Power Rating
'[kW']]]&lt;50,OR(Hide[[#This Row],[FCI Program Type]]=$AV$17,Hide[[#This Row],[FCI Program Type]]=$AV$18))</f>
        <v>0</v>
      </c>
      <c r="AP126"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26" s="1" t="str">
        <f>IF(LEFT(FSEchar[[#This Row],[FCI 
Category
Types]],1)="L", "LMD-FCI",IF(LEFT(FSEchar[[#This Row],[FCI 
Category
Types]],1)="H","HD-FCI",""))</f>
        <v/>
      </c>
      <c r="AR126" s="1" t="str">
        <f>SiteChar[[#This Row],[Site Name]]&amp;" "&amp;FSEchar[[#This Row],[FCI 
Category
Types]]&amp;" "&amp;FSEchar[[#This Row],[FSE Charger Model]]&amp;" "&amp;FSEchar[[#This Row],[FSE Nameplate Power Rating
'[kW']]]</f>
        <v xml:space="preserve">   </v>
      </c>
      <c r="AS126" s="1">
        <f>COUNTIF(Hide[Unique Types],Hide[[#This Row],[Unique Types]])</f>
        <v>157</v>
      </c>
      <c r="BA126" s="48" t="str" cm="1">
        <f t="array" ref="BA126">IF(ISBLANK(AZ126),"",SUM(IF(AZ126=LEFT(AY126:AY$210,LEN(AZ126)),1,0)))</f>
        <v/>
      </c>
      <c r="BB126" s="47" t="str" cm="1">
        <f t="array" ref="BB126">IFERROR(IF(COUNTIF($BB$11:BB125,BB125)&lt;_xlfn.XLOOKUP(BB125,$AZ$11:$AZ$210,$BA$11:$BA$210,0,1),BB125,INDEX($AZ$11:$AZ$210,MATCH(BB125,$AZ$11:$AZ$210,0)+1)),"")</f>
        <v/>
      </c>
      <c r="BC126" s="46" t="str" cm="1">
        <f t="array" ref="BC126">IF(OR($BB126=0,$BB126=""),"",SUM(IF(AY126=Hide[Unique Types],1,0)))</f>
        <v/>
      </c>
      <c r="BD126" s="46" t="str" cm="1">
        <f t="array" ref="BD126">IF(OR($BB126=0,$BB126=""),"",_xlfn.XLOOKUP(AY126,Hide[Unique Types],FSEchar[FCI 
Category
Types],"Err",0,1))</f>
        <v/>
      </c>
      <c r="BE126" s="46" t="str" cm="1">
        <f t="array" ref="BE126">IF(OR($BB126=0,$BB126=""),"",_xlfn.XLOOKUP(AY126,Hide[Unique Types],FSEchar[FSE Charger Model],"Err",0,1))</f>
        <v/>
      </c>
      <c r="BF126" s="46" t="str" cm="1">
        <f t="array" ref="BF126">IF(OR($BB126=0,$BB126=""),"",_xlfn.XLOOKUP(AY126,Hide[Unique Types],FSEchar[FSE Nameplate Power Rating
'[kW']],"Err",0,1))</f>
        <v/>
      </c>
      <c r="BG126" s="46" t="str" cm="1">
        <f t="array" ref="BG126">IF(OR($BB126=0,$BB126=""),"",_xlfn.XLOOKUP(AY126,Hide[Unique Types],FSEchar[Number of CHAdeMO Ports],"Err",0,1))</f>
        <v/>
      </c>
      <c r="BH126" s="46" t="str" cm="1">
        <f t="array" ref="BH126">IF(OR($BB126=0,$BB126=""),"",_xlfn.XLOOKUP(AY126,Hide[Unique Types],FSEchar[Number of 
CCS 
Ports],"Err",0,1))</f>
        <v/>
      </c>
      <c r="BI126" s="46" t="str" cm="1">
        <f t="array" ref="BI126">IF(OR($BB126=0,$BB126=""),"",_xlfn.XLOOKUP(AY126,Hide[Unique Types],FSEchar[Number of NACS 
(SAE J3400)
Ports],"Err",0,1))</f>
        <v/>
      </c>
      <c r="BJ126" s="46" t="str" cm="1">
        <f t="array" ref="BJ126">IF(OR($BB126=0,$BB126=""),"",_xlfn.XLOOKUP(AY126,Hide[Unique Types],FSEchar[Number of High-Power Ports],"Err",0,1))</f>
        <v/>
      </c>
      <c r="BK126" s="46" t="str" cm="1">
        <f t="array" ref="BK126">IF(OR($BB126=0,$BB126=""),"",_xlfn.XLOOKUP(AY126,Hide[Unique Types],FSEchar[High-Power Port Type],"Err",0,1))</f>
        <v/>
      </c>
      <c r="BL126" s="46" t="str" cm="1">
        <f t="array" ref="BL126">IF(OR($BB126=0,$BB126=""),"",_xlfn.XLOOKUP(AY126,Hide[Unique Types],SiteCalc2[FCI Charging Capacity '[kWh/day']],"Err",0,1))</f>
        <v/>
      </c>
    </row>
    <row r="127" spans="2:64" x14ac:dyDescent="0.3">
      <c r="B127" s="28">
        <v>117</v>
      </c>
      <c r="C127" s="28" t="str">
        <f>IF(ISBLANK(SiteChar[[#This Row],[Site Name]]),"",IF(G127=G126,C126,C126+1))</f>
        <v/>
      </c>
      <c r="D127" s="28" t="str">
        <f>IF(ISBLANK(SiteChar[[#This Row],[Site Name]]),"",IF(G127=G126,D126+1,1))</f>
        <v/>
      </c>
      <c r="E127" s="1" t="str">
        <f>IF(ISBLANK(SiteChar[[#This Row],[Site Name]]),"",Applicant)</f>
        <v/>
      </c>
      <c r="F127" s="1" t="str">
        <f>IF(ISBLANK(SiteChar[[#This Row],[Site Name]]),"",FEIN)</f>
        <v/>
      </c>
      <c r="G127" s="139"/>
      <c r="H127" s="139"/>
      <c r="I127" s="139"/>
      <c r="J127" s="140"/>
      <c r="K127" s="140"/>
      <c r="L127" s="141"/>
      <c r="M127" s="139"/>
      <c r="N127" s="142"/>
      <c r="O127" s="1">
        <f>SUMIF(Table1[Site 
Ordinal Number],Table1[[#This Row],[Site 
Ordinal Number]],FSEchar[FSE Nameplate Power Rating
'[kW']])</f>
        <v>0</v>
      </c>
      <c r="P127" s="1">
        <f>SUMIF(Table1[Site 
Ordinal Number],Table1[[#This Row],[Site 
Ordinal Number]],FSEchar[FSE
FCI
Power Rating '[kW']])</f>
        <v>0</v>
      </c>
      <c r="Q127" s="1">
        <f>SUMIF(Hide[Site LMD],"="&amp;Table1[[#This Row],[Site 
Ordinal Number]]&amp;$AV$17,FSEchar[FSE
FCI
Power Rating '[kW']])</f>
        <v>0</v>
      </c>
      <c r="R127" s="1">
        <f>SUMIF(Hide[Site HD],"="&amp;Table1[[#This Row],[Site 
Ordinal Number]]&amp;$AV$18,FSEchar[FSE
FCI
Power Rating '[kW']])</f>
        <v>0</v>
      </c>
      <c r="S127" s="139"/>
      <c r="T127" s="139"/>
      <c r="U127" s="139"/>
      <c r="V127" s="139"/>
      <c r="W127" s="139"/>
      <c r="X127" s="139"/>
      <c r="Y127" s="148"/>
      <c r="Z127" s="139"/>
      <c r="AA127" s="139"/>
      <c r="AB127" s="139"/>
      <c r="AC127" s="1" t="str">
        <f>IFERROR(FSEchar[[#This Row],[FSE
FCI
Power Rating '[kW']]]*24*_xlfn.XLOOKUP(FSEchar[[#This Row],[FCI 
Category
Types]],$AV$11:$AV$15,$AW$11:$AW$15),"")</f>
        <v/>
      </c>
      <c r="AD127" s="1">
        <f>SUMIF(SiteChar[Site Name],SiteChar[[#This Row],[Site Name]],FSEchar[FSE Nameplate Power Rating
'[kW']])</f>
        <v>0</v>
      </c>
      <c r="AE127" s="1">
        <f>COUNTIF(SiteChar[Site Name],SiteChar[[#This Row],[Site Name]])</f>
        <v>0</v>
      </c>
      <c r="AF127" s="1">
        <f>COUNTIF(Hide[Site LMD],Table1[[#This Row],[Site 
Ordinal Number]]&amp;$AV$17)</f>
        <v>0</v>
      </c>
      <c r="AG127" s="1">
        <f>COUNTIF(Hide[Site HD],Table1[[#This Row],[Site 
Ordinal Number]]&amp;$AV$18)</f>
        <v>0</v>
      </c>
      <c r="AH127" s="1" t="b">
        <f>OR(ISBLANK(SiteChar[[#This Row],[Latitude]]),LEN(SiteChar[[#This Row],[Latitude]])&gt;=8)</f>
        <v>1</v>
      </c>
      <c r="AI127" s="1" t="b">
        <f>OR(ISBLANK(SiteChar[[#This Row],[Longitude]]),LEN(SiteChar[[#This Row],[Longitude]])&gt;=10)</f>
        <v>1</v>
      </c>
      <c r="AJ127" s="1" t="str">
        <f>IF(Hide[[#This Row],[FCI Program Type]]=$AV$17,Table1[[#This Row],[Site 
Ordinal Number]]&amp;Hide[[#This Row],[FCI Program Type]],"")</f>
        <v/>
      </c>
      <c r="AK127" s="1" t="str">
        <f>IF(Hide[[#This Row],[FCI Program Type]]=$AV$18,Table1[[#This Row],[Site 
Ordinal Number]]&amp;Hide[[#This Row],[FCI Program Type]],"")</f>
        <v/>
      </c>
      <c r="AL127" s="1" t="b">
        <f>SiteCalc1[[#This Row],[Total Site
FCI 
Power Rating 
'[kW']]]&gt;SiteChar[[#This Row],[Maximum Total Site Power 
'[kW']]]</f>
        <v>0</v>
      </c>
      <c r="AM127" s="1" t="b">
        <f>AND(Hide[[#This Row],[FCI Program Type]]="LMD-FCI",SiteCalc1[[#This Row],[Total 
Site 
LMD-FCI Power Rating 
'[kW']]]&gt;2500)</f>
        <v>0</v>
      </c>
      <c r="AN127" s="1" t="b">
        <f>AND(Hide[[#This Row],[FCI Program Type]]="HD-FCI",SiteCalc1[[#This Row],[Total Site
HD-FCI Power Rating 
'[kW']]]&gt;40000)</f>
        <v>0</v>
      </c>
      <c r="AO127" s="1" t="b">
        <f>AND(FSEchar[[#This Row],[FSE Nameplate Power Rating
'[kW']]]&lt;50,OR(Hide[[#This Row],[FCI Program Type]]=$AV$17,Hide[[#This Row],[FCI Program Type]]=$AV$18))</f>
        <v>0</v>
      </c>
      <c r="AP127"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27" s="1" t="str">
        <f>IF(LEFT(FSEchar[[#This Row],[FCI 
Category
Types]],1)="L", "LMD-FCI",IF(LEFT(FSEchar[[#This Row],[FCI 
Category
Types]],1)="H","HD-FCI",""))</f>
        <v/>
      </c>
      <c r="AR127" s="1" t="str">
        <f>SiteChar[[#This Row],[Site Name]]&amp;" "&amp;FSEchar[[#This Row],[FCI 
Category
Types]]&amp;" "&amp;FSEchar[[#This Row],[FSE Charger Model]]&amp;" "&amp;FSEchar[[#This Row],[FSE Nameplate Power Rating
'[kW']]]</f>
        <v xml:space="preserve">   </v>
      </c>
      <c r="AS127" s="1">
        <f>COUNTIF(Hide[Unique Types],Hide[[#This Row],[Unique Types]])</f>
        <v>157</v>
      </c>
      <c r="BA127" s="48" t="str" cm="1">
        <f t="array" ref="BA127">IF(ISBLANK(AZ127),"",SUM(IF(AZ127=LEFT(AY127:AY$210,LEN(AZ127)),1,0)))</f>
        <v/>
      </c>
      <c r="BB127" s="47" t="str" cm="1">
        <f t="array" ref="BB127">IFERROR(IF(COUNTIF($BB$11:BB126,BB126)&lt;_xlfn.XLOOKUP(BB126,$AZ$11:$AZ$210,$BA$11:$BA$210,0,1),BB126,INDEX($AZ$11:$AZ$210,MATCH(BB126,$AZ$11:$AZ$210,0)+1)),"")</f>
        <v/>
      </c>
      <c r="BC127" s="46" t="str" cm="1">
        <f t="array" ref="BC127">IF(OR($BB127=0,$BB127=""),"",SUM(IF(AY127=Hide[Unique Types],1,0)))</f>
        <v/>
      </c>
      <c r="BD127" s="46" t="str" cm="1">
        <f t="array" ref="BD127">IF(OR($BB127=0,$BB127=""),"",_xlfn.XLOOKUP(AY127,Hide[Unique Types],FSEchar[FCI 
Category
Types],"Err",0,1))</f>
        <v/>
      </c>
      <c r="BE127" s="46" t="str" cm="1">
        <f t="array" ref="BE127">IF(OR($BB127=0,$BB127=""),"",_xlfn.XLOOKUP(AY127,Hide[Unique Types],FSEchar[FSE Charger Model],"Err",0,1))</f>
        <v/>
      </c>
      <c r="BF127" s="46" t="str" cm="1">
        <f t="array" ref="BF127">IF(OR($BB127=0,$BB127=""),"",_xlfn.XLOOKUP(AY127,Hide[Unique Types],FSEchar[FSE Nameplate Power Rating
'[kW']],"Err",0,1))</f>
        <v/>
      </c>
      <c r="BG127" s="46" t="str" cm="1">
        <f t="array" ref="BG127">IF(OR($BB127=0,$BB127=""),"",_xlfn.XLOOKUP(AY127,Hide[Unique Types],FSEchar[Number of CHAdeMO Ports],"Err",0,1))</f>
        <v/>
      </c>
      <c r="BH127" s="46" t="str" cm="1">
        <f t="array" ref="BH127">IF(OR($BB127=0,$BB127=""),"",_xlfn.XLOOKUP(AY127,Hide[Unique Types],FSEchar[Number of 
CCS 
Ports],"Err",0,1))</f>
        <v/>
      </c>
      <c r="BI127" s="46" t="str" cm="1">
        <f t="array" ref="BI127">IF(OR($BB127=0,$BB127=""),"",_xlfn.XLOOKUP(AY127,Hide[Unique Types],FSEchar[Number of NACS 
(SAE J3400)
Ports],"Err",0,1))</f>
        <v/>
      </c>
      <c r="BJ127" s="46" t="str" cm="1">
        <f t="array" ref="BJ127">IF(OR($BB127=0,$BB127=""),"",_xlfn.XLOOKUP(AY127,Hide[Unique Types],FSEchar[Number of High-Power Ports],"Err",0,1))</f>
        <v/>
      </c>
      <c r="BK127" s="46" t="str" cm="1">
        <f t="array" ref="BK127">IF(OR($BB127=0,$BB127=""),"",_xlfn.XLOOKUP(AY127,Hide[Unique Types],FSEchar[High-Power Port Type],"Err",0,1))</f>
        <v/>
      </c>
      <c r="BL127" s="46" t="str" cm="1">
        <f t="array" ref="BL127">IF(OR($BB127=0,$BB127=""),"",_xlfn.XLOOKUP(AY127,Hide[Unique Types],SiteCalc2[FCI Charging Capacity '[kWh/day']],"Err",0,1))</f>
        <v/>
      </c>
    </row>
    <row r="128" spans="2:64" x14ac:dyDescent="0.3">
      <c r="B128" s="28">
        <v>118</v>
      </c>
      <c r="C128" s="28" t="str">
        <f>IF(ISBLANK(SiteChar[[#This Row],[Site Name]]),"",IF(G128=G127,C127,C127+1))</f>
        <v/>
      </c>
      <c r="D128" s="28" t="str">
        <f>IF(ISBLANK(SiteChar[[#This Row],[Site Name]]),"",IF(G128=G127,D127+1,1))</f>
        <v/>
      </c>
      <c r="E128" s="1" t="str">
        <f>IF(ISBLANK(SiteChar[[#This Row],[Site Name]]),"",Applicant)</f>
        <v/>
      </c>
      <c r="F128" s="1" t="str">
        <f>IF(ISBLANK(SiteChar[[#This Row],[Site Name]]),"",FEIN)</f>
        <v/>
      </c>
      <c r="G128" s="139"/>
      <c r="H128" s="139"/>
      <c r="I128" s="139"/>
      <c r="J128" s="140"/>
      <c r="K128" s="140"/>
      <c r="L128" s="141"/>
      <c r="M128" s="139"/>
      <c r="N128" s="142"/>
      <c r="O128" s="1">
        <f>SUMIF(Table1[Site 
Ordinal Number],Table1[[#This Row],[Site 
Ordinal Number]],FSEchar[FSE Nameplate Power Rating
'[kW']])</f>
        <v>0</v>
      </c>
      <c r="P128" s="1">
        <f>SUMIF(Table1[Site 
Ordinal Number],Table1[[#This Row],[Site 
Ordinal Number]],FSEchar[FSE
FCI
Power Rating '[kW']])</f>
        <v>0</v>
      </c>
      <c r="Q128" s="1">
        <f>SUMIF(Hide[Site LMD],"="&amp;Table1[[#This Row],[Site 
Ordinal Number]]&amp;$AV$17,FSEchar[FSE
FCI
Power Rating '[kW']])</f>
        <v>0</v>
      </c>
      <c r="R128" s="1">
        <f>SUMIF(Hide[Site HD],"="&amp;Table1[[#This Row],[Site 
Ordinal Number]]&amp;$AV$18,FSEchar[FSE
FCI
Power Rating '[kW']])</f>
        <v>0</v>
      </c>
      <c r="S128" s="139"/>
      <c r="T128" s="139"/>
      <c r="U128" s="139"/>
      <c r="V128" s="139"/>
      <c r="W128" s="139"/>
      <c r="X128" s="139"/>
      <c r="Y128" s="148"/>
      <c r="Z128" s="139"/>
      <c r="AA128" s="139"/>
      <c r="AB128" s="139"/>
      <c r="AC128" s="1" t="str">
        <f>IFERROR(FSEchar[[#This Row],[FSE
FCI
Power Rating '[kW']]]*24*_xlfn.XLOOKUP(FSEchar[[#This Row],[FCI 
Category
Types]],$AV$11:$AV$15,$AW$11:$AW$15),"")</f>
        <v/>
      </c>
      <c r="AD128" s="1">
        <f>SUMIF(SiteChar[Site Name],SiteChar[[#This Row],[Site Name]],FSEchar[FSE Nameplate Power Rating
'[kW']])</f>
        <v>0</v>
      </c>
      <c r="AE128" s="1">
        <f>COUNTIF(SiteChar[Site Name],SiteChar[[#This Row],[Site Name]])</f>
        <v>0</v>
      </c>
      <c r="AF128" s="1">
        <f>COUNTIF(Hide[Site LMD],Table1[[#This Row],[Site 
Ordinal Number]]&amp;$AV$17)</f>
        <v>0</v>
      </c>
      <c r="AG128" s="1">
        <f>COUNTIF(Hide[Site HD],Table1[[#This Row],[Site 
Ordinal Number]]&amp;$AV$18)</f>
        <v>0</v>
      </c>
      <c r="AH128" s="1" t="b">
        <f>OR(ISBLANK(SiteChar[[#This Row],[Latitude]]),LEN(SiteChar[[#This Row],[Latitude]])&gt;=8)</f>
        <v>1</v>
      </c>
      <c r="AI128" s="1" t="b">
        <f>OR(ISBLANK(SiteChar[[#This Row],[Longitude]]),LEN(SiteChar[[#This Row],[Longitude]])&gt;=10)</f>
        <v>1</v>
      </c>
      <c r="AJ128" s="1" t="str">
        <f>IF(Hide[[#This Row],[FCI Program Type]]=$AV$17,Table1[[#This Row],[Site 
Ordinal Number]]&amp;Hide[[#This Row],[FCI Program Type]],"")</f>
        <v/>
      </c>
      <c r="AK128" s="1" t="str">
        <f>IF(Hide[[#This Row],[FCI Program Type]]=$AV$18,Table1[[#This Row],[Site 
Ordinal Number]]&amp;Hide[[#This Row],[FCI Program Type]],"")</f>
        <v/>
      </c>
      <c r="AL128" s="1" t="b">
        <f>SiteCalc1[[#This Row],[Total Site
FCI 
Power Rating 
'[kW']]]&gt;SiteChar[[#This Row],[Maximum Total Site Power 
'[kW']]]</f>
        <v>0</v>
      </c>
      <c r="AM128" s="1" t="b">
        <f>AND(Hide[[#This Row],[FCI Program Type]]="LMD-FCI",SiteCalc1[[#This Row],[Total 
Site 
LMD-FCI Power Rating 
'[kW']]]&gt;2500)</f>
        <v>0</v>
      </c>
      <c r="AN128" s="1" t="b">
        <f>AND(Hide[[#This Row],[FCI Program Type]]="HD-FCI",SiteCalc1[[#This Row],[Total Site
HD-FCI Power Rating 
'[kW']]]&gt;40000)</f>
        <v>0</v>
      </c>
      <c r="AO128" s="1" t="b">
        <f>AND(FSEchar[[#This Row],[FSE Nameplate Power Rating
'[kW']]]&lt;50,OR(Hide[[#This Row],[FCI Program Type]]=$AV$17,Hide[[#This Row],[FCI Program Type]]=$AV$18))</f>
        <v>0</v>
      </c>
      <c r="AP128"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28" s="1" t="str">
        <f>IF(LEFT(FSEchar[[#This Row],[FCI 
Category
Types]],1)="L", "LMD-FCI",IF(LEFT(FSEchar[[#This Row],[FCI 
Category
Types]],1)="H","HD-FCI",""))</f>
        <v/>
      </c>
      <c r="AR128" s="1" t="str">
        <f>SiteChar[[#This Row],[Site Name]]&amp;" "&amp;FSEchar[[#This Row],[FCI 
Category
Types]]&amp;" "&amp;FSEchar[[#This Row],[FSE Charger Model]]&amp;" "&amp;FSEchar[[#This Row],[FSE Nameplate Power Rating
'[kW']]]</f>
        <v xml:space="preserve">   </v>
      </c>
      <c r="AS128" s="1">
        <f>COUNTIF(Hide[Unique Types],Hide[[#This Row],[Unique Types]])</f>
        <v>157</v>
      </c>
      <c r="BA128" s="48" t="str" cm="1">
        <f t="array" ref="BA128">IF(ISBLANK(AZ128),"",SUM(IF(AZ128=LEFT(AY128:AY$210,LEN(AZ128)),1,0)))</f>
        <v/>
      </c>
      <c r="BB128" s="47" t="str" cm="1">
        <f t="array" ref="BB128">IFERROR(IF(COUNTIF($BB$11:BB127,BB127)&lt;_xlfn.XLOOKUP(BB127,$AZ$11:$AZ$210,$BA$11:$BA$210,0,1),BB127,INDEX($AZ$11:$AZ$210,MATCH(BB127,$AZ$11:$AZ$210,0)+1)),"")</f>
        <v/>
      </c>
      <c r="BC128" s="46" t="str" cm="1">
        <f t="array" ref="BC128">IF(OR($BB128=0,$BB128=""),"",SUM(IF(AY128=Hide[Unique Types],1,0)))</f>
        <v/>
      </c>
      <c r="BD128" s="46" t="str" cm="1">
        <f t="array" ref="BD128">IF(OR($BB128=0,$BB128=""),"",_xlfn.XLOOKUP(AY128,Hide[Unique Types],FSEchar[FCI 
Category
Types],"Err",0,1))</f>
        <v/>
      </c>
      <c r="BE128" s="46" t="str" cm="1">
        <f t="array" ref="BE128">IF(OR($BB128=0,$BB128=""),"",_xlfn.XLOOKUP(AY128,Hide[Unique Types],FSEchar[FSE Charger Model],"Err",0,1))</f>
        <v/>
      </c>
      <c r="BF128" s="46" t="str" cm="1">
        <f t="array" ref="BF128">IF(OR($BB128=0,$BB128=""),"",_xlfn.XLOOKUP(AY128,Hide[Unique Types],FSEchar[FSE Nameplate Power Rating
'[kW']],"Err",0,1))</f>
        <v/>
      </c>
      <c r="BG128" s="46" t="str" cm="1">
        <f t="array" ref="BG128">IF(OR($BB128=0,$BB128=""),"",_xlfn.XLOOKUP(AY128,Hide[Unique Types],FSEchar[Number of CHAdeMO Ports],"Err",0,1))</f>
        <v/>
      </c>
      <c r="BH128" s="46" t="str" cm="1">
        <f t="array" ref="BH128">IF(OR($BB128=0,$BB128=""),"",_xlfn.XLOOKUP(AY128,Hide[Unique Types],FSEchar[Number of 
CCS 
Ports],"Err",0,1))</f>
        <v/>
      </c>
      <c r="BI128" s="46" t="str" cm="1">
        <f t="array" ref="BI128">IF(OR($BB128=0,$BB128=""),"",_xlfn.XLOOKUP(AY128,Hide[Unique Types],FSEchar[Number of NACS 
(SAE J3400)
Ports],"Err",0,1))</f>
        <v/>
      </c>
      <c r="BJ128" s="46" t="str" cm="1">
        <f t="array" ref="BJ128">IF(OR($BB128=0,$BB128=""),"",_xlfn.XLOOKUP(AY128,Hide[Unique Types],FSEchar[Number of High-Power Ports],"Err",0,1))</f>
        <v/>
      </c>
      <c r="BK128" s="46" t="str" cm="1">
        <f t="array" ref="BK128">IF(OR($BB128=0,$BB128=""),"",_xlfn.XLOOKUP(AY128,Hide[Unique Types],FSEchar[High-Power Port Type],"Err",0,1))</f>
        <v/>
      </c>
      <c r="BL128" s="46" t="str" cm="1">
        <f t="array" ref="BL128">IF(OR($BB128=0,$BB128=""),"",_xlfn.XLOOKUP(AY128,Hide[Unique Types],SiteCalc2[FCI Charging Capacity '[kWh/day']],"Err",0,1))</f>
        <v/>
      </c>
    </row>
    <row r="129" spans="2:64" x14ac:dyDescent="0.3">
      <c r="B129" s="28">
        <v>119</v>
      </c>
      <c r="C129" s="28" t="str">
        <f>IF(ISBLANK(SiteChar[[#This Row],[Site Name]]),"",IF(G129=G128,C128,C128+1))</f>
        <v/>
      </c>
      <c r="D129" s="28" t="str">
        <f>IF(ISBLANK(SiteChar[[#This Row],[Site Name]]),"",IF(G129=G128,D128+1,1))</f>
        <v/>
      </c>
      <c r="E129" s="1" t="str">
        <f>IF(ISBLANK(SiteChar[[#This Row],[Site Name]]),"",Applicant)</f>
        <v/>
      </c>
      <c r="F129" s="1" t="str">
        <f>IF(ISBLANK(SiteChar[[#This Row],[Site Name]]),"",FEIN)</f>
        <v/>
      </c>
      <c r="G129" s="139"/>
      <c r="H129" s="139"/>
      <c r="I129" s="139"/>
      <c r="J129" s="140"/>
      <c r="K129" s="140"/>
      <c r="L129" s="141"/>
      <c r="M129" s="139"/>
      <c r="N129" s="142"/>
      <c r="O129" s="1">
        <f>SUMIF(Table1[Site 
Ordinal Number],Table1[[#This Row],[Site 
Ordinal Number]],FSEchar[FSE Nameplate Power Rating
'[kW']])</f>
        <v>0</v>
      </c>
      <c r="P129" s="1">
        <f>SUMIF(Table1[Site 
Ordinal Number],Table1[[#This Row],[Site 
Ordinal Number]],FSEchar[FSE
FCI
Power Rating '[kW']])</f>
        <v>0</v>
      </c>
      <c r="Q129" s="1">
        <f>SUMIF(Hide[Site LMD],"="&amp;Table1[[#This Row],[Site 
Ordinal Number]]&amp;$AV$17,FSEchar[FSE
FCI
Power Rating '[kW']])</f>
        <v>0</v>
      </c>
      <c r="R129" s="1">
        <f>SUMIF(Hide[Site HD],"="&amp;Table1[[#This Row],[Site 
Ordinal Number]]&amp;$AV$18,FSEchar[FSE
FCI
Power Rating '[kW']])</f>
        <v>0</v>
      </c>
      <c r="S129" s="139"/>
      <c r="T129" s="139"/>
      <c r="U129" s="139"/>
      <c r="V129" s="139"/>
      <c r="W129" s="139"/>
      <c r="X129" s="139"/>
      <c r="Y129" s="148"/>
      <c r="Z129" s="139"/>
      <c r="AA129" s="139"/>
      <c r="AB129" s="139"/>
      <c r="AC129" s="1" t="str">
        <f>IFERROR(FSEchar[[#This Row],[FSE
FCI
Power Rating '[kW']]]*24*_xlfn.XLOOKUP(FSEchar[[#This Row],[FCI 
Category
Types]],$AV$11:$AV$15,$AW$11:$AW$15),"")</f>
        <v/>
      </c>
      <c r="AD129" s="1">
        <f>SUMIF(SiteChar[Site Name],SiteChar[[#This Row],[Site Name]],FSEchar[FSE Nameplate Power Rating
'[kW']])</f>
        <v>0</v>
      </c>
      <c r="AE129" s="1">
        <f>COUNTIF(SiteChar[Site Name],SiteChar[[#This Row],[Site Name]])</f>
        <v>0</v>
      </c>
      <c r="AF129" s="1">
        <f>COUNTIF(Hide[Site LMD],Table1[[#This Row],[Site 
Ordinal Number]]&amp;$AV$17)</f>
        <v>0</v>
      </c>
      <c r="AG129" s="1">
        <f>COUNTIF(Hide[Site HD],Table1[[#This Row],[Site 
Ordinal Number]]&amp;$AV$18)</f>
        <v>0</v>
      </c>
      <c r="AH129" s="1" t="b">
        <f>OR(ISBLANK(SiteChar[[#This Row],[Latitude]]),LEN(SiteChar[[#This Row],[Latitude]])&gt;=8)</f>
        <v>1</v>
      </c>
      <c r="AI129" s="1" t="b">
        <f>OR(ISBLANK(SiteChar[[#This Row],[Longitude]]),LEN(SiteChar[[#This Row],[Longitude]])&gt;=10)</f>
        <v>1</v>
      </c>
      <c r="AJ129" s="1" t="str">
        <f>IF(Hide[[#This Row],[FCI Program Type]]=$AV$17,Table1[[#This Row],[Site 
Ordinal Number]]&amp;Hide[[#This Row],[FCI Program Type]],"")</f>
        <v/>
      </c>
      <c r="AK129" s="1" t="str">
        <f>IF(Hide[[#This Row],[FCI Program Type]]=$AV$18,Table1[[#This Row],[Site 
Ordinal Number]]&amp;Hide[[#This Row],[FCI Program Type]],"")</f>
        <v/>
      </c>
      <c r="AL129" s="1" t="b">
        <f>SiteCalc1[[#This Row],[Total Site
FCI 
Power Rating 
'[kW']]]&gt;SiteChar[[#This Row],[Maximum Total Site Power 
'[kW']]]</f>
        <v>0</v>
      </c>
      <c r="AM129" s="1" t="b">
        <f>AND(Hide[[#This Row],[FCI Program Type]]="LMD-FCI",SiteCalc1[[#This Row],[Total 
Site 
LMD-FCI Power Rating 
'[kW']]]&gt;2500)</f>
        <v>0</v>
      </c>
      <c r="AN129" s="1" t="b">
        <f>AND(Hide[[#This Row],[FCI Program Type]]="HD-FCI",SiteCalc1[[#This Row],[Total Site
HD-FCI Power Rating 
'[kW']]]&gt;40000)</f>
        <v>0</v>
      </c>
      <c r="AO129" s="1" t="b">
        <f>AND(FSEchar[[#This Row],[FSE Nameplate Power Rating
'[kW']]]&lt;50,OR(Hide[[#This Row],[FCI Program Type]]=$AV$17,Hide[[#This Row],[FCI Program Type]]=$AV$18))</f>
        <v>0</v>
      </c>
      <c r="AP129"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29" s="1" t="str">
        <f>IF(LEFT(FSEchar[[#This Row],[FCI 
Category
Types]],1)="L", "LMD-FCI",IF(LEFT(FSEchar[[#This Row],[FCI 
Category
Types]],1)="H","HD-FCI",""))</f>
        <v/>
      </c>
      <c r="AR129" s="1" t="str">
        <f>SiteChar[[#This Row],[Site Name]]&amp;" "&amp;FSEchar[[#This Row],[FCI 
Category
Types]]&amp;" "&amp;FSEchar[[#This Row],[FSE Charger Model]]&amp;" "&amp;FSEchar[[#This Row],[FSE Nameplate Power Rating
'[kW']]]</f>
        <v xml:space="preserve">   </v>
      </c>
      <c r="AS129" s="1">
        <f>COUNTIF(Hide[Unique Types],Hide[[#This Row],[Unique Types]])</f>
        <v>157</v>
      </c>
      <c r="BA129" s="48" t="str" cm="1">
        <f t="array" ref="BA129">IF(ISBLANK(AZ129),"",SUM(IF(AZ129=LEFT(AY129:AY$210,LEN(AZ129)),1,0)))</f>
        <v/>
      </c>
      <c r="BB129" s="47" t="str" cm="1">
        <f t="array" ref="BB129">IFERROR(IF(COUNTIF($BB$11:BB128,BB128)&lt;_xlfn.XLOOKUP(BB128,$AZ$11:$AZ$210,$BA$11:$BA$210,0,1),BB128,INDEX($AZ$11:$AZ$210,MATCH(BB128,$AZ$11:$AZ$210,0)+1)),"")</f>
        <v/>
      </c>
      <c r="BC129" s="46" t="str" cm="1">
        <f t="array" ref="BC129">IF(OR($BB129=0,$BB129=""),"",SUM(IF(AY129=Hide[Unique Types],1,0)))</f>
        <v/>
      </c>
      <c r="BD129" s="46" t="str" cm="1">
        <f t="array" ref="BD129">IF(OR($BB129=0,$BB129=""),"",_xlfn.XLOOKUP(AY129,Hide[Unique Types],FSEchar[FCI 
Category
Types],"Err",0,1))</f>
        <v/>
      </c>
      <c r="BE129" s="46" t="str" cm="1">
        <f t="array" ref="BE129">IF(OR($BB129=0,$BB129=""),"",_xlfn.XLOOKUP(AY129,Hide[Unique Types],FSEchar[FSE Charger Model],"Err",0,1))</f>
        <v/>
      </c>
      <c r="BF129" s="46" t="str" cm="1">
        <f t="array" ref="BF129">IF(OR($BB129=0,$BB129=""),"",_xlfn.XLOOKUP(AY129,Hide[Unique Types],FSEchar[FSE Nameplate Power Rating
'[kW']],"Err",0,1))</f>
        <v/>
      </c>
      <c r="BG129" s="46" t="str" cm="1">
        <f t="array" ref="BG129">IF(OR($BB129=0,$BB129=""),"",_xlfn.XLOOKUP(AY129,Hide[Unique Types],FSEchar[Number of CHAdeMO Ports],"Err",0,1))</f>
        <v/>
      </c>
      <c r="BH129" s="46" t="str" cm="1">
        <f t="array" ref="BH129">IF(OR($BB129=0,$BB129=""),"",_xlfn.XLOOKUP(AY129,Hide[Unique Types],FSEchar[Number of 
CCS 
Ports],"Err",0,1))</f>
        <v/>
      </c>
      <c r="BI129" s="46" t="str" cm="1">
        <f t="array" ref="BI129">IF(OR($BB129=0,$BB129=""),"",_xlfn.XLOOKUP(AY129,Hide[Unique Types],FSEchar[Number of NACS 
(SAE J3400)
Ports],"Err",0,1))</f>
        <v/>
      </c>
      <c r="BJ129" s="46" t="str" cm="1">
        <f t="array" ref="BJ129">IF(OR($BB129=0,$BB129=""),"",_xlfn.XLOOKUP(AY129,Hide[Unique Types],FSEchar[Number of High-Power Ports],"Err",0,1))</f>
        <v/>
      </c>
      <c r="BK129" s="46" t="str" cm="1">
        <f t="array" ref="BK129">IF(OR($BB129=0,$BB129=""),"",_xlfn.XLOOKUP(AY129,Hide[Unique Types],FSEchar[High-Power Port Type],"Err",0,1))</f>
        <v/>
      </c>
      <c r="BL129" s="46" t="str" cm="1">
        <f t="array" ref="BL129">IF(OR($BB129=0,$BB129=""),"",_xlfn.XLOOKUP(AY129,Hide[Unique Types],SiteCalc2[FCI Charging Capacity '[kWh/day']],"Err",0,1))</f>
        <v/>
      </c>
    </row>
    <row r="130" spans="2:64" x14ac:dyDescent="0.3">
      <c r="B130" s="28">
        <v>120</v>
      </c>
      <c r="C130" s="28" t="str">
        <f>IF(ISBLANK(SiteChar[[#This Row],[Site Name]]),"",IF(G130=G129,C129,C129+1))</f>
        <v/>
      </c>
      <c r="D130" s="28" t="str">
        <f>IF(ISBLANK(SiteChar[[#This Row],[Site Name]]),"",IF(G130=G129,D129+1,1))</f>
        <v/>
      </c>
      <c r="E130" s="1" t="str">
        <f>IF(ISBLANK(SiteChar[[#This Row],[Site Name]]),"",Applicant)</f>
        <v/>
      </c>
      <c r="F130" s="1" t="str">
        <f>IF(ISBLANK(SiteChar[[#This Row],[Site Name]]),"",FEIN)</f>
        <v/>
      </c>
      <c r="G130" s="139"/>
      <c r="H130" s="139"/>
      <c r="I130" s="139"/>
      <c r="J130" s="140"/>
      <c r="K130" s="140"/>
      <c r="L130" s="141"/>
      <c r="M130" s="139"/>
      <c r="N130" s="142"/>
      <c r="O130" s="1">
        <f>SUMIF(Table1[Site 
Ordinal Number],Table1[[#This Row],[Site 
Ordinal Number]],FSEchar[FSE Nameplate Power Rating
'[kW']])</f>
        <v>0</v>
      </c>
      <c r="P130" s="1">
        <f>SUMIF(Table1[Site 
Ordinal Number],Table1[[#This Row],[Site 
Ordinal Number]],FSEchar[FSE
FCI
Power Rating '[kW']])</f>
        <v>0</v>
      </c>
      <c r="Q130" s="1">
        <f>SUMIF(Hide[Site LMD],"="&amp;Table1[[#This Row],[Site 
Ordinal Number]]&amp;$AV$17,FSEchar[FSE
FCI
Power Rating '[kW']])</f>
        <v>0</v>
      </c>
      <c r="R130" s="1">
        <f>SUMIF(Hide[Site HD],"="&amp;Table1[[#This Row],[Site 
Ordinal Number]]&amp;$AV$18,FSEchar[FSE
FCI
Power Rating '[kW']])</f>
        <v>0</v>
      </c>
      <c r="S130" s="139"/>
      <c r="T130" s="139"/>
      <c r="U130" s="139"/>
      <c r="V130" s="139"/>
      <c r="W130" s="139"/>
      <c r="X130" s="139"/>
      <c r="Y130" s="148"/>
      <c r="Z130" s="139"/>
      <c r="AA130" s="139"/>
      <c r="AB130" s="139"/>
      <c r="AC130" s="1" t="str">
        <f>IFERROR(FSEchar[[#This Row],[FSE
FCI
Power Rating '[kW']]]*24*_xlfn.XLOOKUP(FSEchar[[#This Row],[FCI 
Category
Types]],$AV$11:$AV$15,$AW$11:$AW$15),"")</f>
        <v/>
      </c>
      <c r="AD130" s="1">
        <f>SUMIF(SiteChar[Site Name],SiteChar[[#This Row],[Site Name]],FSEchar[FSE Nameplate Power Rating
'[kW']])</f>
        <v>0</v>
      </c>
      <c r="AE130" s="1">
        <f>COUNTIF(SiteChar[Site Name],SiteChar[[#This Row],[Site Name]])</f>
        <v>0</v>
      </c>
      <c r="AF130" s="1">
        <f>COUNTIF(Hide[Site LMD],Table1[[#This Row],[Site 
Ordinal Number]]&amp;$AV$17)</f>
        <v>0</v>
      </c>
      <c r="AG130" s="1">
        <f>COUNTIF(Hide[Site HD],Table1[[#This Row],[Site 
Ordinal Number]]&amp;$AV$18)</f>
        <v>0</v>
      </c>
      <c r="AH130" s="1" t="b">
        <f>OR(ISBLANK(SiteChar[[#This Row],[Latitude]]),LEN(SiteChar[[#This Row],[Latitude]])&gt;=8)</f>
        <v>1</v>
      </c>
      <c r="AI130" s="1" t="b">
        <f>OR(ISBLANK(SiteChar[[#This Row],[Longitude]]),LEN(SiteChar[[#This Row],[Longitude]])&gt;=10)</f>
        <v>1</v>
      </c>
      <c r="AJ130" s="1" t="str">
        <f>IF(Hide[[#This Row],[FCI Program Type]]=$AV$17,Table1[[#This Row],[Site 
Ordinal Number]]&amp;Hide[[#This Row],[FCI Program Type]],"")</f>
        <v/>
      </c>
      <c r="AK130" s="1" t="str">
        <f>IF(Hide[[#This Row],[FCI Program Type]]=$AV$18,Table1[[#This Row],[Site 
Ordinal Number]]&amp;Hide[[#This Row],[FCI Program Type]],"")</f>
        <v/>
      </c>
      <c r="AL130" s="1" t="b">
        <f>SiteCalc1[[#This Row],[Total Site
FCI 
Power Rating 
'[kW']]]&gt;SiteChar[[#This Row],[Maximum Total Site Power 
'[kW']]]</f>
        <v>0</v>
      </c>
      <c r="AM130" s="1" t="b">
        <f>AND(Hide[[#This Row],[FCI Program Type]]="LMD-FCI",SiteCalc1[[#This Row],[Total 
Site 
LMD-FCI Power Rating 
'[kW']]]&gt;2500)</f>
        <v>0</v>
      </c>
      <c r="AN130" s="1" t="b">
        <f>AND(Hide[[#This Row],[FCI Program Type]]="HD-FCI",SiteCalc1[[#This Row],[Total Site
HD-FCI Power Rating 
'[kW']]]&gt;40000)</f>
        <v>0</v>
      </c>
      <c r="AO130" s="1" t="b">
        <f>AND(FSEchar[[#This Row],[FSE Nameplate Power Rating
'[kW']]]&lt;50,OR(Hide[[#This Row],[FCI Program Type]]=$AV$17,Hide[[#This Row],[FCI Program Type]]=$AV$18))</f>
        <v>0</v>
      </c>
      <c r="AP130"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30" s="1" t="str">
        <f>IF(LEFT(FSEchar[[#This Row],[FCI 
Category
Types]],1)="L", "LMD-FCI",IF(LEFT(FSEchar[[#This Row],[FCI 
Category
Types]],1)="H","HD-FCI",""))</f>
        <v/>
      </c>
      <c r="AR130" s="1" t="str">
        <f>SiteChar[[#This Row],[Site Name]]&amp;" "&amp;FSEchar[[#This Row],[FCI 
Category
Types]]&amp;" "&amp;FSEchar[[#This Row],[FSE Charger Model]]&amp;" "&amp;FSEchar[[#This Row],[FSE Nameplate Power Rating
'[kW']]]</f>
        <v xml:space="preserve">   </v>
      </c>
      <c r="AS130" s="1">
        <f>COUNTIF(Hide[Unique Types],Hide[[#This Row],[Unique Types]])</f>
        <v>157</v>
      </c>
      <c r="BA130" s="48" t="str" cm="1">
        <f t="array" ref="BA130">IF(ISBLANK(AZ130),"",SUM(IF(AZ130=LEFT(AY130:AY$210,LEN(AZ130)),1,0)))</f>
        <v/>
      </c>
      <c r="BB130" s="47" t="str" cm="1">
        <f t="array" ref="BB130">IFERROR(IF(COUNTIF($BB$11:BB129,BB129)&lt;_xlfn.XLOOKUP(BB129,$AZ$11:$AZ$210,$BA$11:$BA$210,0,1),BB129,INDEX($AZ$11:$AZ$210,MATCH(BB129,$AZ$11:$AZ$210,0)+1)),"")</f>
        <v/>
      </c>
      <c r="BC130" s="46" t="str" cm="1">
        <f t="array" ref="BC130">IF(OR($BB130=0,$BB130=""),"",SUM(IF(AY130=Hide[Unique Types],1,0)))</f>
        <v/>
      </c>
      <c r="BD130" s="46" t="str" cm="1">
        <f t="array" ref="BD130">IF(OR($BB130=0,$BB130=""),"",_xlfn.XLOOKUP(AY130,Hide[Unique Types],FSEchar[FCI 
Category
Types],"Err",0,1))</f>
        <v/>
      </c>
      <c r="BE130" s="46" t="str" cm="1">
        <f t="array" ref="BE130">IF(OR($BB130=0,$BB130=""),"",_xlfn.XLOOKUP(AY130,Hide[Unique Types],FSEchar[FSE Charger Model],"Err",0,1))</f>
        <v/>
      </c>
      <c r="BF130" s="46" t="str" cm="1">
        <f t="array" ref="BF130">IF(OR($BB130=0,$BB130=""),"",_xlfn.XLOOKUP(AY130,Hide[Unique Types],FSEchar[FSE Nameplate Power Rating
'[kW']],"Err",0,1))</f>
        <v/>
      </c>
      <c r="BG130" s="46" t="str" cm="1">
        <f t="array" ref="BG130">IF(OR($BB130=0,$BB130=""),"",_xlfn.XLOOKUP(AY130,Hide[Unique Types],FSEchar[Number of CHAdeMO Ports],"Err",0,1))</f>
        <v/>
      </c>
      <c r="BH130" s="46" t="str" cm="1">
        <f t="array" ref="BH130">IF(OR($BB130=0,$BB130=""),"",_xlfn.XLOOKUP(AY130,Hide[Unique Types],FSEchar[Number of 
CCS 
Ports],"Err",0,1))</f>
        <v/>
      </c>
      <c r="BI130" s="46" t="str" cm="1">
        <f t="array" ref="BI130">IF(OR($BB130=0,$BB130=""),"",_xlfn.XLOOKUP(AY130,Hide[Unique Types],FSEchar[Number of NACS 
(SAE J3400)
Ports],"Err",0,1))</f>
        <v/>
      </c>
      <c r="BJ130" s="46" t="str" cm="1">
        <f t="array" ref="BJ130">IF(OR($BB130=0,$BB130=""),"",_xlfn.XLOOKUP(AY130,Hide[Unique Types],FSEchar[Number of High-Power Ports],"Err",0,1))</f>
        <v/>
      </c>
      <c r="BK130" s="46" t="str" cm="1">
        <f t="array" ref="BK130">IF(OR($BB130=0,$BB130=""),"",_xlfn.XLOOKUP(AY130,Hide[Unique Types],FSEchar[High-Power Port Type],"Err",0,1))</f>
        <v/>
      </c>
      <c r="BL130" s="46" t="str" cm="1">
        <f t="array" ref="BL130">IF(OR($BB130=0,$BB130=""),"",_xlfn.XLOOKUP(AY130,Hide[Unique Types],SiteCalc2[FCI Charging Capacity '[kWh/day']],"Err",0,1))</f>
        <v/>
      </c>
    </row>
    <row r="131" spans="2:64" x14ac:dyDescent="0.3">
      <c r="B131" s="28">
        <v>121</v>
      </c>
      <c r="C131" s="28" t="str">
        <f>IF(ISBLANK(SiteChar[[#This Row],[Site Name]]),"",IF(G131=G130,C130,C130+1))</f>
        <v/>
      </c>
      <c r="D131" s="28" t="str">
        <f>IF(ISBLANK(SiteChar[[#This Row],[Site Name]]),"",IF(G131=G130,D130+1,1))</f>
        <v/>
      </c>
      <c r="E131" s="1" t="str">
        <f>IF(ISBLANK(SiteChar[[#This Row],[Site Name]]),"",Applicant)</f>
        <v/>
      </c>
      <c r="F131" s="1" t="str">
        <f>IF(ISBLANK(SiteChar[[#This Row],[Site Name]]),"",FEIN)</f>
        <v/>
      </c>
      <c r="G131" s="139"/>
      <c r="H131" s="139"/>
      <c r="I131" s="139"/>
      <c r="J131" s="140"/>
      <c r="K131" s="140"/>
      <c r="L131" s="141"/>
      <c r="M131" s="139"/>
      <c r="N131" s="142"/>
      <c r="O131" s="1">
        <f>SUMIF(Table1[Site 
Ordinal Number],Table1[[#This Row],[Site 
Ordinal Number]],FSEchar[FSE Nameplate Power Rating
'[kW']])</f>
        <v>0</v>
      </c>
      <c r="P131" s="1">
        <f>SUMIF(Table1[Site 
Ordinal Number],Table1[[#This Row],[Site 
Ordinal Number]],FSEchar[FSE
FCI
Power Rating '[kW']])</f>
        <v>0</v>
      </c>
      <c r="Q131" s="1">
        <f>SUMIF(Hide[Site LMD],"="&amp;Table1[[#This Row],[Site 
Ordinal Number]]&amp;$AV$17,FSEchar[FSE
FCI
Power Rating '[kW']])</f>
        <v>0</v>
      </c>
      <c r="R131" s="1">
        <f>SUMIF(Hide[Site HD],"="&amp;Table1[[#This Row],[Site 
Ordinal Number]]&amp;$AV$18,FSEchar[FSE
FCI
Power Rating '[kW']])</f>
        <v>0</v>
      </c>
      <c r="S131" s="139"/>
      <c r="T131" s="139"/>
      <c r="U131" s="139"/>
      <c r="V131" s="139"/>
      <c r="W131" s="139"/>
      <c r="X131" s="139"/>
      <c r="Y131" s="148"/>
      <c r="Z131" s="139"/>
      <c r="AA131" s="139"/>
      <c r="AB131" s="139"/>
      <c r="AC131" s="1" t="str">
        <f>IFERROR(FSEchar[[#This Row],[FSE
FCI
Power Rating '[kW']]]*24*_xlfn.XLOOKUP(FSEchar[[#This Row],[FCI 
Category
Types]],$AV$11:$AV$15,$AW$11:$AW$15),"")</f>
        <v/>
      </c>
      <c r="AD131" s="1">
        <f>SUMIF(SiteChar[Site Name],SiteChar[[#This Row],[Site Name]],FSEchar[FSE Nameplate Power Rating
'[kW']])</f>
        <v>0</v>
      </c>
      <c r="AE131" s="1">
        <f>COUNTIF(SiteChar[Site Name],SiteChar[[#This Row],[Site Name]])</f>
        <v>0</v>
      </c>
      <c r="AF131" s="1">
        <f>COUNTIF(Hide[Site LMD],Table1[[#This Row],[Site 
Ordinal Number]]&amp;$AV$17)</f>
        <v>0</v>
      </c>
      <c r="AG131" s="1">
        <f>COUNTIF(Hide[Site HD],Table1[[#This Row],[Site 
Ordinal Number]]&amp;$AV$18)</f>
        <v>0</v>
      </c>
      <c r="AH131" s="1" t="b">
        <f>OR(ISBLANK(SiteChar[[#This Row],[Latitude]]),LEN(SiteChar[[#This Row],[Latitude]])&gt;=8)</f>
        <v>1</v>
      </c>
      <c r="AI131" s="1" t="b">
        <f>OR(ISBLANK(SiteChar[[#This Row],[Longitude]]),LEN(SiteChar[[#This Row],[Longitude]])&gt;=10)</f>
        <v>1</v>
      </c>
      <c r="AJ131" s="1" t="str">
        <f>IF(Hide[[#This Row],[FCI Program Type]]=$AV$17,Table1[[#This Row],[Site 
Ordinal Number]]&amp;Hide[[#This Row],[FCI Program Type]],"")</f>
        <v/>
      </c>
      <c r="AK131" s="1" t="str">
        <f>IF(Hide[[#This Row],[FCI Program Type]]=$AV$18,Table1[[#This Row],[Site 
Ordinal Number]]&amp;Hide[[#This Row],[FCI Program Type]],"")</f>
        <v/>
      </c>
      <c r="AL131" s="1" t="b">
        <f>SiteCalc1[[#This Row],[Total Site
FCI 
Power Rating 
'[kW']]]&gt;SiteChar[[#This Row],[Maximum Total Site Power 
'[kW']]]</f>
        <v>0</v>
      </c>
      <c r="AM131" s="1" t="b">
        <f>AND(Hide[[#This Row],[FCI Program Type]]="LMD-FCI",SiteCalc1[[#This Row],[Total 
Site 
LMD-FCI Power Rating 
'[kW']]]&gt;2500)</f>
        <v>0</v>
      </c>
      <c r="AN131" s="1" t="b">
        <f>AND(Hide[[#This Row],[FCI Program Type]]="HD-FCI",SiteCalc1[[#This Row],[Total Site
HD-FCI Power Rating 
'[kW']]]&gt;40000)</f>
        <v>0</v>
      </c>
      <c r="AO131" s="1" t="b">
        <f>AND(FSEchar[[#This Row],[FSE Nameplate Power Rating
'[kW']]]&lt;50,OR(Hide[[#This Row],[FCI Program Type]]=$AV$17,Hide[[#This Row],[FCI Program Type]]=$AV$18))</f>
        <v>0</v>
      </c>
      <c r="AP131"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31" s="1" t="str">
        <f>IF(LEFT(FSEchar[[#This Row],[FCI 
Category
Types]],1)="L", "LMD-FCI",IF(LEFT(FSEchar[[#This Row],[FCI 
Category
Types]],1)="H","HD-FCI",""))</f>
        <v/>
      </c>
      <c r="AR131" s="1" t="str">
        <f>SiteChar[[#This Row],[Site Name]]&amp;" "&amp;FSEchar[[#This Row],[FCI 
Category
Types]]&amp;" "&amp;FSEchar[[#This Row],[FSE Charger Model]]&amp;" "&amp;FSEchar[[#This Row],[FSE Nameplate Power Rating
'[kW']]]</f>
        <v xml:space="preserve">   </v>
      </c>
      <c r="AS131" s="1">
        <f>COUNTIF(Hide[Unique Types],Hide[[#This Row],[Unique Types]])</f>
        <v>157</v>
      </c>
      <c r="BA131" s="48" t="str" cm="1">
        <f t="array" ref="BA131">IF(ISBLANK(AZ131),"",SUM(IF(AZ131=LEFT(AY131:AY$210,LEN(AZ131)),1,0)))</f>
        <v/>
      </c>
      <c r="BB131" s="47" t="str" cm="1">
        <f t="array" ref="BB131">IFERROR(IF(COUNTIF($BB$11:BB130,BB130)&lt;_xlfn.XLOOKUP(BB130,$AZ$11:$AZ$210,$BA$11:$BA$210,0,1),BB130,INDEX($AZ$11:$AZ$210,MATCH(BB130,$AZ$11:$AZ$210,0)+1)),"")</f>
        <v/>
      </c>
      <c r="BC131" s="46" t="str" cm="1">
        <f t="array" ref="BC131">IF(OR($BB131=0,$BB131=""),"",SUM(IF(AY131=Hide[Unique Types],1,0)))</f>
        <v/>
      </c>
      <c r="BD131" s="46" t="str" cm="1">
        <f t="array" ref="BD131">IF(OR($BB131=0,$BB131=""),"",_xlfn.XLOOKUP(AY131,Hide[Unique Types],FSEchar[FCI 
Category
Types],"Err",0,1))</f>
        <v/>
      </c>
      <c r="BE131" s="46" t="str" cm="1">
        <f t="array" ref="BE131">IF(OR($BB131=0,$BB131=""),"",_xlfn.XLOOKUP(AY131,Hide[Unique Types],FSEchar[FSE Charger Model],"Err",0,1))</f>
        <v/>
      </c>
      <c r="BF131" s="46" t="str" cm="1">
        <f t="array" ref="BF131">IF(OR($BB131=0,$BB131=""),"",_xlfn.XLOOKUP(AY131,Hide[Unique Types],FSEchar[FSE Nameplate Power Rating
'[kW']],"Err",0,1))</f>
        <v/>
      </c>
      <c r="BG131" s="46" t="str" cm="1">
        <f t="array" ref="BG131">IF(OR($BB131=0,$BB131=""),"",_xlfn.XLOOKUP(AY131,Hide[Unique Types],FSEchar[Number of CHAdeMO Ports],"Err",0,1))</f>
        <v/>
      </c>
      <c r="BH131" s="46" t="str" cm="1">
        <f t="array" ref="BH131">IF(OR($BB131=0,$BB131=""),"",_xlfn.XLOOKUP(AY131,Hide[Unique Types],FSEchar[Number of 
CCS 
Ports],"Err",0,1))</f>
        <v/>
      </c>
      <c r="BI131" s="46" t="str" cm="1">
        <f t="array" ref="BI131">IF(OR($BB131=0,$BB131=""),"",_xlfn.XLOOKUP(AY131,Hide[Unique Types],FSEchar[Number of NACS 
(SAE J3400)
Ports],"Err",0,1))</f>
        <v/>
      </c>
      <c r="BJ131" s="46" t="str" cm="1">
        <f t="array" ref="BJ131">IF(OR($BB131=0,$BB131=""),"",_xlfn.XLOOKUP(AY131,Hide[Unique Types],FSEchar[Number of High-Power Ports],"Err",0,1))</f>
        <v/>
      </c>
      <c r="BK131" s="46" t="str" cm="1">
        <f t="array" ref="BK131">IF(OR($BB131=0,$BB131=""),"",_xlfn.XLOOKUP(AY131,Hide[Unique Types],FSEchar[High-Power Port Type],"Err",0,1))</f>
        <v/>
      </c>
      <c r="BL131" s="46" t="str" cm="1">
        <f t="array" ref="BL131">IF(OR($BB131=0,$BB131=""),"",_xlfn.XLOOKUP(AY131,Hide[Unique Types],SiteCalc2[FCI Charging Capacity '[kWh/day']],"Err",0,1))</f>
        <v/>
      </c>
    </row>
    <row r="132" spans="2:64" x14ac:dyDescent="0.3">
      <c r="B132" s="28">
        <v>122</v>
      </c>
      <c r="C132" s="28" t="str">
        <f>IF(ISBLANK(SiteChar[[#This Row],[Site Name]]),"",IF(G132=G131,C131,C131+1))</f>
        <v/>
      </c>
      <c r="D132" s="28" t="str">
        <f>IF(ISBLANK(SiteChar[[#This Row],[Site Name]]),"",IF(G132=G131,D131+1,1))</f>
        <v/>
      </c>
      <c r="E132" s="1" t="str">
        <f>IF(ISBLANK(SiteChar[[#This Row],[Site Name]]),"",Applicant)</f>
        <v/>
      </c>
      <c r="F132" s="1" t="str">
        <f>IF(ISBLANK(SiteChar[[#This Row],[Site Name]]),"",FEIN)</f>
        <v/>
      </c>
      <c r="G132" s="139"/>
      <c r="H132" s="139"/>
      <c r="I132" s="139"/>
      <c r="J132" s="140"/>
      <c r="K132" s="140"/>
      <c r="L132" s="141"/>
      <c r="M132" s="139"/>
      <c r="N132" s="142"/>
      <c r="O132" s="1">
        <f>SUMIF(Table1[Site 
Ordinal Number],Table1[[#This Row],[Site 
Ordinal Number]],FSEchar[FSE Nameplate Power Rating
'[kW']])</f>
        <v>0</v>
      </c>
      <c r="P132" s="1">
        <f>SUMIF(Table1[Site 
Ordinal Number],Table1[[#This Row],[Site 
Ordinal Number]],FSEchar[FSE
FCI
Power Rating '[kW']])</f>
        <v>0</v>
      </c>
      <c r="Q132" s="1">
        <f>SUMIF(Hide[Site LMD],"="&amp;Table1[[#This Row],[Site 
Ordinal Number]]&amp;$AV$17,FSEchar[FSE
FCI
Power Rating '[kW']])</f>
        <v>0</v>
      </c>
      <c r="R132" s="1">
        <f>SUMIF(Hide[Site HD],"="&amp;Table1[[#This Row],[Site 
Ordinal Number]]&amp;$AV$18,FSEchar[FSE
FCI
Power Rating '[kW']])</f>
        <v>0</v>
      </c>
      <c r="S132" s="139"/>
      <c r="T132" s="139"/>
      <c r="U132" s="139"/>
      <c r="V132" s="139"/>
      <c r="W132" s="139"/>
      <c r="X132" s="139"/>
      <c r="Y132" s="148"/>
      <c r="Z132" s="139"/>
      <c r="AA132" s="139"/>
      <c r="AB132" s="139"/>
      <c r="AC132" s="1" t="str">
        <f>IFERROR(FSEchar[[#This Row],[FSE
FCI
Power Rating '[kW']]]*24*_xlfn.XLOOKUP(FSEchar[[#This Row],[FCI 
Category
Types]],$AV$11:$AV$15,$AW$11:$AW$15),"")</f>
        <v/>
      </c>
      <c r="AD132" s="1">
        <f>SUMIF(SiteChar[Site Name],SiteChar[[#This Row],[Site Name]],FSEchar[FSE Nameplate Power Rating
'[kW']])</f>
        <v>0</v>
      </c>
      <c r="AE132" s="1">
        <f>COUNTIF(SiteChar[Site Name],SiteChar[[#This Row],[Site Name]])</f>
        <v>0</v>
      </c>
      <c r="AF132" s="1">
        <f>COUNTIF(Hide[Site LMD],Table1[[#This Row],[Site 
Ordinal Number]]&amp;$AV$17)</f>
        <v>0</v>
      </c>
      <c r="AG132" s="1">
        <f>COUNTIF(Hide[Site HD],Table1[[#This Row],[Site 
Ordinal Number]]&amp;$AV$18)</f>
        <v>0</v>
      </c>
      <c r="AH132" s="1" t="b">
        <f>OR(ISBLANK(SiteChar[[#This Row],[Latitude]]),LEN(SiteChar[[#This Row],[Latitude]])&gt;=8)</f>
        <v>1</v>
      </c>
      <c r="AI132" s="1" t="b">
        <f>OR(ISBLANK(SiteChar[[#This Row],[Longitude]]),LEN(SiteChar[[#This Row],[Longitude]])&gt;=10)</f>
        <v>1</v>
      </c>
      <c r="AJ132" s="1" t="str">
        <f>IF(Hide[[#This Row],[FCI Program Type]]=$AV$17,Table1[[#This Row],[Site 
Ordinal Number]]&amp;Hide[[#This Row],[FCI Program Type]],"")</f>
        <v/>
      </c>
      <c r="AK132" s="1" t="str">
        <f>IF(Hide[[#This Row],[FCI Program Type]]=$AV$18,Table1[[#This Row],[Site 
Ordinal Number]]&amp;Hide[[#This Row],[FCI Program Type]],"")</f>
        <v/>
      </c>
      <c r="AL132" s="1" t="b">
        <f>SiteCalc1[[#This Row],[Total Site
FCI 
Power Rating 
'[kW']]]&gt;SiteChar[[#This Row],[Maximum Total Site Power 
'[kW']]]</f>
        <v>0</v>
      </c>
      <c r="AM132" s="1" t="b">
        <f>AND(Hide[[#This Row],[FCI Program Type]]="LMD-FCI",SiteCalc1[[#This Row],[Total 
Site 
LMD-FCI Power Rating 
'[kW']]]&gt;2500)</f>
        <v>0</v>
      </c>
      <c r="AN132" s="1" t="b">
        <f>AND(Hide[[#This Row],[FCI Program Type]]="HD-FCI",SiteCalc1[[#This Row],[Total Site
HD-FCI Power Rating 
'[kW']]]&gt;40000)</f>
        <v>0</v>
      </c>
      <c r="AO132" s="1" t="b">
        <f>AND(FSEchar[[#This Row],[FSE Nameplate Power Rating
'[kW']]]&lt;50,OR(Hide[[#This Row],[FCI Program Type]]=$AV$17,Hide[[#This Row],[FCI Program Type]]=$AV$18))</f>
        <v>0</v>
      </c>
      <c r="AP132"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32" s="1" t="str">
        <f>IF(LEFT(FSEchar[[#This Row],[FCI 
Category
Types]],1)="L", "LMD-FCI",IF(LEFT(FSEchar[[#This Row],[FCI 
Category
Types]],1)="H","HD-FCI",""))</f>
        <v/>
      </c>
      <c r="AR132" s="1" t="str">
        <f>SiteChar[[#This Row],[Site Name]]&amp;" "&amp;FSEchar[[#This Row],[FCI 
Category
Types]]&amp;" "&amp;FSEchar[[#This Row],[FSE Charger Model]]&amp;" "&amp;FSEchar[[#This Row],[FSE Nameplate Power Rating
'[kW']]]</f>
        <v xml:space="preserve">   </v>
      </c>
      <c r="AS132" s="1">
        <f>COUNTIF(Hide[Unique Types],Hide[[#This Row],[Unique Types]])</f>
        <v>157</v>
      </c>
      <c r="BA132" s="48" t="str" cm="1">
        <f t="array" ref="BA132">IF(ISBLANK(AZ132),"",SUM(IF(AZ132=LEFT(AY132:AY$210,LEN(AZ132)),1,0)))</f>
        <v/>
      </c>
      <c r="BB132" s="47" t="str" cm="1">
        <f t="array" ref="BB132">IFERROR(IF(COUNTIF($BB$11:BB131,BB131)&lt;_xlfn.XLOOKUP(BB131,$AZ$11:$AZ$210,$BA$11:$BA$210,0,1),BB131,INDEX($AZ$11:$AZ$210,MATCH(BB131,$AZ$11:$AZ$210,0)+1)),"")</f>
        <v/>
      </c>
      <c r="BC132" s="46" t="str" cm="1">
        <f t="array" ref="BC132">IF(OR($BB132=0,$BB132=""),"",SUM(IF(AY132=Hide[Unique Types],1,0)))</f>
        <v/>
      </c>
      <c r="BD132" s="46" t="str" cm="1">
        <f t="array" ref="BD132">IF(OR($BB132=0,$BB132=""),"",_xlfn.XLOOKUP(AY132,Hide[Unique Types],FSEchar[FCI 
Category
Types],"Err",0,1))</f>
        <v/>
      </c>
      <c r="BE132" s="46" t="str" cm="1">
        <f t="array" ref="BE132">IF(OR($BB132=0,$BB132=""),"",_xlfn.XLOOKUP(AY132,Hide[Unique Types],FSEchar[FSE Charger Model],"Err",0,1))</f>
        <v/>
      </c>
      <c r="BF132" s="46" t="str" cm="1">
        <f t="array" ref="BF132">IF(OR($BB132=0,$BB132=""),"",_xlfn.XLOOKUP(AY132,Hide[Unique Types],FSEchar[FSE Nameplate Power Rating
'[kW']],"Err",0,1))</f>
        <v/>
      </c>
      <c r="BG132" s="46" t="str" cm="1">
        <f t="array" ref="BG132">IF(OR($BB132=0,$BB132=""),"",_xlfn.XLOOKUP(AY132,Hide[Unique Types],FSEchar[Number of CHAdeMO Ports],"Err",0,1))</f>
        <v/>
      </c>
      <c r="BH132" s="46" t="str" cm="1">
        <f t="array" ref="BH132">IF(OR($BB132=0,$BB132=""),"",_xlfn.XLOOKUP(AY132,Hide[Unique Types],FSEchar[Number of 
CCS 
Ports],"Err",0,1))</f>
        <v/>
      </c>
      <c r="BI132" s="46" t="str" cm="1">
        <f t="array" ref="BI132">IF(OR($BB132=0,$BB132=""),"",_xlfn.XLOOKUP(AY132,Hide[Unique Types],FSEchar[Number of NACS 
(SAE J3400)
Ports],"Err",0,1))</f>
        <v/>
      </c>
      <c r="BJ132" s="46" t="str" cm="1">
        <f t="array" ref="BJ132">IF(OR($BB132=0,$BB132=""),"",_xlfn.XLOOKUP(AY132,Hide[Unique Types],FSEchar[Number of High-Power Ports],"Err",0,1))</f>
        <v/>
      </c>
      <c r="BK132" s="46" t="str" cm="1">
        <f t="array" ref="BK132">IF(OR($BB132=0,$BB132=""),"",_xlfn.XLOOKUP(AY132,Hide[Unique Types],FSEchar[High-Power Port Type],"Err",0,1))</f>
        <v/>
      </c>
      <c r="BL132" s="46" t="str" cm="1">
        <f t="array" ref="BL132">IF(OR($BB132=0,$BB132=""),"",_xlfn.XLOOKUP(AY132,Hide[Unique Types],SiteCalc2[FCI Charging Capacity '[kWh/day']],"Err",0,1))</f>
        <v/>
      </c>
    </row>
    <row r="133" spans="2:64" x14ac:dyDescent="0.3">
      <c r="B133" s="28">
        <v>123</v>
      </c>
      <c r="C133" s="28" t="str">
        <f>IF(ISBLANK(SiteChar[[#This Row],[Site Name]]),"",IF(G133=G132,C132,C132+1))</f>
        <v/>
      </c>
      <c r="D133" s="28" t="str">
        <f>IF(ISBLANK(SiteChar[[#This Row],[Site Name]]),"",IF(G133=G132,D132+1,1))</f>
        <v/>
      </c>
      <c r="E133" s="1" t="str">
        <f>IF(ISBLANK(SiteChar[[#This Row],[Site Name]]),"",Applicant)</f>
        <v/>
      </c>
      <c r="F133" s="1" t="str">
        <f>IF(ISBLANK(SiteChar[[#This Row],[Site Name]]),"",FEIN)</f>
        <v/>
      </c>
      <c r="G133" s="139"/>
      <c r="H133" s="139"/>
      <c r="I133" s="139"/>
      <c r="J133" s="140"/>
      <c r="K133" s="140"/>
      <c r="L133" s="141"/>
      <c r="M133" s="139"/>
      <c r="N133" s="142"/>
      <c r="O133" s="1">
        <f>SUMIF(Table1[Site 
Ordinal Number],Table1[[#This Row],[Site 
Ordinal Number]],FSEchar[FSE Nameplate Power Rating
'[kW']])</f>
        <v>0</v>
      </c>
      <c r="P133" s="1">
        <f>SUMIF(Table1[Site 
Ordinal Number],Table1[[#This Row],[Site 
Ordinal Number]],FSEchar[FSE
FCI
Power Rating '[kW']])</f>
        <v>0</v>
      </c>
      <c r="Q133" s="1">
        <f>SUMIF(Hide[Site LMD],"="&amp;Table1[[#This Row],[Site 
Ordinal Number]]&amp;$AV$17,FSEchar[FSE
FCI
Power Rating '[kW']])</f>
        <v>0</v>
      </c>
      <c r="R133" s="1">
        <f>SUMIF(Hide[Site HD],"="&amp;Table1[[#This Row],[Site 
Ordinal Number]]&amp;$AV$18,FSEchar[FSE
FCI
Power Rating '[kW']])</f>
        <v>0</v>
      </c>
      <c r="S133" s="139"/>
      <c r="T133" s="139"/>
      <c r="U133" s="139"/>
      <c r="V133" s="139"/>
      <c r="W133" s="139"/>
      <c r="X133" s="139"/>
      <c r="Y133" s="148"/>
      <c r="Z133" s="139"/>
      <c r="AA133" s="139"/>
      <c r="AB133" s="139"/>
      <c r="AC133" s="1" t="str">
        <f>IFERROR(FSEchar[[#This Row],[FSE
FCI
Power Rating '[kW']]]*24*_xlfn.XLOOKUP(FSEchar[[#This Row],[FCI 
Category
Types]],$AV$11:$AV$15,$AW$11:$AW$15),"")</f>
        <v/>
      </c>
      <c r="AD133" s="1">
        <f>SUMIF(SiteChar[Site Name],SiteChar[[#This Row],[Site Name]],FSEchar[FSE Nameplate Power Rating
'[kW']])</f>
        <v>0</v>
      </c>
      <c r="AE133" s="1">
        <f>COUNTIF(SiteChar[Site Name],SiteChar[[#This Row],[Site Name]])</f>
        <v>0</v>
      </c>
      <c r="AF133" s="1">
        <f>COUNTIF(Hide[Site LMD],Table1[[#This Row],[Site 
Ordinal Number]]&amp;$AV$17)</f>
        <v>0</v>
      </c>
      <c r="AG133" s="1">
        <f>COUNTIF(Hide[Site HD],Table1[[#This Row],[Site 
Ordinal Number]]&amp;$AV$18)</f>
        <v>0</v>
      </c>
      <c r="AH133" s="1" t="b">
        <f>OR(ISBLANK(SiteChar[[#This Row],[Latitude]]),LEN(SiteChar[[#This Row],[Latitude]])&gt;=8)</f>
        <v>1</v>
      </c>
      <c r="AI133" s="1" t="b">
        <f>OR(ISBLANK(SiteChar[[#This Row],[Longitude]]),LEN(SiteChar[[#This Row],[Longitude]])&gt;=10)</f>
        <v>1</v>
      </c>
      <c r="AJ133" s="1" t="str">
        <f>IF(Hide[[#This Row],[FCI Program Type]]=$AV$17,Table1[[#This Row],[Site 
Ordinal Number]]&amp;Hide[[#This Row],[FCI Program Type]],"")</f>
        <v/>
      </c>
      <c r="AK133" s="1" t="str">
        <f>IF(Hide[[#This Row],[FCI Program Type]]=$AV$18,Table1[[#This Row],[Site 
Ordinal Number]]&amp;Hide[[#This Row],[FCI Program Type]],"")</f>
        <v/>
      </c>
      <c r="AL133" s="1" t="b">
        <f>SiteCalc1[[#This Row],[Total Site
FCI 
Power Rating 
'[kW']]]&gt;SiteChar[[#This Row],[Maximum Total Site Power 
'[kW']]]</f>
        <v>0</v>
      </c>
      <c r="AM133" s="1" t="b">
        <f>AND(Hide[[#This Row],[FCI Program Type]]="LMD-FCI",SiteCalc1[[#This Row],[Total 
Site 
LMD-FCI Power Rating 
'[kW']]]&gt;2500)</f>
        <v>0</v>
      </c>
      <c r="AN133" s="1" t="b">
        <f>AND(Hide[[#This Row],[FCI Program Type]]="HD-FCI",SiteCalc1[[#This Row],[Total Site
HD-FCI Power Rating 
'[kW']]]&gt;40000)</f>
        <v>0</v>
      </c>
      <c r="AO133" s="1" t="b">
        <f>AND(FSEchar[[#This Row],[FSE Nameplate Power Rating
'[kW']]]&lt;50,OR(Hide[[#This Row],[FCI Program Type]]=$AV$17,Hide[[#This Row],[FCI Program Type]]=$AV$18))</f>
        <v>0</v>
      </c>
      <c r="AP133"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33" s="1" t="str">
        <f>IF(LEFT(FSEchar[[#This Row],[FCI 
Category
Types]],1)="L", "LMD-FCI",IF(LEFT(FSEchar[[#This Row],[FCI 
Category
Types]],1)="H","HD-FCI",""))</f>
        <v/>
      </c>
      <c r="AR133" s="1" t="str">
        <f>SiteChar[[#This Row],[Site Name]]&amp;" "&amp;FSEchar[[#This Row],[FCI 
Category
Types]]&amp;" "&amp;FSEchar[[#This Row],[FSE Charger Model]]&amp;" "&amp;FSEchar[[#This Row],[FSE Nameplate Power Rating
'[kW']]]</f>
        <v xml:space="preserve">   </v>
      </c>
      <c r="AS133" s="1">
        <f>COUNTIF(Hide[Unique Types],Hide[[#This Row],[Unique Types]])</f>
        <v>157</v>
      </c>
      <c r="BA133" s="48" t="str" cm="1">
        <f t="array" ref="BA133">IF(ISBLANK(AZ133),"",SUM(IF(AZ133=LEFT(AY133:AY$210,LEN(AZ133)),1,0)))</f>
        <v/>
      </c>
      <c r="BB133" s="47" t="str" cm="1">
        <f t="array" ref="BB133">IFERROR(IF(COUNTIF($BB$11:BB132,BB132)&lt;_xlfn.XLOOKUP(BB132,$AZ$11:$AZ$210,$BA$11:$BA$210,0,1),BB132,INDEX($AZ$11:$AZ$210,MATCH(BB132,$AZ$11:$AZ$210,0)+1)),"")</f>
        <v/>
      </c>
      <c r="BC133" s="46" t="str" cm="1">
        <f t="array" ref="BC133">IF(OR($BB133=0,$BB133=""),"",SUM(IF(AY133=Hide[Unique Types],1,0)))</f>
        <v/>
      </c>
      <c r="BD133" s="46" t="str" cm="1">
        <f t="array" ref="BD133">IF(OR($BB133=0,$BB133=""),"",_xlfn.XLOOKUP(AY133,Hide[Unique Types],FSEchar[FCI 
Category
Types],"Err",0,1))</f>
        <v/>
      </c>
      <c r="BE133" s="46" t="str" cm="1">
        <f t="array" ref="BE133">IF(OR($BB133=0,$BB133=""),"",_xlfn.XLOOKUP(AY133,Hide[Unique Types],FSEchar[FSE Charger Model],"Err",0,1))</f>
        <v/>
      </c>
      <c r="BF133" s="46" t="str" cm="1">
        <f t="array" ref="BF133">IF(OR($BB133=0,$BB133=""),"",_xlfn.XLOOKUP(AY133,Hide[Unique Types],FSEchar[FSE Nameplate Power Rating
'[kW']],"Err",0,1))</f>
        <v/>
      </c>
      <c r="BG133" s="46" t="str" cm="1">
        <f t="array" ref="BG133">IF(OR($BB133=0,$BB133=""),"",_xlfn.XLOOKUP(AY133,Hide[Unique Types],FSEchar[Number of CHAdeMO Ports],"Err",0,1))</f>
        <v/>
      </c>
      <c r="BH133" s="46" t="str" cm="1">
        <f t="array" ref="BH133">IF(OR($BB133=0,$BB133=""),"",_xlfn.XLOOKUP(AY133,Hide[Unique Types],FSEchar[Number of 
CCS 
Ports],"Err",0,1))</f>
        <v/>
      </c>
      <c r="BI133" s="46" t="str" cm="1">
        <f t="array" ref="BI133">IF(OR($BB133=0,$BB133=""),"",_xlfn.XLOOKUP(AY133,Hide[Unique Types],FSEchar[Number of NACS 
(SAE J3400)
Ports],"Err",0,1))</f>
        <v/>
      </c>
      <c r="BJ133" s="46" t="str" cm="1">
        <f t="array" ref="BJ133">IF(OR($BB133=0,$BB133=""),"",_xlfn.XLOOKUP(AY133,Hide[Unique Types],FSEchar[Number of High-Power Ports],"Err",0,1))</f>
        <v/>
      </c>
      <c r="BK133" s="46" t="str" cm="1">
        <f t="array" ref="BK133">IF(OR($BB133=0,$BB133=""),"",_xlfn.XLOOKUP(AY133,Hide[Unique Types],FSEchar[High-Power Port Type],"Err",0,1))</f>
        <v/>
      </c>
      <c r="BL133" s="46" t="str" cm="1">
        <f t="array" ref="BL133">IF(OR($BB133=0,$BB133=""),"",_xlfn.XLOOKUP(AY133,Hide[Unique Types],SiteCalc2[FCI Charging Capacity '[kWh/day']],"Err",0,1))</f>
        <v/>
      </c>
    </row>
    <row r="134" spans="2:64" x14ac:dyDescent="0.3">
      <c r="B134" s="28">
        <v>124</v>
      </c>
      <c r="C134" s="28" t="str">
        <f>IF(ISBLANK(SiteChar[[#This Row],[Site Name]]),"",IF(G134=G133,C133,C133+1))</f>
        <v/>
      </c>
      <c r="D134" s="28" t="str">
        <f>IF(ISBLANK(SiteChar[[#This Row],[Site Name]]),"",IF(G134=G133,D133+1,1))</f>
        <v/>
      </c>
      <c r="E134" s="1" t="str">
        <f>IF(ISBLANK(SiteChar[[#This Row],[Site Name]]),"",Applicant)</f>
        <v/>
      </c>
      <c r="F134" s="1" t="str">
        <f>IF(ISBLANK(SiteChar[[#This Row],[Site Name]]),"",FEIN)</f>
        <v/>
      </c>
      <c r="G134" s="139"/>
      <c r="H134" s="139"/>
      <c r="I134" s="139"/>
      <c r="J134" s="140"/>
      <c r="K134" s="140"/>
      <c r="L134" s="141"/>
      <c r="M134" s="139"/>
      <c r="N134" s="142"/>
      <c r="O134" s="1">
        <f>SUMIF(Table1[Site 
Ordinal Number],Table1[[#This Row],[Site 
Ordinal Number]],FSEchar[FSE Nameplate Power Rating
'[kW']])</f>
        <v>0</v>
      </c>
      <c r="P134" s="1">
        <f>SUMIF(Table1[Site 
Ordinal Number],Table1[[#This Row],[Site 
Ordinal Number]],FSEchar[FSE
FCI
Power Rating '[kW']])</f>
        <v>0</v>
      </c>
      <c r="Q134" s="1">
        <f>SUMIF(Hide[Site LMD],"="&amp;Table1[[#This Row],[Site 
Ordinal Number]]&amp;$AV$17,FSEchar[FSE
FCI
Power Rating '[kW']])</f>
        <v>0</v>
      </c>
      <c r="R134" s="1">
        <f>SUMIF(Hide[Site HD],"="&amp;Table1[[#This Row],[Site 
Ordinal Number]]&amp;$AV$18,FSEchar[FSE
FCI
Power Rating '[kW']])</f>
        <v>0</v>
      </c>
      <c r="S134" s="139"/>
      <c r="T134" s="139"/>
      <c r="U134" s="139"/>
      <c r="V134" s="139"/>
      <c r="W134" s="139"/>
      <c r="X134" s="139"/>
      <c r="Y134" s="148"/>
      <c r="Z134" s="139"/>
      <c r="AA134" s="139"/>
      <c r="AB134" s="139"/>
      <c r="AC134" s="1" t="str">
        <f>IFERROR(FSEchar[[#This Row],[FSE
FCI
Power Rating '[kW']]]*24*_xlfn.XLOOKUP(FSEchar[[#This Row],[FCI 
Category
Types]],$AV$11:$AV$15,$AW$11:$AW$15),"")</f>
        <v/>
      </c>
      <c r="AD134" s="1">
        <f>SUMIF(SiteChar[Site Name],SiteChar[[#This Row],[Site Name]],FSEchar[FSE Nameplate Power Rating
'[kW']])</f>
        <v>0</v>
      </c>
      <c r="AE134" s="1">
        <f>COUNTIF(SiteChar[Site Name],SiteChar[[#This Row],[Site Name]])</f>
        <v>0</v>
      </c>
      <c r="AF134" s="1">
        <f>COUNTIF(Hide[Site LMD],Table1[[#This Row],[Site 
Ordinal Number]]&amp;$AV$17)</f>
        <v>0</v>
      </c>
      <c r="AG134" s="1">
        <f>COUNTIF(Hide[Site HD],Table1[[#This Row],[Site 
Ordinal Number]]&amp;$AV$18)</f>
        <v>0</v>
      </c>
      <c r="AH134" s="1" t="b">
        <f>OR(ISBLANK(SiteChar[[#This Row],[Latitude]]),LEN(SiteChar[[#This Row],[Latitude]])&gt;=8)</f>
        <v>1</v>
      </c>
      <c r="AI134" s="1" t="b">
        <f>OR(ISBLANK(SiteChar[[#This Row],[Longitude]]),LEN(SiteChar[[#This Row],[Longitude]])&gt;=10)</f>
        <v>1</v>
      </c>
      <c r="AJ134" s="1" t="str">
        <f>IF(Hide[[#This Row],[FCI Program Type]]=$AV$17,Table1[[#This Row],[Site 
Ordinal Number]]&amp;Hide[[#This Row],[FCI Program Type]],"")</f>
        <v/>
      </c>
      <c r="AK134" s="1" t="str">
        <f>IF(Hide[[#This Row],[FCI Program Type]]=$AV$18,Table1[[#This Row],[Site 
Ordinal Number]]&amp;Hide[[#This Row],[FCI Program Type]],"")</f>
        <v/>
      </c>
      <c r="AL134" s="1" t="b">
        <f>SiteCalc1[[#This Row],[Total Site
FCI 
Power Rating 
'[kW']]]&gt;SiteChar[[#This Row],[Maximum Total Site Power 
'[kW']]]</f>
        <v>0</v>
      </c>
      <c r="AM134" s="1" t="b">
        <f>AND(Hide[[#This Row],[FCI Program Type]]="LMD-FCI",SiteCalc1[[#This Row],[Total 
Site 
LMD-FCI Power Rating 
'[kW']]]&gt;2500)</f>
        <v>0</v>
      </c>
      <c r="AN134" s="1" t="b">
        <f>AND(Hide[[#This Row],[FCI Program Type]]="HD-FCI",SiteCalc1[[#This Row],[Total Site
HD-FCI Power Rating 
'[kW']]]&gt;40000)</f>
        <v>0</v>
      </c>
      <c r="AO134" s="1" t="b">
        <f>AND(FSEchar[[#This Row],[FSE Nameplate Power Rating
'[kW']]]&lt;50,OR(Hide[[#This Row],[FCI Program Type]]=$AV$17,Hide[[#This Row],[FCI Program Type]]=$AV$18))</f>
        <v>0</v>
      </c>
      <c r="AP134"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34" s="1" t="str">
        <f>IF(LEFT(FSEchar[[#This Row],[FCI 
Category
Types]],1)="L", "LMD-FCI",IF(LEFT(FSEchar[[#This Row],[FCI 
Category
Types]],1)="H","HD-FCI",""))</f>
        <v/>
      </c>
      <c r="AR134" s="1" t="str">
        <f>SiteChar[[#This Row],[Site Name]]&amp;" "&amp;FSEchar[[#This Row],[FCI 
Category
Types]]&amp;" "&amp;FSEchar[[#This Row],[FSE Charger Model]]&amp;" "&amp;FSEchar[[#This Row],[FSE Nameplate Power Rating
'[kW']]]</f>
        <v xml:space="preserve">   </v>
      </c>
      <c r="AS134" s="1">
        <f>COUNTIF(Hide[Unique Types],Hide[[#This Row],[Unique Types]])</f>
        <v>157</v>
      </c>
      <c r="BA134" s="48" t="str" cm="1">
        <f t="array" ref="BA134">IF(ISBLANK(AZ134),"",SUM(IF(AZ134=LEFT(AY134:AY$210,LEN(AZ134)),1,0)))</f>
        <v/>
      </c>
      <c r="BB134" s="47" t="str" cm="1">
        <f t="array" ref="BB134">IFERROR(IF(COUNTIF($BB$11:BB133,BB133)&lt;_xlfn.XLOOKUP(BB133,$AZ$11:$AZ$210,$BA$11:$BA$210,0,1),BB133,INDEX($AZ$11:$AZ$210,MATCH(BB133,$AZ$11:$AZ$210,0)+1)),"")</f>
        <v/>
      </c>
      <c r="BC134" s="46" t="str" cm="1">
        <f t="array" ref="BC134">IF(OR($BB134=0,$BB134=""),"",SUM(IF(AY134=Hide[Unique Types],1,0)))</f>
        <v/>
      </c>
      <c r="BD134" s="46" t="str" cm="1">
        <f t="array" ref="BD134">IF(OR($BB134=0,$BB134=""),"",_xlfn.XLOOKUP(AY134,Hide[Unique Types],FSEchar[FCI 
Category
Types],"Err",0,1))</f>
        <v/>
      </c>
      <c r="BE134" s="46" t="str" cm="1">
        <f t="array" ref="BE134">IF(OR($BB134=0,$BB134=""),"",_xlfn.XLOOKUP(AY134,Hide[Unique Types],FSEchar[FSE Charger Model],"Err",0,1))</f>
        <v/>
      </c>
      <c r="BF134" s="46" t="str" cm="1">
        <f t="array" ref="BF134">IF(OR($BB134=0,$BB134=""),"",_xlfn.XLOOKUP(AY134,Hide[Unique Types],FSEchar[FSE Nameplate Power Rating
'[kW']],"Err",0,1))</f>
        <v/>
      </c>
      <c r="BG134" s="46" t="str" cm="1">
        <f t="array" ref="BG134">IF(OR($BB134=0,$BB134=""),"",_xlfn.XLOOKUP(AY134,Hide[Unique Types],FSEchar[Number of CHAdeMO Ports],"Err",0,1))</f>
        <v/>
      </c>
      <c r="BH134" s="46" t="str" cm="1">
        <f t="array" ref="BH134">IF(OR($BB134=0,$BB134=""),"",_xlfn.XLOOKUP(AY134,Hide[Unique Types],FSEchar[Number of 
CCS 
Ports],"Err",0,1))</f>
        <v/>
      </c>
      <c r="BI134" s="46" t="str" cm="1">
        <f t="array" ref="BI134">IF(OR($BB134=0,$BB134=""),"",_xlfn.XLOOKUP(AY134,Hide[Unique Types],FSEchar[Number of NACS 
(SAE J3400)
Ports],"Err",0,1))</f>
        <v/>
      </c>
      <c r="BJ134" s="46" t="str" cm="1">
        <f t="array" ref="BJ134">IF(OR($BB134=0,$BB134=""),"",_xlfn.XLOOKUP(AY134,Hide[Unique Types],FSEchar[Number of High-Power Ports],"Err",0,1))</f>
        <v/>
      </c>
      <c r="BK134" s="46" t="str" cm="1">
        <f t="array" ref="BK134">IF(OR($BB134=0,$BB134=""),"",_xlfn.XLOOKUP(AY134,Hide[Unique Types],FSEchar[High-Power Port Type],"Err",0,1))</f>
        <v/>
      </c>
      <c r="BL134" s="46" t="str" cm="1">
        <f t="array" ref="BL134">IF(OR($BB134=0,$BB134=""),"",_xlfn.XLOOKUP(AY134,Hide[Unique Types],SiteCalc2[FCI Charging Capacity '[kWh/day']],"Err",0,1))</f>
        <v/>
      </c>
    </row>
    <row r="135" spans="2:64" x14ac:dyDescent="0.3">
      <c r="B135" s="28">
        <v>125</v>
      </c>
      <c r="C135" s="28" t="str">
        <f>IF(ISBLANK(SiteChar[[#This Row],[Site Name]]),"",IF(G135=G134,C134,C134+1))</f>
        <v/>
      </c>
      <c r="D135" s="28" t="str">
        <f>IF(ISBLANK(SiteChar[[#This Row],[Site Name]]),"",IF(G135=G134,D134+1,1))</f>
        <v/>
      </c>
      <c r="E135" s="1" t="str">
        <f>IF(ISBLANK(SiteChar[[#This Row],[Site Name]]),"",Applicant)</f>
        <v/>
      </c>
      <c r="F135" s="1" t="str">
        <f>IF(ISBLANK(SiteChar[[#This Row],[Site Name]]),"",FEIN)</f>
        <v/>
      </c>
      <c r="G135" s="139"/>
      <c r="H135" s="139"/>
      <c r="I135" s="139"/>
      <c r="J135" s="140"/>
      <c r="K135" s="140"/>
      <c r="L135" s="141"/>
      <c r="M135" s="139"/>
      <c r="N135" s="142"/>
      <c r="O135" s="1">
        <f>SUMIF(Table1[Site 
Ordinal Number],Table1[[#This Row],[Site 
Ordinal Number]],FSEchar[FSE Nameplate Power Rating
'[kW']])</f>
        <v>0</v>
      </c>
      <c r="P135" s="1">
        <f>SUMIF(Table1[Site 
Ordinal Number],Table1[[#This Row],[Site 
Ordinal Number]],FSEchar[FSE
FCI
Power Rating '[kW']])</f>
        <v>0</v>
      </c>
      <c r="Q135" s="1">
        <f>SUMIF(Hide[Site LMD],"="&amp;Table1[[#This Row],[Site 
Ordinal Number]]&amp;$AV$17,FSEchar[FSE
FCI
Power Rating '[kW']])</f>
        <v>0</v>
      </c>
      <c r="R135" s="1">
        <f>SUMIF(Hide[Site HD],"="&amp;Table1[[#This Row],[Site 
Ordinal Number]]&amp;$AV$18,FSEchar[FSE
FCI
Power Rating '[kW']])</f>
        <v>0</v>
      </c>
      <c r="S135" s="139"/>
      <c r="T135" s="139"/>
      <c r="U135" s="139"/>
      <c r="V135" s="139"/>
      <c r="W135" s="139"/>
      <c r="X135" s="139"/>
      <c r="Y135" s="148"/>
      <c r="Z135" s="139"/>
      <c r="AA135" s="139"/>
      <c r="AB135" s="139"/>
      <c r="AC135" s="1" t="str">
        <f>IFERROR(FSEchar[[#This Row],[FSE
FCI
Power Rating '[kW']]]*24*_xlfn.XLOOKUP(FSEchar[[#This Row],[FCI 
Category
Types]],$AV$11:$AV$15,$AW$11:$AW$15),"")</f>
        <v/>
      </c>
      <c r="AD135" s="1">
        <f>SUMIF(SiteChar[Site Name],SiteChar[[#This Row],[Site Name]],FSEchar[FSE Nameplate Power Rating
'[kW']])</f>
        <v>0</v>
      </c>
      <c r="AE135" s="1">
        <f>COUNTIF(SiteChar[Site Name],SiteChar[[#This Row],[Site Name]])</f>
        <v>0</v>
      </c>
      <c r="AF135" s="1">
        <f>COUNTIF(Hide[Site LMD],Table1[[#This Row],[Site 
Ordinal Number]]&amp;$AV$17)</f>
        <v>0</v>
      </c>
      <c r="AG135" s="1">
        <f>COUNTIF(Hide[Site HD],Table1[[#This Row],[Site 
Ordinal Number]]&amp;$AV$18)</f>
        <v>0</v>
      </c>
      <c r="AH135" s="1" t="b">
        <f>OR(ISBLANK(SiteChar[[#This Row],[Latitude]]),LEN(SiteChar[[#This Row],[Latitude]])&gt;=8)</f>
        <v>1</v>
      </c>
      <c r="AI135" s="1" t="b">
        <f>OR(ISBLANK(SiteChar[[#This Row],[Longitude]]),LEN(SiteChar[[#This Row],[Longitude]])&gt;=10)</f>
        <v>1</v>
      </c>
      <c r="AJ135" s="1" t="str">
        <f>IF(Hide[[#This Row],[FCI Program Type]]=$AV$17,Table1[[#This Row],[Site 
Ordinal Number]]&amp;Hide[[#This Row],[FCI Program Type]],"")</f>
        <v/>
      </c>
      <c r="AK135" s="1" t="str">
        <f>IF(Hide[[#This Row],[FCI Program Type]]=$AV$18,Table1[[#This Row],[Site 
Ordinal Number]]&amp;Hide[[#This Row],[FCI Program Type]],"")</f>
        <v/>
      </c>
      <c r="AL135" s="1" t="b">
        <f>SiteCalc1[[#This Row],[Total Site
FCI 
Power Rating 
'[kW']]]&gt;SiteChar[[#This Row],[Maximum Total Site Power 
'[kW']]]</f>
        <v>0</v>
      </c>
      <c r="AM135" s="1" t="b">
        <f>AND(Hide[[#This Row],[FCI Program Type]]="LMD-FCI",SiteCalc1[[#This Row],[Total 
Site 
LMD-FCI Power Rating 
'[kW']]]&gt;2500)</f>
        <v>0</v>
      </c>
      <c r="AN135" s="1" t="b">
        <f>AND(Hide[[#This Row],[FCI Program Type]]="HD-FCI",SiteCalc1[[#This Row],[Total Site
HD-FCI Power Rating 
'[kW']]]&gt;40000)</f>
        <v>0</v>
      </c>
      <c r="AO135" s="1" t="b">
        <f>AND(FSEchar[[#This Row],[FSE Nameplate Power Rating
'[kW']]]&lt;50,OR(Hide[[#This Row],[FCI Program Type]]=$AV$17,Hide[[#This Row],[FCI Program Type]]=$AV$18))</f>
        <v>0</v>
      </c>
      <c r="AP135"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35" s="1" t="str">
        <f>IF(LEFT(FSEchar[[#This Row],[FCI 
Category
Types]],1)="L", "LMD-FCI",IF(LEFT(FSEchar[[#This Row],[FCI 
Category
Types]],1)="H","HD-FCI",""))</f>
        <v/>
      </c>
      <c r="AR135" s="1" t="str">
        <f>SiteChar[[#This Row],[Site Name]]&amp;" "&amp;FSEchar[[#This Row],[FCI 
Category
Types]]&amp;" "&amp;FSEchar[[#This Row],[FSE Charger Model]]&amp;" "&amp;FSEchar[[#This Row],[FSE Nameplate Power Rating
'[kW']]]</f>
        <v xml:space="preserve">   </v>
      </c>
      <c r="AS135" s="1">
        <f>COUNTIF(Hide[Unique Types],Hide[[#This Row],[Unique Types]])</f>
        <v>157</v>
      </c>
      <c r="BA135" s="48" t="str" cm="1">
        <f t="array" ref="BA135">IF(ISBLANK(AZ135),"",SUM(IF(AZ135=LEFT(AY135:AY$210,LEN(AZ135)),1,0)))</f>
        <v/>
      </c>
      <c r="BB135" s="47" t="str" cm="1">
        <f t="array" ref="BB135">IFERROR(IF(COUNTIF($BB$11:BB134,BB134)&lt;_xlfn.XLOOKUP(BB134,$AZ$11:$AZ$210,$BA$11:$BA$210,0,1),BB134,INDEX($AZ$11:$AZ$210,MATCH(BB134,$AZ$11:$AZ$210,0)+1)),"")</f>
        <v/>
      </c>
      <c r="BC135" s="46" t="str" cm="1">
        <f t="array" ref="BC135">IF(OR($BB135=0,$BB135=""),"",SUM(IF(AY135=Hide[Unique Types],1,0)))</f>
        <v/>
      </c>
      <c r="BD135" s="46" t="str" cm="1">
        <f t="array" ref="BD135">IF(OR($BB135=0,$BB135=""),"",_xlfn.XLOOKUP(AY135,Hide[Unique Types],FSEchar[FCI 
Category
Types],"Err",0,1))</f>
        <v/>
      </c>
      <c r="BE135" s="46" t="str" cm="1">
        <f t="array" ref="BE135">IF(OR($BB135=0,$BB135=""),"",_xlfn.XLOOKUP(AY135,Hide[Unique Types],FSEchar[FSE Charger Model],"Err",0,1))</f>
        <v/>
      </c>
      <c r="BF135" s="46" t="str" cm="1">
        <f t="array" ref="BF135">IF(OR($BB135=0,$BB135=""),"",_xlfn.XLOOKUP(AY135,Hide[Unique Types],FSEchar[FSE Nameplate Power Rating
'[kW']],"Err",0,1))</f>
        <v/>
      </c>
      <c r="BG135" s="46" t="str" cm="1">
        <f t="array" ref="BG135">IF(OR($BB135=0,$BB135=""),"",_xlfn.XLOOKUP(AY135,Hide[Unique Types],FSEchar[Number of CHAdeMO Ports],"Err",0,1))</f>
        <v/>
      </c>
      <c r="BH135" s="46" t="str" cm="1">
        <f t="array" ref="BH135">IF(OR($BB135=0,$BB135=""),"",_xlfn.XLOOKUP(AY135,Hide[Unique Types],FSEchar[Number of 
CCS 
Ports],"Err",0,1))</f>
        <v/>
      </c>
      <c r="BI135" s="46" t="str" cm="1">
        <f t="array" ref="BI135">IF(OR($BB135=0,$BB135=""),"",_xlfn.XLOOKUP(AY135,Hide[Unique Types],FSEchar[Number of NACS 
(SAE J3400)
Ports],"Err",0,1))</f>
        <v/>
      </c>
      <c r="BJ135" s="46" t="str" cm="1">
        <f t="array" ref="BJ135">IF(OR($BB135=0,$BB135=""),"",_xlfn.XLOOKUP(AY135,Hide[Unique Types],FSEchar[Number of High-Power Ports],"Err",0,1))</f>
        <v/>
      </c>
      <c r="BK135" s="46" t="str" cm="1">
        <f t="array" ref="BK135">IF(OR($BB135=0,$BB135=""),"",_xlfn.XLOOKUP(AY135,Hide[Unique Types],FSEchar[High-Power Port Type],"Err",0,1))</f>
        <v/>
      </c>
      <c r="BL135" s="46" t="str" cm="1">
        <f t="array" ref="BL135">IF(OR($BB135=0,$BB135=""),"",_xlfn.XLOOKUP(AY135,Hide[Unique Types],SiteCalc2[FCI Charging Capacity '[kWh/day']],"Err",0,1))</f>
        <v/>
      </c>
    </row>
    <row r="136" spans="2:64" x14ac:dyDescent="0.3">
      <c r="B136" s="28">
        <v>126</v>
      </c>
      <c r="C136" s="28" t="str">
        <f>IF(ISBLANK(SiteChar[[#This Row],[Site Name]]),"",IF(G136=G135,C135,C135+1))</f>
        <v/>
      </c>
      <c r="D136" s="28" t="str">
        <f>IF(ISBLANK(SiteChar[[#This Row],[Site Name]]),"",IF(G136=G135,D135+1,1))</f>
        <v/>
      </c>
      <c r="E136" s="1" t="str">
        <f>IF(ISBLANK(SiteChar[[#This Row],[Site Name]]),"",Applicant)</f>
        <v/>
      </c>
      <c r="F136" s="1" t="str">
        <f>IF(ISBLANK(SiteChar[[#This Row],[Site Name]]),"",FEIN)</f>
        <v/>
      </c>
      <c r="G136" s="139"/>
      <c r="H136" s="139"/>
      <c r="I136" s="139"/>
      <c r="J136" s="140"/>
      <c r="K136" s="140"/>
      <c r="L136" s="141"/>
      <c r="M136" s="139"/>
      <c r="N136" s="142"/>
      <c r="O136" s="1">
        <f>SUMIF(Table1[Site 
Ordinal Number],Table1[[#This Row],[Site 
Ordinal Number]],FSEchar[FSE Nameplate Power Rating
'[kW']])</f>
        <v>0</v>
      </c>
      <c r="P136" s="1">
        <f>SUMIF(Table1[Site 
Ordinal Number],Table1[[#This Row],[Site 
Ordinal Number]],FSEchar[FSE
FCI
Power Rating '[kW']])</f>
        <v>0</v>
      </c>
      <c r="Q136" s="1">
        <f>SUMIF(Hide[Site LMD],"="&amp;Table1[[#This Row],[Site 
Ordinal Number]]&amp;$AV$17,FSEchar[FSE
FCI
Power Rating '[kW']])</f>
        <v>0</v>
      </c>
      <c r="R136" s="1">
        <f>SUMIF(Hide[Site HD],"="&amp;Table1[[#This Row],[Site 
Ordinal Number]]&amp;$AV$18,FSEchar[FSE
FCI
Power Rating '[kW']])</f>
        <v>0</v>
      </c>
      <c r="S136" s="139"/>
      <c r="T136" s="139"/>
      <c r="U136" s="139"/>
      <c r="V136" s="139"/>
      <c r="W136" s="139"/>
      <c r="X136" s="139"/>
      <c r="Y136" s="148"/>
      <c r="Z136" s="139"/>
      <c r="AA136" s="139"/>
      <c r="AB136" s="139"/>
      <c r="AC136" s="1" t="str">
        <f>IFERROR(FSEchar[[#This Row],[FSE
FCI
Power Rating '[kW']]]*24*_xlfn.XLOOKUP(FSEchar[[#This Row],[FCI 
Category
Types]],$AV$11:$AV$15,$AW$11:$AW$15),"")</f>
        <v/>
      </c>
      <c r="AD136" s="1">
        <f>SUMIF(SiteChar[Site Name],SiteChar[[#This Row],[Site Name]],FSEchar[FSE Nameplate Power Rating
'[kW']])</f>
        <v>0</v>
      </c>
      <c r="AE136" s="1">
        <f>COUNTIF(SiteChar[Site Name],SiteChar[[#This Row],[Site Name]])</f>
        <v>0</v>
      </c>
      <c r="AF136" s="1">
        <f>COUNTIF(Hide[Site LMD],Table1[[#This Row],[Site 
Ordinal Number]]&amp;$AV$17)</f>
        <v>0</v>
      </c>
      <c r="AG136" s="1">
        <f>COUNTIF(Hide[Site HD],Table1[[#This Row],[Site 
Ordinal Number]]&amp;$AV$18)</f>
        <v>0</v>
      </c>
      <c r="AH136" s="1" t="b">
        <f>OR(ISBLANK(SiteChar[[#This Row],[Latitude]]),LEN(SiteChar[[#This Row],[Latitude]])&gt;=8)</f>
        <v>1</v>
      </c>
      <c r="AI136" s="1" t="b">
        <f>OR(ISBLANK(SiteChar[[#This Row],[Longitude]]),LEN(SiteChar[[#This Row],[Longitude]])&gt;=10)</f>
        <v>1</v>
      </c>
      <c r="AJ136" s="1" t="str">
        <f>IF(Hide[[#This Row],[FCI Program Type]]=$AV$17,Table1[[#This Row],[Site 
Ordinal Number]]&amp;Hide[[#This Row],[FCI Program Type]],"")</f>
        <v/>
      </c>
      <c r="AK136" s="1" t="str">
        <f>IF(Hide[[#This Row],[FCI Program Type]]=$AV$18,Table1[[#This Row],[Site 
Ordinal Number]]&amp;Hide[[#This Row],[FCI Program Type]],"")</f>
        <v/>
      </c>
      <c r="AL136" s="1" t="b">
        <f>SiteCalc1[[#This Row],[Total Site
FCI 
Power Rating 
'[kW']]]&gt;SiteChar[[#This Row],[Maximum Total Site Power 
'[kW']]]</f>
        <v>0</v>
      </c>
      <c r="AM136" s="1" t="b">
        <f>AND(Hide[[#This Row],[FCI Program Type]]="LMD-FCI",SiteCalc1[[#This Row],[Total 
Site 
LMD-FCI Power Rating 
'[kW']]]&gt;2500)</f>
        <v>0</v>
      </c>
      <c r="AN136" s="1" t="b">
        <f>AND(Hide[[#This Row],[FCI Program Type]]="HD-FCI",SiteCalc1[[#This Row],[Total Site
HD-FCI Power Rating 
'[kW']]]&gt;40000)</f>
        <v>0</v>
      </c>
      <c r="AO136" s="1" t="b">
        <f>AND(FSEchar[[#This Row],[FSE Nameplate Power Rating
'[kW']]]&lt;50,OR(Hide[[#This Row],[FCI Program Type]]=$AV$17,Hide[[#This Row],[FCI Program Type]]=$AV$18))</f>
        <v>0</v>
      </c>
      <c r="AP136"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36" s="1" t="str">
        <f>IF(LEFT(FSEchar[[#This Row],[FCI 
Category
Types]],1)="L", "LMD-FCI",IF(LEFT(FSEchar[[#This Row],[FCI 
Category
Types]],1)="H","HD-FCI",""))</f>
        <v/>
      </c>
      <c r="AR136" s="1" t="str">
        <f>SiteChar[[#This Row],[Site Name]]&amp;" "&amp;FSEchar[[#This Row],[FCI 
Category
Types]]&amp;" "&amp;FSEchar[[#This Row],[FSE Charger Model]]&amp;" "&amp;FSEchar[[#This Row],[FSE Nameplate Power Rating
'[kW']]]</f>
        <v xml:space="preserve">   </v>
      </c>
      <c r="AS136" s="1">
        <f>COUNTIF(Hide[Unique Types],Hide[[#This Row],[Unique Types]])</f>
        <v>157</v>
      </c>
      <c r="BA136" s="48" t="str" cm="1">
        <f t="array" ref="BA136">IF(ISBLANK(AZ136),"",SUM(IF(AZ136=LEFT(AY136:AY$210,LEN(AZ136)),1,0)))</f>
        <v/>
      </c>
      <c r="BB136" s="47" t="str" cm="1">
        <f t="array" ref="BB136">IFERROR(IF(COUNTIF($BB$11:BB135,BB135)&lt;_xlfn.XLOOKUP(BB135,$AZ$11:$AZ$210,$BA$11:$BA$210,0,1),BB135,INDEX($AZ$11:$AZ$210,MATCH(BB135,$AZ$11:$AZ$210,0)+1)),"")</f>
        <v/>
      </c>
      <c r="BC136" s="46" t="str" cm="1">
        <f t="array" ref="BC136">IF(OR($BB136=0,$BB136=""),"",SUM(IF(AY136=Hide[Unique Types],1,0)))</f>
        <v/>
      </c>
      <c r="BD136" s="46" t="str" cm="1">
        <f t="array" ref="BD136">IF(OR($BB136=0,$BB136=""),"",_xlfn.XLOOKUP(AY136,Hide[Unique Types],FSEchar[FCI 
Category
Types],"Err",0,1))</f>
        <v/>
      </c>
      <c r="BE136" s="46" t="str" cm="1">
        <f t="array" ref="BE136">IF(OR($BB136=0,$BB136=""),"",_xlfn.XLOOKUP(AY136,Hide[Unique Types],FSEchar[FSE Charger Model],"Err",0,1))</f>
        <v/>
      </c>
      <c r="BF136" s="46" t="str" cm="1">
        <f t="array" ref="BF136">IF(OR($BB136=0,$BB136=""),"",_xlfn.XLOOKUP(AY136,Hide[Unique Types],FSEchar[FSE Nameplate Power Rating
'[kW']],"Err",0,1))</f>
        <v/>
      </c>
      <c r="BG136" s="46" t="str" cm="1">
        <f t="array" ref="BG136">IF(OR($BB136=0,$BB136=""),"",_xlfn.XLOOKUP(AY136,Hide[Unique Types],FSEchar[Number of CHAdeMO Ports],"Err",0,1))</f>
        <v/>
      </c>
      <c r="BH136" s="46" t="str" cm="1">
        <f t="array" ref="BH136">IF(OR($BB136=0,$BB136=""),"",_xlfn.XLOOKUP(AY136,Hide[Unique Types],FSEchar[Number of 
CCS 
Ports],"Err",0,1))</f>
        <v/>
      </c>
      <c r="BI136" s="46" t="str" cm="1">
        <f t="array" ref="BI136">IF(OR($BB136=0,$BB136=""),"",_xlfn.XLOOKUP(AY136,Hide[Unique Types],FSEchar[Number of NACS 
(SAE J3400)
Ports],"Err",0,1))</f>
        <v/>
      </c>
      <c r="BJ136" s="46" t="str" cm="1">
        <f t="array" ref="BJ136">IF(OR($BB136=0,$BB136=""),"",_xlfn.XLOOKUP(AY136,Hide[Unique Types],FSEchar[Number of High-Power Ports],"Err",0,1))</f>
        <v/>
      </c>
      <c r="BK136" s="46" t="str" cm="1">
        <f t="array" ref="BK136">IF(OR($BB136=0,$BB136=""),"",_xlfn.XLOOKUP(AY136,Hide[Unique Types],FSEchar[High-Power Port Type],"Err",0,1))</f>
        <v/>
      </c>
      <c r="BL136" s="46" t="str" cm="1">
        <f t="array" ref="BL136">IF(OR($BB136=0,$BB136=""),"",_xlfn.XLOOKUP(AY136,Hide[Unique Types],SiteCalc2[FCI Charging Capacity '[kWh/day']],"Err",0,1))</f>
        <v/>
      </c>
    </row>
    <row r="137" spans="2:64" x14ac:dyDescent="0.3">
      <c r="B137" s="28">
        <v>127</v>
      </c>
      <c r="C137" s="28" t="str">
        <f>IF(ISBLANK(SiteChar[[#This Row],[Site Name]]),"",IF(G137=G136,C136,C136+1))</f>
        <v/>
      </c>
      <c r="D137" s="28" t="str">
        <f>IF(ISBLANK(SiteChar[[#This Row],[Site Name]]),"",IF(G137=G136,D136+1,1))</f>
        <v/>
      </c>
      <c r="E137" s="1" t="str">
        <f>IF(ISBLANK(SiteChar[[#This Row],[Site Name]]),"",Applicant)</f>
        <v/>
      </c>
      <c r="F137" s="1" t="str">
        <f>IF(ISBLANK(SiteChar[[#This Row],[Site Name]]),"",FEIN)</f>
        <v/>
      </c>
      <c r="G137" s="139"/>
      <c r="H137" s="139"/>
      <c r="I137" s="139"/>
      <c r="J137" s="140"/>
      <c r="K137" s="140"/>
      <c r="L137" s="141"/>
      <c r="M137" s="139"/>
      <c r="N137" s="142"/>
      <c r="O137" s="1">
        <f>SUMIF(Table1[Site 
Ordinal Number],Table1[[#This Row],[Site 
Ordinal Number]],FSEchar[FSE Nameplate Power Rating
'[kW']])</f>
        <v>0</v>
      </c>
      <c r="P137" s="1">
        <f>SUMIF(Table1[Site 
Ordinal Number],Table1[[#This Row],[Site 
Ordinal Number]],FSEchar[FSE
FCI
Power Rating '[kW']])</f>
        <v>0</v>
      </c>
      <c r="Q137" s="1">
        <f>SUMIF(Hide[Site LMD],"="&amp;Table1[[#This Row],[Site 
Ordinal Number]]&amp;$AV$17,FSEchar[FSE
FCI
Power Rating '[kW']])</f>
        <v>0</v>
      </c>
      <c r="R137" s="1">
        <f>SUMIF(Hide[Site HD],"="&amp;Table1[[#This Row],[Site 
Ordinal Number]]&amp;$AV$18,FSEchar[FSE
FCI
Power Rating '[kW']])</f>
        <v>0</v>
      </c>
      <c r="S137" s="139"/>
      <c r="T137" s="139"/>
      <c r="U137" s="139"/>
      <c r="V137" s="139"/>
      <c r="W137" s="139"/>
      <c r="X137" s="139"/>
      <c r="Y137" s="148"/>
      <c r="Z137" s="139"/>
      <c r="AA137" s="139"/>
      <c r="AB137" s="139"/>
      <c r="AC137" s="1" t="str">
        <f>IFERROR(FSEchar[[#This Row],[FSE
FCI
Power Rating '[kW']]]*24*_xlfn.XLOOKUP(FSEchar[[#This Row],[FCI 
Category
Types]],$AV$11:$AV$15,$AW$11:$AW$15),"")</f>
        <v/>
      </c>
      <c r="AD137" s="1">
        <f>SUMIF(SiteChar[Site Name],SiteChar[[#This Row],[Site Name]],FSEchar[FSE Nameplate Power Rating
'[kW']])</f>
        <v>0</v>
      </c>
      <c r="AE137" s="1">
        <f>COUNTIF(SiteChar[Site Name],SiteChar[[#This Row],[Site Name]])</f>
        <v>0</v>
      </c>
      <c r="AF137" s="1">
        <f>COUNTIF(Hide[Site LMD],Table1[[#This Row],[Site 
Ordinal Number]]&amp;$AV$17)</f>
        <v>0</v>
      </c>
      <c r="AG137" s="1">
        <f>COUNTIF(Hide[Site HD],Table1[[#This Row],[Site 
Ordinal Number]]&amp;$AV$18)</f>
        <v>0</v>
      </c>
      <c r="AH137" s="1" t="b">
        <f>OR(ISBLANK(SiteChar[[#This Row],[Latitude]]),LEN(SiteChar[[#This Row],[Latitude]])&gt;=8)</f>
        <v>1</v>
      </c>
      <c r="AI137" s="1" t="b">
        <f>OR(ISBLANK(SiteChar[[#This Row],[Longitude]]),LEN(SiteChar[[#This Row],[Longitude]])&gt;=10)</f>
        <v>1</v>
      </c>
      <c r="AJ137" s="1" t="str">
        <f>IF(Hide[[#This Row],[FCI Program Type]]=$AV$17,Table1[[#This Row],[Site 
Ordinal Number]]&amp;Hide[[#This Row],[FCI Program Type]],"")</f>
        <v/>
      </c>
      <c r="AK137" s="1" t="str">
        <f>IF(Hide[[#This Row],[FCI Program Type]]=$AV$18,Table1[[#This Row],[Site 
Ordinal Number]]&amp;Hide[[#This Row],[FCI Program Type]],"")</f>
        <v/>
      </c>
      <c r="AL137" s="1" t="b">
        <f>SiteCalc1[[#This Row],[Total Site
FCI 
Power Rating 
'[kW']]]&gt;SiteChar[[#This Row],[Maximum Total Site Power 
'[kW']]]</f>
        <v>0</v>
      </c>
      <c r="AM137" s="1" t="b">
        <f>AND(Hide[[#This Row],[FCI Program Type]]="LMD-FCI",SiteCalc1[[#This Row],[Total 
Site 
LMD-FCI Power Rating 
'[kW']]]&gt;2500)</f>
        <v>0</v>
      </c>
      <c r="AN137" s="1" t="b">
        <f>AND(Hide[[#This Row],[FCI Program Type]]="HD-FCI",SiteCalc1[[#This Row],[Total Site
HD-FCI Power Rating 
'[kW']]]&gt;40000)</f>
        <v>0</v>
      </c>
      <c r="AO137" s="1" t="b">
        <f>AND(FSEchar[[#This Row],[FSE Nameplate Power Rating
'[kW']]]&lt;50,OR(Hide[[#This Row],[FCI Program Type]]=$AV$17,Hide[[#This Row],[FCI Program Type]]=$AV$18))</f>
        <v>0</v>
      </c>
      <c r="AP137"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37" s="1" t="str">
        <f>IF(LEFT(FSEchar[[#This Row],[FCI 
Category
Types]],1)="L", "LMD-FCI",IF(LEFT(FSEchar[[#This Row],[FCI 
Category
Types]],1)="H","HD-FCI",""))</f>
        <v/>
      </c>
      <c r="AR137" s="1" t="str">
        <f>SiteChar[[#This Row],[Site Name]]&amp;" "&amp;FSEchar[[#This Row],[FCI 
Category
Types]]&amp;" "&amp;FSEchar[[#This Row],[FSE Charger Model]]&amp;" "&amp;FSEchar[[#This Row],[FSE Nameplate Power Rating
'[kW']]]</f>
        <v xml:space="preserve">   </v>
      </c>
      <c r="AS137" s="1">
        <f>COUNTIF(Hide[Unique Types],Hide[[#This Row],[Unique Types]])</f>
        <v>157</v>
      </c>
      <c r="BA137" s="48" t="str" cm="1">
        <f t="array" ref="BA137">IF(ISBLANK(AZ137),"",SUM(IF(AZ137=LEFT(AY137:AY$210,LEN(AZ137)),1,0)))</f>
        <v/>
      </c>
      <c r="BB137" s="47" t="str" cm="1">
        <f t="array" ref="BB137">IFERROR(IF(COUNTIF($BB$11:BB136,BB136)&lt;_xlfn.XLOOKUP(BB136,$AZ$11:$AZ$210,$BA$11:$BA$210,0,1),BB136,INDEX($AZ$11:$AZ$210,MATCH(BB136,$AZ$11:$AZ$210,0)+1)),"")</f>
        <v/>
      </c>
      <c r="BC137" s="46" t="str" cm="1">
        <f t="array" ref="BC137">IF(OR($BB137=0,$BB137=""),"",SUM(IF(AY137=Hide[Unique Types],1,0)))</f>
        <v/>
      </c>
      <c r="BD137" s="46" t="str" cm="1">
        <f t="array" ref="BD137">IF(OR($BB137=0,$BB137=""),"",_xlfn.XLOOKUP(AY137,Hide[Unique Types],FSEchar[FCI 
Category
Types],"Err",0,1))</f>
        <v/>
      </c>
      <c r="BE137" s="46" t="str" cm="1">
        <f t="array" ref="BE137">IF(OR($BB137=0,$BB137=""),"",_xlfn.XLOOKUP(AY137,Hide[Unique Types],FSEchar[FSE Charger Model],"Err",0,1))</f>
        <v/>
      </c>
      <c r="BF137" s="46" t="str" cm="1">
        <f t="array" ref="BF137">IF(OR($BB137=0,$BB137=""),"",_xlfn.XLOOKUP(AY137,Hide[Unique Types],FSEchar[FSE Nameplate Power Rating
'[kW']],"Err",0,1))</f>
        <v/>
      </c>
      <c r="BG137" s="46" t="str" cm="1">
        <f t="array" ref="BG137">IF(OR($BB137=0,$BB137=""),"",_xlfn.XLOOKUP(AY137,Hide[Unique Types],FSEchar[Number of CHAdeMO Ports],"Err",0,1))</f>
        <v/>
      </c>
      <c r="BH137" s="46" t="str" cm="1">
        <f t="array" ref="BH137">IF(OR($BB137=0,$BB137=""),"",_xlfn.XLOOKUP(AY137,Hide[Unique Types],FSEchar[Number of 
CCS 
Ports],"Err",0,1))</f>
        <v/>
      </c>
      <c r="BI137" s="46" t="str" cm="1">
        <f t="array" ref="BI137">IF(OR($BB137=0,$BB137=""),"",_xlfn.XLOOKUP(AY137,Hide[Unique Types],FSEchar[Number of NACS 
(SAE J3400)
Ports],"Err",0,1))</f>
        <v/>
      </c>
      <c r="BJ137" s="46" t="str" cm="1">
        <f t="array" ref="BJ137">IF(OR($BB137=0,$BB137=""),"",_xlfn.XLOOKUP(AY137,Hide[Unique Types],FSEchar[Number of High-Power Ports],"Err",0,1))</f>
        <v/>
      </c>
      <c r="BK137" s="46" t="str" cm="1">
        <f t="array" ref="BK137">IF(OR($BB137=0,$BB137=""),"",_xlfn.XLOOKUP(AY137,Hide[Unique Types],FSEchar[High-Power Port Type],"Err",0,1))</f>
        <v/>
      </c>
      <c r="BL137" s="46" t="str" cm="1">
        <f t="array" ref="BL137">IF(OR($BB137=0,$BB137=""),"",_xlfn.XLOOKUP(AY137,Hide[Unique Types],SiteCalc2[FCI Charging Capacity '[kWh/day']],"Err",0,1))</f>
        <v/>
      </c>
    </row>
    <row r="138" spans="2:64" x14ac:dyDescent="0.3">
      <c r="B138" s="28">
        <v>128</v>
      </c>
      <c r="C138" s="28" t="str">
        <f>IF(ISBLANK(SiteChar[[#This Row],[Site Name]]),"",IF(G138=G137,C137,C137+1))</f>
        <v/>
      </c>
      <c r="D138" s="28" t="str">
        <f>IF(ISBLANK(SiteChar[[#This Row],[Site Name]]),"",IF(G138=G137,D137+1,1))</f>
        <v/>
      </c>
      <c r="E138" s="1" t="str">
        <f>IF(ISBLANK(SiteChar[[#This Row],[Site Name]]),"",Applicant)</f>
        <v/>
      </c>
      <c r="F138" s="1" t="str">
        <f>IF(ISBLANK(SiteChar[[#This Row],[Site Name]]),"",FEIN)</f>
        <v/>
      </c>
      <c r="G138" s="139"/>
      <c r="H138" s="139"/>
      <c r="I138" s="139"/>
      <c r="J138" s="140"/>
      <c r="K138" s="140"/>
      <c r="L138" s="141"/>
      <c r="M138" s="139"/>
      <c r="N138" s="142"/>
      <c r="O138" s="1">
        <f>SUMIF(Table1[Site 
Ordinal Number],Table1[[#This Row],[Site 
Ordinal Number]],FSEchar[FSE Nameplate Power Rating
'[kW']])</f>
        <v>0</v>
      </c>
      <c r="P138" s="1">
        <f>SUMIF(Table1[Site 
Ordinal Number],Table1[[#This Row],[Site 
Ordinal Number]],FSEchar[FSE
FCI
Power Rating '[kW']])</f>
        <v>0</v>
      </c>
      <c r="Q138" s="1">
        <f>SUMIF(Hide[Site LMD],"="&amp;Table1[[#This Row],[Site 
Ordinal Number]]&amp;$AV$17,FSEchar[FSE
FCI
Power Rating '[kW']])</f>
        <v>0</v>
      </c>
      <c r="R138" s="1">
        <f>SUMIF(Hide[Site HD],"="&amp;Table1[[#This Row],[Site 
Ordinal Number]]&amp;$AV$18,FSEchar[FSE
FCI
Power Rating '[kW']])</f>
        <v>0</v>
      </c>
      <c r="S138" s="139"/>
      <c r="T138" s="139"/>
      <c r="U138" s="139"/>
      <c r="V138" s="139"/>
      <c r="W138" s="139"/>
      <c r="X138" s="139"/>
      <c r="Y138" s="148"/>
      <c r="Z138" s="139"/>
      <c r="AA138" s="139"/>
      <c r="AB138" s="139"/>
      <c r="AC138" s="1" t="str">
        <f>IFERROR(FSEchar[[#This Row],[FSE
FCI
Power Rating '[kW']]]*24*_xlfn.XLOOKUP(FSEchar[[#This Row],[FCI 
Category
Types]],$AV$11:$AV$15,$AW$11:$AW$15),"")</f>
        <v/>
      </c>
      <c r="AD138" s="1">
        <f>SUMIF(SiteChar[Site Name],SiteChar[[#This Row],[Site Name]],FSEchar[FSE Nameplate Power Rating
'[kW']])</f>
        <v>0</v>
      </c>
      <c r="AE138" s="1">
        <f>COUNTIF(SiteChar[Site Name],SiteChar[[#This Row],[Site Name]])</f>
        <v>0</v>
      </c>
      <c r="AF138" s="1">
        <f>COUNTIF(Hide[Site LMD],Table1[[#This Row],[Site 
Ordinal Number]]&amp;$AV$17)</f>
        <v>0</v>
      </c>
      <c r="AG138" s="1">
        <f>COUNTIF(Hide[Site HD],Table1[[#This Row],[Site 
Ordinal Number]]&amp;$AV$18)</f>
        <v>0</v>
      </c>
      <c r="AH138" s="1" t="b">
        <f>OR(ISBLANK(SiteChar[[#This Row],[Latitude]]),LEN(SiteChar[[#This Row],[Latitude]])&gt;=8)</f>
        <v>1</v>
      </c>
      <c r="AI138" s="1" t="b">
        <f>OR(ISBLANK(SiteChar[[#This Row],[Longitude]]),LEN(SiteChar[[#This Row],[Longitude]])&gt;=10)</f>
        <v>1</v>
      </c>
      <c r="AJ138" s="1" t="str">
        <f>IF(Hide[[#This Row],[FCI Program Type]]=$AV$17,Table1[[#This Row],[Site 
Ordinal Number]]&amp;Hide[[#This Row],[FCI Program Type]],"")</f>
        <v/>
      </c>
      <c r="AK138" s="1" t="str">
        <f>IF(Hide[[#This Row],[FCI Program Type]]=$AV$18,Table1[[#This Row],[Site 
Ordinal Number]]&amp;Hide[[#This Row],[FCI Program Type]],"")</f>
        <v/>
      </c>
      <c r="AL138" s="1" t="b">
        <f>SiteCalc1[[#This Row],[Total Site
FCI 
Power Rating 
'[kW']]]&gt;SiteChar[[#This Row],[Maximum Total Site Power 
'[kW']]]</f>
        <v>0</v>
      </c>
      <c r="AM138" s="1" t="b">
        <f>AND(Hide[[#This Row],[FCI Program Type]]="LMD-FCI",SiteCalc1[[#This Row],[Total 
Site 
LMD-FCI Power Rating 
'[kW']]]&gt;2500)</f>
        <v>0</v>
      </c>
      <c r="AN138" s="1" t="b">
        <f>AND(Hide[[#This Row],[FCI Program Type]]="HD-FCI",SiteCalc1[[#This Row],[Total Site
HD-FCI Power Rating 
'[kW']]]&gt;40000)</f>
        <v>0</v>
      </c>
      <c r="AO138" s="1" t="b">
        <f>AND(FSEchar[[#This Row],[FSE Nameplate Power Rating
'[kW']]]&lt;50,OR(Hide[[#This Row],[FCI Program Type]]=$AV$17,Hide[[#This Row],[FCI Program Type]]=$AV$18))</f>
        <v>0</v>
      </c>
      <c r="AP138"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38" s="1" t="str">
        <f>IF(LEFT(FSEchar[[#This Row],[FCI 
Category
Types]],1)="L", "LMD-FCI",IF(LEFT(FSEchar[[#This Row],[FCI 
Category
Types]],1)="H","HD-FCI",""))</f>
        <v/>
      </c>
      <c r="AR138" s="1" t="str">
        <f>SiteChar[[#This Row],[Site Name]]&amp;" "&amp;FSEchar[[#This Row],[FCI 
Category
Types]]&amp;" "&amp;FSEchar[[#This Row],[FSE Charger Model]]&amp;" "&amp;FSEchar[[#This Row],[FSE Nameplate Power Rating
'[kW']]]</f>
        <v xml:space="preserve">   </v>
      </c>
      <c r="AS138" s="1">
        <f>COUNTIF(Hide[Unique Types],Hide[[#This Row],[Unique Types]])</f>
        <v>157</v>
      </c>
      <c r="BA138" s="48" t="str" cm="1">
        <f t="array" ref="BA138">IF(ISBLANK(AZ138),"",SUM(IF(AZ138=LEFT(AY138:AY$210,LEN(AZ138)),1,0)))</f>
        <v/>
      </c>
      <c r="BB138" s="47" t="str" cm="1">
        <f t="array" ref="BB138">IFERROR(IF(COUNTIF($BB$11:BB137,BB137)&lt;_xlfn.XLOOKUP(BB137,$AZ$11:$AZ$210,$BA$11:$BA$210,0,1),BB137,INDEX($AZ$11:$AZ$210,MATCH(BB137,$AZ$11:$AZ$210,0)+1)),"")</f>
        <v/>
      </c>
      <c r="BC138" s="46" t="str" cm="1">
        <f t="array" ref="BC138">IF(OR($BB138=0,$BB138=""),"",SUM(IF(AY138=Hide[Unique Types],1,0)))</f>
        <v/>
      </c>
      <c r="BD138" s="46" t="str" cm="1">
        <f t="array" ref="BD138">IF(OR($BB138=0,$BB138=""),"",_xlfn.XLOOKUP(AY138,Hide[Unique Types],FSEchar[FCI 
Category
Types],"Err",0,1))</f>
        <v/>
      </c>
      <c r="BE138" s="46" t="str" cm="1">
        <f t="array" ref="BE138">IF(OR($BB138=0,$BB138=""),"",_xlfn.XLOOKUP(AY138,Hide[Unique Types],FSEchar[FSE Charger Model],"Err",0,1))</f>
        <v/>
      </c>
      <c r="BF138" s="46" t="str" cm="1">
        <f t="array" ref="BF138">IF(OR($BB138=0,$BB138=""),"",_xlfn.XLOOKUP(AY138,Hide[Unique Types],FSEchar[FSE Nameplate Power Rating
'[kW']],"Err",0,1))</f>
        <v/>
      </c>
      <c r="BG138" s="46" t="str" cm="1">
        <f t="array" ref="BG138">IF(OR($BB138=0,$BB138=""),"",_xlfn.XLOOKUP(AY138,Hide[Unique Types],FSEchar[Number of CHAdeMO Ports],"Err",0,1))</f>
        <v/>
      </c>
      <c r="BH138" s="46" t="str" cm="1">
        <f t="array" ref="BH138">IF(OR($BB138=0,$BB138=""),"",_xlfn.XLOOKUP(AY138,Hide[Unique Types],FSEchar[Number of 
CCS 
Ports],"Err",0,1))</f>
        <v/>
      </c>
      <c r="BI138" s="46" t="str" cm="1">
        <f t="array" ref="BI138">IF(OR($BB138=0,$BB138=""),"",_xlfn.XLOOKUP(AY138,Hide[Unique Types],FSEchar[Number of NACS 
(SAE J3400)
Ports],"Err",0,1))</f>
        <v/>
      </c>
      <c r="BJ138" s="46" t="str" cm="1">
        <f t="array" ref="BJ138">IF(OR($BB138=0,$BB138=""),"",_xlfn.XLOOKUP(AY138,Hide[Unique Types],FSEchar[Number of High-Power Ports],"Err",0,1))</f>
        <v/>
      </c>
      <c r="BK138" s="46" t="str" cm="1">
        <f t="array" ref="BK138">IF(OR($BB138=0,$BB138=""),"",_xlfn.XLOOKUP(AY138,Hide[Unique Types],FSEchar[High-Power Port Type],"Err",0,1))</f>
        <v/>
      </c>
      <c r="BL138" s="46" t="str" cm="1">
        <f t="array" ref="BL138">IF(OR($BB138=0,$BB138=""),"",_xlfn.XLOOKUP(AY138,Hide[Unique Types],SiteCalc2[FCI Charging Capacity '[kWh/day']],"Err",0,1))</f>
        <v/>
      </c>
    </row>
    <row r="139" spans="2:64" x14ac:dyDescent="0.3">
      <c r="B139" s="28">
        <v>129</v>
      </c>
      <c r="C139" s="28" t="str">
        <f>IF(ISBLANK(SiteChar[[#This Row],[Site Name]]),"",IF(G139=G138,C138,C138+1))</f>
        <v/>
      </c>
      <c r="D139" s="28" t="str">
        <f>IF(ISBLANK(SiteChar[[#This Row],[Site Name]]),"",IF(G139=G138,D138+1,1))</f>
        <v/>
      </c>
      <c r="E139" s="1" t="str">
        <f>IF(ISBLANK(SiteChar[[#This Row],[Site Name]]),"",Applicant)</f>
        <v/>
      </c>
      <c r="F139" s="1" t="str">
        <f>IF(ISBLANK(SiteChar[[#This Row],[Site Name]]),"",FEIN)</f>
        <v/>
      </c>
      <c r="G139" s="139"/>
      <c r="H139" s="139"/>
      <c r="I139" s="139"/>
      <c r="J139" s="140"/>
      <c r="K139" s="140"/>
      <c r="L139" s="141"/>
      <c r="M139" s="139"/>
      <c r="N139" s="142"/>
      <c r="O139" s="1">
        <f>SUMIF(Table1[Site 
Ordinal Number],Table1[[#This Row],[Site 
Ordinal Number]],FSEchar[FSE Nameplate Power Rating
'[kW']])</f>
        <v>0</v>
      </c>
      <c r="P139" s="1">
        <f>SUMIF(Table1[Site 
Ordinal Number],Table1[[#This Row],[Site 
Ordinal Number]],FSEchar[FSE
FCI
Power Rating '[kW']])</f>
        <v>0</v>
      </c>
      <c r="Q139" s="1">
        <f>SUMIF(Hide[Site LMD],"="&amp;Table1[[#This Row],[Site 
Ordinal Number]]&amp;$AV$17,FSEchar[FSE
FCI
Power Rating '[kW']])</f>
        <v>0</v>
      </c>
      <c r="R139" s="1">
        <f>SUMIF(Hide[Site HD],"="&amp;Table1[[#This Row],[Site 
Ordinal Number]]&amp;$AV$18,FSEchar[FSE
FCI
Power Rating '[kW']])</f>
        <v>0</v>
      </c>
      <c r="S139" s="139"/>
      <c r="T139" s="139"/>
      <c r="U139" s="139"/>
      <c r="V139" s="139"/>
      <c r="W139" s="139"/>
      <c r="X139" s="139"/>
      <c r="Y139" s="148"/>
      <c r="Z139" s="139"/>
      <c r="AA139" s="139"/>
      <c r="AB139" s="139"/>
      <c r="AC139" s="1" t="str">
        <f>IFERROR(FSEchar[[#This Row],[FSE
FCI
Power Rating '[kW']]]*24*_xlfn.XLOOKUP(FSEchar[[#This Row],[FCI 
Category
Types]],$AV$11:$AV$15,$AW$11:$AW$15),"")</f>
        <v/>
      </c>
      <c r="AD139" s="1">
        <f>SUMIF(SiteChar[Site Name],SiteChar[[#This Row],[Site Name]],FSEchar[FSE Nameplate Power Rating
'[kW']])</f>
        <v>0</v>
      </c>
      <c r="AE139" s="1">
        <f>COUNTIF(SiteChar[Site Name],SiteChar[[#This Row],[Site Name]])</f>
        <v>0</v>
      </c>
      <c r="AF139" s="1">
        <f>COUNTIF(Hide[Site LMD],Table1[[#This Row],[Site 
Ordinal Number]]&amp;$AV$17)</f>
        <v>0</v>
      </c>
      <c r="AG139" s="1">
        <f>COUNTIF(Hide[Site HD],Table1[[#This Row],[Site 
Ordinal Number]]&amp;$AV$18)</f>
        <v>0</v>
      </c>
      <c r="AH139" s="1" t="b">
        <f>OR(ISBLANK(SiteChar[[#This Row],[Latitude]]),LEN(SiteChar[[#This Row],[Latitude]])&gt;=8)</f>
        <v>1</v>
      </c>
      <c r="AI139" s="1" t="b">
        <f>OR(ISBLANK(SiteChar[[#This Row],[Longitude]]),LEN(SiteChar[[#This Row],[Longitude]])&gt;=10)</f>
        <v>1</v>
      </c>
      <c r="AJ139" s="1" t="str">
        <f>IF(Hide[[#This Row],[FCI Program Type]]=$AV$17,Table1[[#This Row],[Site 
Ordinal Number]]&amp;Hide[[#This Row],[FCI Program Type]],"")</f>
        <v/>
      </c>
      <c r="AK139" s="1" t="str">
        <f>IF(Hide[[#This Row],[FCI Program Type]]=$AV$18,Table1[[#This Row],[Site 
Ordinal Number]]&amp;Hide[[#This Row],[FCI Program Type]],"")</f>
        <v/>
      </c>
      <c r="AL139" s="1" t="b">
        <f>SiteCalc1[[#This Row],[Total Site
FCI 
Power Rating 
'[kW']]]&gt;SiteChar[[#This Row],[Maximum Total Site Power 
'[kW']]]</f>
        <v>0</v>
      </c>
      <c r="AM139" s="1" t="b">
        <f>AND(Hide[[#This Row],[FCI Program Type]]="LMD-FCI",SiteCalc1[[#This Row],[Total 
Site 
LMD-FCI Power Rating 
'[kW']]]&gt;2500)</f>
        <v>0</v>
      </c>
      <c r="AN139" s="1" t="b">
        <f>AND(Hide[[#This Row],[FCI Program Type]]="HD-FCI",SiteCalc1[[#This Row],[Total Site
HD-FCI Power Rating 
'[kW']]]&gt;40000)</f>
        <v>0</v>
      </c>
      <c r="AO139" s="1" t="b">
        <f>AND(FSEchar[[#This Row],[FSE Nameplate Power Rating
'[kW']]]&lt;50,OR(Hide[[#This Row],[FCI Program Type]]=$AV$17,Hide[[#This Row],[FCI Program Type]]=$AV$18))</f>
        <v>0</v>
      </c>
      <c r="AP139"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39" s="1" t="str">
        <f>IF(LEFT(FSEchar[[#This Row],[FCI 
Category
Types]],1)="L", "LMD-FCI",IF(LEFT(FSEchar[[#This Row],[FCI 
Category
Types]],1)="H","HD-FCI",""))</f>
        <v/>
      </c>
      <c r="AR139" s="1" t="str">
        <f>SiteChar[[#This Row],[Site Name]]&amp;" "&amp;FSEchar[[#This Row],[FCI 
Category
Types]]&amp;" "&amp;FSEchar[[#This Row],[FSE Charger Model]]&amp;" "&amp;FSEchar[[#This Row],[FSE Nameplate Power Rating
'[kW']]]</f>
        <v xml:space="preserve">   </v>
      </c>
      <c r="AS139" s="1">
        <f>COUNTIF(Hide[Unique Types],Hide[[#This Row],[Unique Types]])</f>
        <v>157</v>
      </c>
      <c r="BA139" s="48" t="str" cm="1">
        <f t="array" ref="BA139">IF(ISBLANK(AZ139),"",SUM(IF(AZ139=LEFT(AY139:AY$210,LEN(AZ139)),1,0)))</f>
        <v/>
      </c>
      <c r="BB139" s="47" t="str" cm="1">
        <f t="array" ref="BB139">IFERROR(IF(COUNTIF($BB$11:BB138,BB138)&lt;_xlfn.XLOOKUP(BB138,$AZ$11:$AZ$210,$BA$11:$BA$210,0,1),BB138,INDEX($AZ$11:$AZ$210,MATCH(BB138,$AZ$11:$AZ$210,0)+1)),"")</f>
        <v/>
      </c>
      <c r="BC139" s="46" t="str" cm="1">
        <f t="array" ref="BC139">IF(OR($BB139=0,$BB139=""),"",SUM(IF(AY139=Hide[Unique Types],1,0)))</f>
        <v/>
      </c>
      <c r="BD139" s="46" t="str" cm="1">
        <f t="array" ref="BD139">IF(OR($BB139=0,$BB139=""),"",_xlfn.XLOOKUP(AY139,Hide[Unique Types],FSEchar[FCI 
Category
Types],"Err",0,1))</f>
        <v/>
      </c>
      <c r="BE139" s="46" t="str" cm="1">
        <f t="array" ref="BE139">IF(OR($BB139=0,$BB139=""),"",_xlfn.XLOOKUP(AY139,Hide[Unique Types],FSEchar[FSE Charger Model],"Err",0,1))</f>
        <v/>
      </c>
      <c r="BF139" s="46" t="str" cm="1">
        <f t="array" ref="BF139">IF(OR($BB139=0,$BB139=""),"",_xlfn.XLOOKUP(AY139,Hide[Unique Types],FSEchar[FSE Nameplate Power Rating
'[kW']],"Err",0,1))</f>
        <v/>
      </c>
      <c r="BG139" s="46" t="str" cm="1">
        <f t="array" ref="BG139">IF(OR($BB139=0,$BB139=""),"",_xlfn.XLOOKUP(AY139,Hide[Unique Types],FSEchar[Number of CHAdeMO Ports],"Err",0,1))</f>
        <v/>
      </c>
      <c r="BH139" s="46" t="str" cm="1">
        <f t="array" ref="BH139">IF(OR($BB139=0,$BB139=""),"",_xlfn.XLOOKUP(AY139,Hide[Unique Types],FSEchar[Number of 
CCS 
Ports],"Err",0,1))</f>
        <v/>
      </c>
      <c r="BI139" s="46" t="str" cm="1">
        <f t="array" ref="BI139">IF(OR($BB139=0,$BB139=""),"",_xlfn.XLOOKUP(AY139,Hide[Unique Types],FSEchar[Number of NACS 
(SAE J3400)
Ports],"Err",0,1))</f>
        <v/>
      </c>
      <c r="BJ139" s="46" t="str" cm="1">
        <f t="array" ref="BJ139">IF(OR($BB139=0,$BB139=""),"",_xlfn.XLOOKUP(AY139,Hide[Unique Types],FSEchar[Number of High-Power Ports],"Err",0,1))</f>
        <v/>
      </c>
      <c r="BK139" s="46" t="str" cm="1">
        <f t="array" ref="BK139">IF(OR($BB139=0,$BB139=""),"",_xlfn.XLOOKUP(AY139,Hide[Unique Types],FSEchar[High-Power Port Type],"Err",0,1))</f>
        <v/>
      </c>
      <c r="BL139" s="46" t="str" cm="1">
        <f t="array" ref="BL139">IF(OR($BB139=0,$BB139=""),"",_xlfn.XLOOKUP(AY139,Hide[Unique Types],SiteCalc2[FCI Charging Capacity '[kWh/day']],"Err",0,1))</f>
        <v/>
      </c>
    </row>
    <row r="140" spans="2:64" x14ac:dyDescent="0.3">
      <c r="B140" s="28">
        <v>130</v>
      </c>
      <c r="C140" s="28" t="str">
        <f>IF(ISBLANK(SiteChar[[#This Row],[Site Name]]),"",IF(G140=G139,C139,C139+1))</f>
        <v/>
      </c>
      <c r="D140" s="28" t="str">
        <f>IF(ISBLANK(SiteChar[[#This Row],[Site Name]]),"",IF(G140=G139,D139+1,1))</f>
        <v/>
      </c>
      <c r="E140" s="1" t="str">
        <f>IF(ISBLANK(SiteChar[[#This Row],[Site Name]]),"",Applicant)</f>
        <v/>
      </c>
      <c r="F140" s="1" t="str">
        <f>IF(ISBLANK(SiteChar[[#This Row],[Site Name]]),"",FEIN)</f>
        <v/>
      </c>
      <c r="G140" s="139"/>
      <c r="H140" s="139"/>
      <c r="I140" s="139"/>
      <c r="J140" s="140"/>
      <c r="K140" s="140"/>
      <c r="L140" s="141"/>
      <c r="M140" s="139"/>
      <c r="N140" s="142"/>
      <c r="O140" s="1">
        <f>SUMIF(Table1[Site 
Ordinal Number],Table1[[#This Row],[Site 
Ordinal Number]],FSEchar[FSE Nameplate Power Rating
'[kW']])</f>
        <v>0</v>
      </c>
      <c r="P140" s="1">
        <f>SUMIF(Table1[Site 
Ordinal Number],Table1[[#This Row],[Site 
Ordinal Number]],FSEchar[FSE
FCI
Power Rating '[kW']])</f>
        <v>0</v>
      </c>
      <c r="Q140" s="1">
        <f>SUMIF(Hide[Site LMD],"="&amp;Table1[[#This Row],[Site 
Ordinal Number]]&amp;$AV$17,FSEchar[FSE
FCI
Power Rating '[kW']])</f>
        <v>0</v>
      </c>
      <c r="R140" s="1">
        <f>SUMIF(Hide[Site HD],"="&amp;Table1[[#This Row],[Site 
Ordinal Number]]&amp;$AV$18,FSEchar[FSE
FCI
Power Rating '[kW']])</f>
        <v>0</v>
      </c>
      <c r="S140" s="139"/>
      <c r="T140" s="139"/>
      <c r="U140" s="139"/>
      <c r="V140" s="139"/>
      <c r="W140" s="139"/>
      <c r="X140" s="139"/>
      <c r="Y140" s="148"/>
      <c r="Z140" s="139"/>
      <c r="AA140" s="139"/>
      <c r="AB140" s="139"/>
      <c r="AC140" s="1" t="str">
        <f>IFERROR(FSEchar[[#This Row],[FSE
FCI
Power Rating '[kW']]]*24*_xlfn.XLOOKUP(FSEchar[[#This Row],[FCI 
Category
Types]],$AV$11:$AV$15,$AW$11:$AW$15),"")</f>
        <v/>
      </c>
      <c r="AD140" s="1">
        <f>SUMIF(SiteChar[Site Name],SiteChar[[#This Row],[Site Name]],FSEchar[FSE Nameplate Power Rating
'[kW']])</f>
        <v>0</v>
      </c>
      <c r="AE140" s="1">
        <f>COUNTIF(SiteChar[Site Name],SiteChar[[#This Row],[Site Name]])</f>
        <v>0</v>
      </c>
      <c r="AF140" s="1">
        <f>COUNTIF(Hide[Site LMD],Table1[[#This Row],[Site 
Ordinal Number]]&amp;$AV$17)</f>
        <v>0</v>
      </c>
      <c r="AG140" s="1">
        <f>COUNTIF(Hide[Site HD],Table1[[#This Row],[Site 
Ordinal Number]]&amp;$AV$18)</f>
        <v>0</v>
      </c>
      <c r="AH140" s="1" t="b">
        <f>OR(ISBLANK(SiteChar[[#This Row],[Latitude]]),LEN(SiteChar[[#This Row],[Latitude]])&gt;=8)</f>
        <v>1</v>
      </c>
      <c r="AI140" s="1" t="b">
        <f>OR(ISBLANK(SiteChar[[#This Row],[Longitude]]),LEN(SiteChar[[#This Row],[Longitude]])&gt;=10)</f>
        <v>1</v>
      </c>
      <c r="AJ140" s="1" t="str">
        <f>IF(Hide[[#This Row],[FCI Program Type]]=$AV$17,Table1[[#This Row],[Site 
Ordinal Number]]&amp;Hide[[#This Row],[FCI Program Type]],"")</f>
        <v/>
      </c>
      <c r="AK140" s="1" t="str">
        <f>IF(Hide[[#This Row],[FCI Program Type]]=$AV$18,Table1[[#This Row],[Site 
Ordinal Number]]&amp;Hide[[#This Row],[FCI Program Type]],"")</f>
        <v/>
      </c>
      <c r="AL140" s="1" t="b">
        <f>SiteCalc1[[#This Row],[Total Site
FCI 
Power Rating 
'[kW']]]&gt;SiteChar[[#This Row],[Maximum Total Site Power 
'[kW']]]</f>
        <v>0</v>
      </c>
      <c r="AM140" s="1" t="b">
        <f>AND(Hide[[#This Row],[FCI Program Type]]="LMD-FCI",SiteCalc1[[#This Row],[Total 
Site 
LMD-FCI Power Rating 
'[kW']]]&gt;2500)</f>
        <v>0</v>
      </c>
      <c r="AN140" s="1" t="b">
        <f>AND(Hide[[#This Row],[FCI Program Type]]="HD-FCI",SiteCalc1[[#This Row],[Total Site
HD-FCI Power Rating 
'[kW']]]&gt;40000)</f>
        <v>0</v>
      </c>
      <c r="AO140" s="1" t="b">
        <f>AND(FSEchar[[#This Row],[FSE Nameplate Power Rating
'[kW']]]&lt;50,OR(Hide[[#This Row],[FCI Program Type]]=$AV$17,Hide[[#This Row],[FCI Program Type]]=$AV$18))</f>
        <v>0</v>
      </c>
      <c r="AP140"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40" s="1" t="str">
        <f>IF(LEFT(FSEchar[[#This Row],[FCI 
Category
Types]],1)="L", "LMD-FCI",IF(LEFT(FSEchar[[#This Row],[FCI 
Category
Types]],1)="H","HD-FCI",""))</f>
        <v/>
      </c>
      <c r="AR140" s="1" t="str">
        <f>SiteChar[[#This Row],[Site Name]]&amp;" "&amp;FSEchar[[#This Row],[FCI 
Category
Types]]&amp;" "&amp;FSEchar[[#This Row],[FSE Charger Model]]&amp;" "&amp;FSEchar[[#This Row],[FSE Nameplate Power Rating
'[kW']]]</f>
        <v xml:space="preserve">   </v>
      </c>
      <c r="AS140" s="1">
        <f>COUNTIF(Hide[Unique Types],Hide[[#This Row],[Unique Types]])</f>
        <v>157</v>
      </c>
      <c r="BA140" s="48" t="str" cm="1">
        <f t="array" ref="BA140">IF(ISBLANK(AZ140),"",SUM(IF(AZ140=LEFT(AY140:AY$210,LEN(AZ140)),1,0)))</f>
        <v/>
      </c>
      <c r="BB140" s="47" t="str" cm="1">
        <f t="array" ref="BB140">IFERROR(IF(COUNTIF($BB$11:BB139,BB139)&lt;_xlfn.XLOOKUP(BB139,$AZ$11:$AZ$210,$BA$11:$BA$210,0,1),BB139,INDEX($AZ$11:$AZ$210,MATCH(BB139,$AZ$11:$AZ$210,0)+1)),"")</f>
        <v/>
      </c>
      <c r="BC140" s="46" t="str" cm="1">
        <f t="array" ref="BC140">IF(OR($BB140=0,$BB140=""),"",SUM(IF(AY140=Hide[Unique Types],1,0)))</f>
        <v/>
      </c>
      <c r="BD140" s="46" t="str" cm="1">
        <f t="array" ref="BD140">IF(OR($BB140=0,$BB140=""),"",_xlfn.XLOOKUP(AY140,Hide[Unique Types],FSEchar[FCI 
Category
Types],"Err",0,1))</f>
        <v/>
      </c>
      <c r="BE140" s="46" t="str" cm="1">
        <f t="array" ref="BE140">IF(OR($BB140=0,$BB140=""),"",_xlfn.XLOOKUP(AY140,Hide[Unique Types],FSEchar[FSE Charger Model],"Err",0,1))</f>
        <v/>
      </c>
      <c r="BF140" s="46" t="str" cm="1">
        <f t="array" ref="BF140">IF(OR($BB140=0,$BB140=""),"",_xlfn.XLOOKUP(AY140,Hide[Unique Types],FSEchar[FSE Nameplate Power Rating
'[kW']],"Err",0,1))</f>
        <v/>
      </c>
      <c r="BG140" s="46" t="str" cm="1">
        <f t="array" ref="BG140">IF(OR($BB140=0,$BB140=""),"",_xlfn.XLOOKUP(AY140,Hide[Unique Types],FSEchar[Number of CHAdeMO Ports],"Err",0,1))</f>
        <v/>
      </c>
      <c r="BH140" s="46" t="str" cm="1">
        <f t="array" ref="BH140">IF(OR($BB140=0,$BB140=""),"",_xlfn.XLOOKUP(AY140,Hide[Unique Types],FSEchar[Number of 
CCS 
Ports],"Err",0,1))</f>
        <v/>
      </c>
      <c r="BI140" s="46" t="str" cm="1">
        <f t="array" ref="BI140">IF(OR($BB140=0,$BB140=""),"",_xlfn.XLOOKUP(AY140,Hide[Unique Types],FSEchar[Number of NACS 
(SAE J3400)
Ports],"Err",0,1))</f>
        <v/>
      </c>
      <c r="BJ140" s="46" t="str" cm="1">
        <f t="array" ref="BJ140">IF(OR($BB140=0,$BB140=""),"",_xlfn.XLOOKUP(AY140,Hide[Unique Types],FSEchar[Number of High-Power Ports],"Err",0,1))</f>
        <v/>
      </c>
      <c r="BK140" s="46" t="str" cm="1">
        <f t="array" ref="BK140">IF(OR($BB140=0,$BB140=""),"",_xlfn.XLOOKUP(AY140,Hide[Unique Types],FSEchar[High-Power Port Type],"Err",0,1))</f>
        <v/>
      </c>
      <c r="BL140" s="46" t="str" cm="1">
        <f t="array" ref="BL140">IF(OR($BB140=0,$BB140=""),"",_xlfn.XLOOKUP(AY140,Hide[Unique Types],SiteCalc2[FCI Charging Capacity '[kWh/day']],"Err",0,1))</f>
        <v/>
      </c>
    </row>
    <row r="141" spans="2:64" x14ac:dyDescent="0.3">
      <c r="B141" s="28">
        <v>131</v>
      </c>
      <c r="C141" s="28" t="str">
        <f>IF(ISBLANK(SiteChar[[#This Row],[Site Name]]),"",IF(G141=G140,C140,C140+1))</f>
        <v/>
      </c>
      <c r="D141" s="28" t="str">
        <f>IF(ISBLANK(SiteChar[[#This Row],[Site Name]]),"",IF(G141=G140,D140+1,1))</f>
        <v/>
      </c>
      <c r="E141" s="1" t="str">
        <f>IF(ISBLANK(SiteChar[[#This Row],[Site Name]]),"",Applicant)</f>
        <v/>
      </c>
      <c r="F141" s="1" t="str">
        <f>IF(ISBLANK(SiteChar[[#This Row],[Site Name]]),"",FEIN)</f>
        <v/>
      </c>
      <c r="G141" s="139"/>
      <c r="H141" s="139"/>
      <c r="I141" s="139"/>
      <c r="J141" s="140"/>
      <c r="K141" s="140"/>
      <c r="L141" s="141"/>
      <c r="M141" s="139"/>
      <c r="N141" s="142"/>
      <c r="O141" s="1">
        <f>SUMIF(Table1[Site 
Ordinal Number],Table1[[#This Row],[Site 
Ordinal Number]],FSEchar[FSE Nameplate Power Rating
'[kW']])</f>
        <v>0</v>
      </c>
      <c r="P141" s="1">
        <f>SUMIF(Table1[Site 
Ordinal Number],Table1[[#This Row],[Site 
Ordinal Number]],FSEchar[FSE
FCI
Power Rating '[kW']])</f>
        <v>0</v>
      </c>
      <c r="Q141" s="1">
        <f>SUMIF(Hide[Site LMD],"="&amp;Table1[[#This Row],[Site 
Ordinal Number]]&amp;$AV$17,FSEchar[FSE
FCI
Power Rating '[kW']])</f>
        <v>0</v>
      </c>
      <c r="R141" s="1">
        <f>SUMIF(Hide[Site HD],"="&amp;Table1[[#This Row],[Site 
Ordinal Number]]&amp;$AV$18,FSEchar[FSE
FCI
Power Rating '[kW']])</f>
        <v>0</v>
      </c>
      <c r="S141" s="139"/>
      <c r="T141" s="139"/>
      <c r="U141" s="139"/>
      <c r="V141" s="139"/>
      <c r="W141" s="139"/>
      <c r="X141" s="139"/>
      <c r="Y141" s="148"/>
      <c r="Z141" s="139"/>
      <c r="AA141" s="139"/>
      <c r="AB141" s="139"/>
      <c r="AC141" s="1" t="str">
        <f>IFERROR(FSEchar[[#This Row],[FSE
FCI
Power Rating '[kW']]]*24*_xlfn.XLOOKUP(FSEchar[[#This Row],[FCI 
Category
Types]],$AV$11:$AV$15,$AW$11:$AW$15),"")</f>
        <v/>
      </c>
      <c r="AD141" s="1">
        <f>SUMIF(SiteChar[Site Name],SiteChar[[#This Row],[Site Name]],FSEchar[FSE Nameplate Power Rating
'[kW']])</f>
        <v>0</v>
      </c>
      <c r="AE141" s="1">
        <f>COUNTIF(SiteChar[Site Name],SiteChar[[#This Row],[Site Name]])</f>
        <v>0</v>
      </c>
      <c r="AF141" s="1">
        <f>COUNTIF(Hide[Site LMD],Table1[[#This Row],[Site 
Ordinal Number]]&amp;$AV$17)</f>
        <v>0</v>
      </c>
      <c r="AG141" s="1">
        <f>COUNTIF(Hide[Site HD],Table1[[#This Row],[Site 
Ordinal Number]]&amp;$AV$18)</f>
        <v>0</v>
      </c>
      <c r="AH141" s="1" t="b">
        <f>OR(ISBLANK(SiteChar[[#This Row],[Latitude]]),LEN(SiteChar[[#This Row],[Latitude]])&gt;=8)</f>
        <v>1</v>
      </c>
      <c r="AI141" s="1" t="b">
        <f>OR(ISBLANK(SiteChar[[#This Row],[Longitude]]),LEN(SiteChar[[#This Row],[Longitude]])&gt;=10)</f>
        <v>1</v>
      </c>
      <c r="AJ141" s="1" t="str">
        <f>IF(Hide[[#This Row],[FCI Program Type]]=$AV$17,Table1[[#This Row],[Site 
Ordinal Number]]&amp;Hide[[#This Row],[FCI Program Type]],"")</f>
        <v/>
      </c>
      <c r="AK141" s="1" t="str">
        <f>IF(Hide[[#This Row],[FCI Program Type]]=$AV$18,Table1[[#This Row],[Site 
Ordinal Number]]&amp;Hide[[#This Row],[FCI Program Type]],"")</f>
        <v/>
      </c>
      <c r="AL141" s="1" t="b">
        <f>SiteCalc1[[#This Row],[Total Site
FCI 
Power Rating 
'[kW']]]&gt;SiteChar[[#This Row],[Maximum Total Site Power 
'[kW']]]</f>
        <v>0</v>
      </c>
      <c r="AM141" s="1" t="b">
        <f>AND(Hide[[#This Row],[FCI Program Type]]="LMD-FCI",SiteCalc1[[#This Row],[Total 
Site 
LMD-FCI Power Rating 
'[kW']]]&gt;2500)</f>
        <v>0</v>
      </c>
      <c r="AN141" s="1" t="b">
        <f>AND(Hide[[#This Row],[FCI Program Type]]="HD-FCI",SiteCalc1[[#This Row],[Total Site
HD-FCI Power Rating 
'[kW']]]&gt;40000)</f>
        <v>0</v>
      </c>
      <c r="AO141" s="1" t="b">
        <f>AND(FSEchar[[#This Row],[FSE Nameplate Power Rating
'[kW']]]&lt;50,OR(Hide[[#This Row],[FCI Program Type]]=$AV$17,Hide[[#This Row],[FCI Program Type]]=$AV$18))</f>
        <v>0</v>
      </c>
      <c r="AP141"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41" s="1" t="str">
        <f>IF(LEFT(FSEchar[[#This Row],[FCI 
Category
Types]],1)="L", "LMD-FCI",IF(LEFT(FSEchar[[#This Row],[FCI 
Category
Types]],1)="H","HD-FCI",""))</f>
        <v/>
      </c>
      <c r="AR141" s="1" t="str">
        <f>SiteChar[[#This Row],[Site Name]]&amp;" "&amp;FSEchar[[#This Row],[FCI 
Category
Types]]&amp;" "&amp;FSEchar[[#This Row],[FSE Charger Model]]&amp;" "&amp;FSEchar[[#This Row],[FSE Nameplate Power Rating
'[kW']]]</f>
        <v xml:space="preserve">   </v>
      </c>
      <c r="AS141" s="1">
        <f>COUNTIF(Hide[Unique Types],Hide[[#This Row],[Unique Types]])</f>
        <v>157</v>
      </c>
      <c r="BA141" s="48" t="str" cm="1">
        <f t="array" ref="BA141">IF(ISBLANK(AZ141),"",SUM(IF(AZ141=LEFT(AY141:AY$210,LEN(AZ141)),1,0)))</f>
        <v/>
      </c>
      <c r="BB141" s="47" t="str" cm="1">
        <f t="array" ref="BB141">IFERROR(IF(COUNTIF($BB$11:BB140,BB140)&lt;_xlfn.XLOOKUP(BB140,$AZ$11:$AZ$210,$BA$11:$BA$210,0,1),BB140,INDEX($AZ$11:$AZ$210,MATCH(BB140,$AZ$11:$AZ$210,0)+1)),"")</f>
        <v/>
      </c>
      <c r="BC141" s="46" t="str" cm="1">
        <f t="array" ref="BC141">IF(OR($BB141=0,$BB141=""),"",SUM(IF(AY141=Hide[Unique Types],1,0)))</f>
        <v/>
      </c>
      <c r="BD141" s="46" t="str" cm="1">
        <f t="array" ref="BD141">IF(OR($BB141=0,$BB141=""),"",_xlfn.XLOOKUP(AY141,Hide[Unique Types],FSEchar[FCI 
Category
Types],"Err",0,1))</f>
        <v/>
      </c>
      <c r="BE141" s="46" t="str" cm="1">
        <f t="array" ref="BE141">IF(OR($BB141=0,$BB141=""),"",_xlfn.XLOOKUP(AY141,Hide[Unique Types],FSEchar[FSE Charger Model],"Err",0,1))</f>
        <v/>
      </c>
      <c r="BF141" s="46" t="str" cm="1">
        <f t="array" ref="BF141">IF(OR($BB141=0,$BB141=""),"",_xlfn.XLOOKUP(AY141,Hide[Unique Types],FSEchar[FSE Nameplate Power Rating
'[kW']],"Err",0,1))</f>
        <v/>
      </c>
      <c r="BG141" s="46" t="str" cm="1">
        <f t="array" ref="BG141">IF(OR($BB141=0,$BB141=""),"",_xlfn.XLOOKUP(AY141,Hide[Unique Types],FSEchar[Number of CHAdeMO Ports],"Err",0,1))</f>
        <v/>
      </c>
      <c r="BH141" s="46" t="str" cm="1">
        <f t="array" ref="BH141">IF(OR($BB141=0,$BB141=""),"",_xlfn.XLOOKUP(AY141,Hide[Unique Types],FSEchar[Number of 
CCS 
Ports],"Err",0,1))</f>
        <v/>
      </c>
      <c r="BI141" s="46" t="str" cm="1">
        <f t="array" ref="BI141">IF(OR($BB141=0,$BB141=""),"",_xlfn.XLOOKUP(AY141,Hide[Unique Types],FSEchar[Number of NACS 
(SAE J3400)
Ports],"Err",0,1))</f>
        <v/>
      </c>
      <c r="BJ141" s="46" t="str" cm="1">
        <f t="array" ref="BJ141">IF(OR($BB141=0,$BB141=""),"",_xlfn.XLOOKUP(AY141,Hide[Unique Types],FSEchar[Number of High-Power Ports],"Err",0,1))</f>
        <v/>
      </c>
      <c r="BK141" s="46" t="str" cm="1">
        <f t="array" ref="BK141">IF(OR($BB141=0,$BB141=""),"",_xlfn.XLOOKUP(AY141,Hide[Unique Types],FSEchar[High-Power Port Type],"Err",0,1))</f>
        <v/>
      </c>
      <c r="BL141" s="46" t="str" cm="1">
        <f t="array" ref="BL141">IF(OR($BB141=0,$BB141=""),"",_xlfn.XLOOKUP(AY141,Hide[Unique Types],SiteCalc2[FCI Charging Capacity '[kWh/day']],"Err",0,1))</f>
        <v/>
      </c>
    </row>
    <row r="142" spans="2:64" x14ac:dyDescent="0.3">
      <c r="B142" s="28">
        <v>132</v>
      </c>
      <c r="C142" s="28" t="str">
        <f>IF(ISBLANK(SiteChar[[#This Row],[Site Name]]),"",IF(G142=G141,C141,C141+1))</f>
        <v/>
      </c>
      <c r="D142" s="28" t="str">
        <f>IF(ISBLANK(SiteChar[[#This Row],[Site Name]]),"",IF(G142=G141,D141+1,1))</f>
        <v/>
      </c>
      <c r="E142" s="1" t="str">
        <f>IF(ISBLANK(SiteChar[[#This Row],[Site Name]]),"",Applicant)</f>
        <v/>
      </c>
      <c r="F142" s="1" t="str">
        <f>IF(ISBLANK(SiteChar[[#This Row],[Site Name]]),"",FEIN)</f>
        <v/>
      </c>
      <c r="G142" s="139"/>
      <c r="H142" s="139"/>
      <c r="I142" s="139"/>
      <c r="J142" s="140"/>
      <c r="K142" s="140"/>
      <c r="L142" s="141"/>
      <c r="M142" s="139"/>
      <c r="N142" s="142"/>
      <c r="O142" s="1">
        <f>SUMIF(Table1[Site 
Ordinal Number],Table1[[#This Row],[Site 
Ordinal Number]],FSEchar[FSE Nameplate Power Rating
'[kW']])</f>
        <v>0</v>
      </c>
      <c r="P142" s="1">
        <f>SUMIF(Table1[Site 
Ordinal Number],Table1[[#This Row],[Site 
Ordinal Number]],FSEchar[FSE
FCI
Power Rating '[kW']])</f>
        <v>0</v>
      </c>
      <c r="Q142" s="1">
        <f>SUMIF(Hide[Site LMD],"="&amp;Table1[[#This Row],[Site 
Ordinal Number]]&amp;$AV$17,FSEchar[FSE
FCI
Power Rating '[kW']])</f>
        <v>0</v>
      </c>
      <c r="R142" s="1">
        <f>SUMIF(Hide[Site HD],"="&amp;Table1[[#This Row],[Site 
Ordinal Number]]&amp;$AV$18,FSEchar[FSE
FCI
Power Rating '[kW']])</f>
        <v>0</v>
      </c>
      <c r="S142" s="139"/>
      <c r="T142" s="139"/>
      <c r="U142" s="139"/>
      <c r="V142" s="139"/>
      <c r="W142" s="139"/>
      <c r="X142" s="139"/>
      <c r="Y142" s="148"/>
      <c r="Z142" s="139"/>
      <c r="AA142" s="139"/>
      <c r="AB142" s="139"/>
      <c r="AC142" s="1" t="str">
        <f>IFERROR(FSEchar[[#This Row],[FSE
FCI
Power Rating '[kW']]]*24*_xlfn.XLOOKUP(FSEchar[[#This Row],[FCI 
Category
Types]],$AV$11:$AV$15,$AW$11:$AW$15),"")</f>
        <v/>
      </c>
      <c r="AD142" s="1">
        <f>SUMIF(SiteChar[Site Name],SiteChar[[#This Row],[Site Name]],FSEchar[FSE Nameplate Power Rating
'[kW']])</f>
        <v>0</v>
      </c>
      <c r="AE142" s="1">
        <f>COUNTIF(SiteChar[Site Name],SiteChar[[#This Row],[Site Name]])</f>
        <v>0</v>
      </c>
      <c r="AF142" s="1">
        <f>COUNTIF(Hide[Site LMD],Table1[[#This Row],[Site 
Ordinal Number]]&amp;$AV$17)</f>
        <v>0</v>
      </c>
      <c r="AG142" s="1">
        <f>COUNTIF(Hide[Site HD],Table1[[#This Row],[Site 
Ordinal Number]]&amp;$AV$18)</f>
        <v>0</v>
      </c>
      <c r="AH142" s="1" t="b">
        <f>OR(ISBLANK(SiteChar[[#This Row],[Latitude]]),LEN(SiteChar[[#This Row],[Latitude]])&gt;=8)</f>
        <v>1</v>
      </c>
      <c r="AI142" s="1" t="b">
        <f>OR(ISBLANK(SiteChar[[#This Row],[Longitude]]),LEN(SiteChar[[#This Row],[Longitude]])&gt;=10)</f>
        <v>1</v>
      </c>
      <c r="AJ142" s="1" t="str">
        <f>IF(Hide[[#This Row],[FCI Program Type]]=$AV$17,Table1[[#This Row],[Site 
Ordinal Number]]&amp;Hide[[#This Row],[FCI Program Type]],"")</f>
        <v/>
      </c>
      <c r="AK142" s="1" t="str">
        <f>IF(Hide[[#This Row],[FCI Program Type]]=$AV$18,Table1[[#This Row],[Site 
Ordinal Number]]&amp;Hide[[#This Row],[FCI Program Type]],"")</f>
        <v/>
      </c>
      <c r="AL142" s="1" t="b">
        <f>SiteCalc1[[#This Row],[Total Site
FCI 
Power Rating 
'[kW']]]&gt;SiteChar[[#This Row],[Maximum Total Site Power 
'[kW']]]</f>
        <v>0</v>
      </c>
      <c r="AM142" s="1" t="b">
        <f>AND(Hide[[#This Row],[FCI Program Type]]="LMD-FCI",SiteCalc1[[#This Row],[Total 
Site 
LMD-FCI Power Rating 
'[kW']]]&gt;2500)</f>
        <v>0</v>
      </c>
      <c r="AN142" s="1" t="b">
        <f>AND(Hide[[#This Row],[FCI Program Type]]="HD-FCI",SiteCalc1[[#This Row],[Total Site
HD-FCI Power Rating 
'[kW']]]&gt;40000)</f>
        <v>0</v>
      </c>
      <c r="AO142" s="1" t="b">
        <f>AND(FSEchar[[#This Row],[FSE Nameplate Power Rating
'[kW']]]&lt;50,OR(Hide[[#This Row],[FCI Program Type]]=$AV$17,Hide[[#This Row],[FCI Program Type]]=$AV$18))</f>
        <v>0</v>
      </c>
      <c r="AP142"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42" s="1" t="str">
        <f>IF(LEFT(FSEchar[[#This Row],[FCI 
Category
Types]],1)="L", "LMD-FCI",IF(LEFT(FSEchar[[#This Row],[FCI 
Category
Types]],1)="H","HD-FCI",""))</f>
        <v/>
      </c>
      <c r="AR142" s="1" t="str">
        <f>SiteChar[[#This Row],[Site Name]]&amp;" "&amp;FSEchar[[#This Row],[FCI 
Category
Types]]&amp;" "&amp;FSEchar[[#This Row],[FSE Charger Model]]&amp;" "&amp;FSEchar[[#This Row],[FSE Nameplate Power Rating
'[kW']]]</f>
        <v xml:space="preserve">   </v>
      </c>
      <c r="AS142" s="1">
        <f>COUNTIF(Hide[Unique Types],Hide[[#This Row],[Unique Types]])</f>
        <v>157</v>
      </c>
      <c r="BA142" s="48" t="str" cm="1">
        <f t="array" ref="BA142">IF(ISBLANK(AZ142),"",SUM(IF(AZ142=LEFT(AY142:AY$210,LEN(AZ142)),1,0)))</f>
        <v/>
      </c>
      <c r="BB142" s="47" t="str" cm="1">
        <f t="array" ref="BB142">IFERROR(IF(COUNTIF($BB$11:BB141,BB141)&lt;_xlfn.XLOOKUP(BB141,$AZ$11:$AZ$210,$BA$11:$BA$210,0,1),BB141,INDEX($AZ$11:$AZ$210,MATCH(BB141,$AZ$11:$AZ$210,0)+1)),"")</f>
        <v/>
      </c>
      <c r="BC142" s="46" t="str" cm="1">
        <f t="array" ref="BC142">IF(OR($BB142=0,$BB142=""),"",SUM(IF(AY142=Hide[Unique Types],1,0)))</f>
        <v/>
      </c>
      <c r="BD142" s="46" t="str" cm="1">
        <f t="array" ref="BD142">IF(OR($BB142=0,$BB142=""),"",_xlfn.XLOOKUP(AY142,Hide[Unique Types],FSEchar[FCI 
Category
Types],"Err",0,1))</f>
        <v/>
      </c>
      <c r="BE142" s="46" t="str" cm="1">
        <f t="array" ref="BE142">IF(OR($BB142=0,$BB142=""),"",_xlfn.XLOOKUP(AY142,Hide[Unique Types],FSEchar[FSE Charger Model],"Err",0,1))</f>
        <v/>
      </c>
      <c r="BF142" s="46" t="str" cm="1">
        <f t="array" ref="BF142">IF(OR($BB142=0,$BB142=""),"",_xlfn.XLOOKUP(AY142,Hide[Unique Types],FSEchar[FSE Nameplate Power Rating
'[kW']],"Err",0,1))</f>
        <v/>
      </c>
      <c r="BG142" s="46" t="str" cm="1">
        <f t="array" ref="BG142">IF(OR($BB142=0,$BB142=""),"",_xlfn.XLOOKUP(AY142,Hide[Unique Types],FSEchar[Number of CHAdeMO Ports],"Err",0,1))</f>
        <v/>
      </c>
      <c r="BH142" s="46" t="str" cm="1">
        <f t="array" ref="BH142">IF(OR($BB142=0,$BB142=""),"",_xlfn.XLOOKUP(AY142,Hide[Unique Types],FSEchar[Number of 
CCS 
Ports],"Err",0,1))</f>
        <v/>
      </c>
      <c r="BI142" s="46" t="str" cm="1">
        <f t="array" ref="BI142">IF(OR($BB142=0,$BB142=""),"",_xlfn.XLOOKUP(AY142,Hide[Unique Types],FSEchar[Number of NACS 
(SAE J3400)
Ports],"Err",0,1))</f>
        <v/>
      </c>
      <c r="BJ142" s="46" t="str" cm="1">
        <f t="array" ref="BJ142">IF(OR($BB142=0,$BB142=""),"",_xlfn.XLOOKUP(AY142,Hide[Unique Types],FSEchar[Number of High-Power Ports],"Err",0,1))</f>
        <v/>
      </c>
      <c r="BK142" s="46" t="str" cm="1">
        <f t="array" ref="BK142">IF(OR($BB142=0,$BB142=""),"",_xlfn.XLOOKUP(AY142,Hide[Unique Types],FSEchar[High-Power Port Type],"Err",0,1))</f>
        <v/>
      </c>
      <c r="BL142" s="46" t="str" cm="1">
        <f t="array" ref="BL142">IF(OR($BB142=0,$BB142=""),"",_xlfn.XLOOKUP(AY142,Hide[Unique Types],SiteCalc2[FCI Charging Capacity '[kWh/day']],"Err",0,1))</f>
        <v/>
      </c>
    </row>
    <row r="143" spans="2:64" x14ac:dyDescent="0.3">
      <c r="B143" s="28">
        <v>133</v>
      </c>
      <c r="C143" s="28" t="str">
        <f>IF(ISBLANK(SiteChar[[#This Row],[Site Name]]),"",IF(G143=G142,C142,C142+1))</f>
        <v/>
      </c>
      <c r="D143" s="28" t="str">
        <f>IF(ISBLANK(SiteChar[[#This Row],[Site Name]]),"",IF(G143=G142,D142+1,1))</f>
        <v/>
      </c>
      <c r="E143" s="1" t="str">
        <f>IF(ISBLANK(SiteChar[[#This Row],[Site Name]]),"",Applicant)</f>
        <v/>
      </c>
      <c r="F143" s="1" t="str">
        <f>IF(ISBLANK(SiteChar[[#This Row],[Site Name]]),"",FEIN)</f>
        <v/>
      </c>
      <c r="G143" s="139"/>
      <c r="H143" s="139"/>
      <c r="I143" s="139"/>
      <c r="J143" s="140"/>
      <c r="K143" s="140"/>
      <c r="L143" s="141"/>
      <c r="M143" s="139"/>
      <c r="N143" s="142"/>
      <c r="O143" s="1">
        <f>SUMIF(Table1[Site 
Ordinal Number],Table1[[#This Row],[Site 
Ordinal Number]],FSEchar[FSE Nameplate Power Rating
'[kW']])</f>
        <v>0</v>
      </c>
      <c r="P143" s="1">
        <f>SUMIF(Table1[Site 
Ordinal Number],Table1[[#This Row],[Site 
Ordinal Number]],FSEchar[FSE
FCI
Power Rating '[kW']])</f>
        <v>0</v>
      </c>
      <c r="Q143" s="1">
        <f>SUMIF(Hide[Site LMD],"="&amp;Table1[[#This Row],[Site 
Ordinal Number]]&amp;$AV$17,FSEchar[FSE
FCI
Power Rating '[kW']])</f>
        <v>0</v>
      </c>
      <c r="R143" s="1">
        <f>SUMIF(Hide[Site HD],"="&amp;Table1[[#This Row],[Site 
Ordinal Number]]&amp;$AV$18,FSEchar[FSE
FCI
Power Rating '[kW']])</f>
        <v>0</v>
      </c>
      <c r="S143" s="139"/>
      <c r="T143" s="139"/>
      <c r="U143" s="139"/>
      <c r="V143" s="139"/>
      <c r="W143" s="139"/>
      <c r="X143" s="139"/>
      <c r="Y143" s="148"/>
      <c r="Z143" s="139"/>
      <c r="AA143" s="139"/>
      <c r="AB143" s="139"/>
      <c r="AC143" s="1" t="str">
        <f>IFERROR(FSEchar[[#This Row],[FSE
FCI
Power Rating '[kW']]]*24*_xlfn.XLOOKUP(FSEchar[[#This Row],[FCI 
Category
Types]],$AV$11:$AV$15,$AW$11:$AW$15),"")</f>
        <v/>
      </c>
      <c r="AD143" s="1">
        <f>SUMIF(SiteChar[Site Name],SiteChar[[#This Row],[Site Name]],FSEchar[FSE Nameplate Power Rating
'[kW']])</f>
        <v>0</v>
      </c>
      <c r="AE143" s="1">
        <f>COUNTIF(SiteChar[Site Name],SiteChar[[#This Row],[Site Name]])</f>
        <v>0</v>
      </c>
      <c r="AF143" s="1">
        <f>COUNTIF(Hide[Site LMD],Table1[[#This Row],[Site 
Ordinal Number]]&amp;$AV$17)</f>
        <v>0</v>
      </c>
      <c r="AG143" s="1">
        <f>COUNTIF(Hide[Site HD],Table1[[#This Row],[Site 
Ordinal Number]]&amp;$AV$18)</f>
        <v>0</v>
      </c>
      <c r="AH143" s="1" t="b">
        <f>OR(ISBLANK(SiteChar[[#This Row],[Latitude]]),LEN(SiteChar[[#This Row],[Latitude]])&gt;=8)</f>
        <v>1</v>
      </c>
      <c r="AI143" s="1" t="b">
        <f>OR(ISBLANK(SiteChar[[#This Row],[Longitude]]),LEN(SiteChar[[#This Row],[Longitude]])&gt;=10)</f>
        <v>1</v>
      </c>
      <c r="AJ143" s="1" t="str">
        <f>IF(Hide[[#This Row],[FCI Program Type]]=$AV$17,Table1[[#This Row],[Site 
Ordinal Number]]&amp;Hide[[#This Row],[FCI Program Type]],"")</f>
        <v/>
      </c>
      <c r="AK143" s="1" t="str">
        <f>IF(Hide[[#This Row],[FCI Program Type]]=$AV$18,Table1[[#This Row],[Site 
Ordinal Number]]&amp;Hide[[#This Row],[FCI Program Type]],"")</f>
        <v/>
      </c>
      <c r="AL143" s="1" t="b">
        <f>SiteCalc1[[#This Row],[Total Site
FCI 
Power Rating 
'[kW']]]&gt;SiteChar[[#This Row],[Maximum Total Site Power 
'[kW']]]</f>
        <v>0</v>
      </c>
      <c r="AM143" s="1" t="b">
        <f>AND(Hide[[#This Row],[FCI Program Type]]="LMD-FCI",SiteCalc1[[#This Row],[Total 
Site 
LMD-FCI Power Rating 
'[kW']]]&gt;2500)</f>
        <v>0</v>
      </c>
      <c r="AN143" s="1" t="b">
        <f>AND(Hide[[#This Row],[FCI Program Type]]="HD-FCI",SiteCalc1[[#This Row],[Total Site
HD-FCI Power Rating 
'[kW']]]&gt;40000)</f>
        <v>0</v>
      </c>
      <c r="AO143" s="1" t="b">
        <f>AND(FSEchar[[#This Row],[FSE Nameplate Power Rating
'[kW']]]&lt;50,OR(Hide[[#This Row],[FCI Program Type]]=$AV$17,Hide[[#This Row],[FCI Program Type]]=$AV$18))</f>
        <v>0</v>
      </c>
      <c r="AP143"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43" s="1" t="str">
        <f>IF(LEFT(FSEchar[[#This Row],[FCI 
Category
Types]],1)="L", "LMD-FCI",IF(LEFT(FSEchar[[#This Row],[FCI 
Category
Types]],1)="H","HD-FCI",""))</f>
        <v/>
      </c>
      <c r="AR143" s="1" t="str">
        <f>SiteChar[[#This Row],[Site Name]]&amp;" "&amp;FSEchar[[#This Row],[FCI 
Category
Types]]&amp;" "&amp;FSEchar[[#This Row],[FSE Charger Model]]&amp;" "&amp;FSEchar[[#This Row],[FSE Nameplate Power Rating
'[kW']]]</f>
        <v xml:space="preserve">   </v>
      </c>
      <c r="AS143" s="1">
        <f>COUNTIF(Hide[Unique Types],Hide[[#This Row],[Unique Types]])</f>
        <v>157</v>
      </c>
      <c r="BA143" s="48" t="str" cm="1">
        <f t="array" ref="BA143">IF(ISBLANK(AZ143),"",SUM(IF(AZ143=LEFT(AY143:AY$210,LEN(AZ143)),1,0)))</f>
        <v/>
      </c>
      <c r="BB143" s="47" t="str" cm="1">
        <f t="array" ref="BB143">IFERROR(IF(COUNTIF($BB$11:BB142,BB142)&lt;_xlfn.XLOOKUP(BB142,$AZ$11:$AZ$210,$BA$11:$BA$210,0,1),BB142,INDEX($AZ$11:$AZ$210,MATCH(BB142,$AZ$11:$AZ$210,0)+1)),"")</f>
        <v/>
      </c>
      <c r="BC143" s="46" t="str" cm="1">
        <f t="array" ref="BC143">IF(OR($BB143=0,$BB143=""),"",SUM(IF(AY143=Hide[Unique Types],1,0)))</f>
        <v/>
      </c>
      <c r="BD143" s="46" t="str" cm="1">
        <f t="array" ref="BD143">IF(OR($BB143=0,$BB143=""),"",_xlfn.XLOOKUP(AY143,Hide[Unique Types],FSEchar[FCI 
Category
Types],"Err",0,1))</f>
        <v/>
      </c>
      <c r="BE143" s="46" t="str" cm="1">
        <f t="array" ref="BE143">IF(OR($BB143=0,$BB143=""),"",_xlfn.XLOOKUP(AY143,Hide[Unique Types],FSEchar[FSE Charger Model],"Err",0,1))</f>
        <v/>
      </c>
      <c r="BF143" s="46" t="str" cm="1">
        <f t="array" ref="BF143">IF(OR($BB143=0,$BB143=""),"",_xlfn.XLOOKUP(AY143,Hide[Unique Types],FSEchar[FSE Nameplate Power Rating
'[kW']],"Err",0,1))</f>
        <v/>
      </c>
      <c r="BG143" s="46" t="str" cm="1">
        <f t="array" ref="BG143">IF(OR($BB143=0,$BB143=""),"",_xlfn.XLOOKUP(AY143,Hide[Unique Types],FSEchar[Number of CHAdeMO Ports],"Err",0,1))</f>
        <v/>
      </c>
      <c r="BH143" s="46" t="str" cm="1">
        <f t="array" ref="BH143">IF(OR($BB143=0,$BB143=""),"",_xlfn.XLOOKUP(AY143,Hide[Unique Types],FSEchar[Number of 
CCS 
Ports],"Err",0,1))</f>
        <v/>
      </c>
      <c r="BI143" s="46" t="str" cm="1">
        <f t="array" ref="BI143">IF(OR($BB143=0,$BB143=""),"",_xlfn.XLOOKUP(AY143,Hide[Unique Types],FSEchar[Number of NACS 
(SAE J3400)
Ports],"Err",0,1))</f>
        <v/>
      </c>
      <c r="BJ143" s="46" t="str" cm="1">
        <f t="array" ref="BJ143">IF(OR($BB143=0,$BB143=""),"",_xlfn.XLOOKUP(AY143,Hide[Unique Types],FSEchar[Number of High-Power Ports],"Err",0,1))</f>
        <v/>
      </c>
      <c r="BK143" s="46" t="str" cm="1">
        <f t="array" ref="BK143">IF(OR($BB143=0,$BB143=""),"",_xlfn.XLOOKUP(AY143,Hide[Unique Types],FSEchar[High-Power Port Type],"Err",0,1))</f>
        <v/>
      </c>
      <c r="BL143" s="46" t="str" cm="1">
        <f t="array" ref="BL143">IF(OR($BB143=0,$BB143=""),"",_xlfn.XLOOKUP(AY143,Hide[Unique Types],SiteCalc2[FCI Charging Capacity '[kWh/day']],"Err",0,1))</f>
        <v/>
      </c>
    </row>
    <row r="144" spans="2:64" x14ac:dyDescent="0.3">
      <c r="B144" s="28">
        <v>134</v>
      </c>
      <c r="C144" s="28" t="str">
        <f>IF(ISBLANK(SiteChar[[#This Row],[Site Name]]),"",IF(G144=G143,C143,C143+1))</f>
        <v/>
      </c>
      <c r="D144" s="28" t="str">
        <f>IF(ISBLANK(SiteChar[[#This Row],[Site Name]]),"",IF(G144=G143,D143+1,1))</f>
        <v/>
      </c>
      <c r="E144" s="1" t="str">
        <f>IF(ISBLANK(SiteChar[[#This Row],[Site Name]]),"",Applicant)</f>
        <v/>
      </c>
      <c r="F144" s="1" t="str">
        <f>IF(ISBLANK(SiteChar[[#This Row],[Site Name]]),"",FEIN)</f>
        <v/>
      </c>
      <c r="G144" s="139"/>
      <c r="H144" s="139"/>
      <c r="I144" s="139"/>
      <c r="J144" s="140"/>
      <c r="K144" s="140"/>
      <c r="L144" s="141"/>
      <c r="M144" s="139"/>
      <c r="N144" s="142"/>
      <c r="O144" s="1">
        <f>SUMIF(Table1[Site 
Ordinal Number],Table1[[#This Row],[Site 
Ordinal Number]],FSEchar[FSE Nameplate Power Rating
'[kW']])</f>
        <v>0</v>
      </c>
      <c r="P144" s="1">
        <f>SUMIF(Table1[Site 
Ordinal Number],Table1[[#This Row],[Site 
Ordinal Number]],FSEchar[FSE
FCI
Power Rating '[kW']])</f>
        <v>0</v>
      </c>
      <c r="Q144" s="1">
        <f>SUMIF(Hide[Site LMD],"="&amp;Table1[[#This Row],[Site 
Ordinal Number]]&amp;$AV$17,FSEchar[FSE
FCI
Power Rating '[kW']])</f>
        <v>0</v>
      </c>
      <c r="R144" s="1">
        <f>SUMIF(Hide[Site HD],"="&amp;Table1[[#This Row],[Site 
Ordinal Number]]&amp;$AV$18,FSEchar[FSE
FCI
Power Rating '[kW']])</f>
        <v>0</v>
      </c>
      <c r="S144" s="139"/>
      <c r="T144" s="139"/>
      <c r="U144" s="139"/>
      <c r="V144" s="139"/>
      <c r="W144" s="139"/>
      <c r="X144" s="139"/>
      <c r="Y144" s="148"/>
      <c r="Z144" s="139"/>
      <c r="AA144" s="139"/>
      <c r="AB144" s="139"/>
      <c r="AC144" s="1" t="str">
        <f>IFERROR(FSEchar[[#This Row],[FSE
FCI
Power Rating '[kW']]]*24*_xlfn.XLOOKUP(FSEchar[[#This Row],[FCI 
Category
Types]],$AV$11:$AV$15,$AW$11:$AW$15),"")</f>
        <v/>
      </c>
      <c r="AD144" s="1">
        <f>SUMIF(SiteChar[Site Name],SiteChar[[#This Row],[Site Name]],FSEchar[FSE Nameplate Power Rating
'[kW']])</f>
        <v>0</v>
      </c>
      <c r="AE144" s="1">
        <f>COUNTIF(SiteChar[Site Name],SiteChar[[#This Row],[Site Name]])</f>
        <v>0</v>
      </c>
      <c r="AF144" s="1">
        <f>COUNTIF(Hide[Site LMD],Table1[[#This Row],[Site 
Ordinal Number]]&amp;$AV$17)</f>
        <v>0</v>
      </c>
      <c r="AG144" s="1">
        <f>COUNTIF(Hide[Site HD],Table1[[#This Row],[Site 
Ordinal Number]]&amp;$AV$18)</f>
        <v>0</v>
      </c>
      <c r="AH144" s="1" t="b">
        <f>OR(ISBLANK(SiteChar[[#This Row],[Latitude]]),LEN(SiteChar[[#This Row],[Latitude]])&gt;=8)</f>
        <v>1</v>
      </c>
      <c r="AI144" s="1" t="b">
        <f>OR(ISBLANK(SiteChar[[#This Row],[Longitude]]),LEN(SiteChar[[#This Row],[Longitude]])&gt;=10)</f>
        <v>1</v>
      </c>
      <c r="AJ144" s="1" t="str">
        <f>IF(Hide[[#This Row],[FCI Program Type]]=$AV$17,Table1[[#This Row],[Site 
Ordinal Number]]&amp;Hide[[#This Row],[FCI Program Type]],"")</f>
        <v/>
      </c>
      <c r="AK144" s="1" t="str">
        <f>IF(Hide[[#This Row],[FCI Program Type]]=$AV$18,Table1[[#This Row],[Site 
Ordinal Number]]&amp;Hide[[#This Row],[FCI Program Type]],"")</f>
        <v/>
      </c>
      <c r="AL144" s="1" t="b">
        <f>SiteCalc1[[#This Row],[Total Site
FCI 
Power Rating 
'[kW']]]&gt;SiteChar[[#This Row],[Maximum Total Site Power 
'[kW']]]</f>
        <v>0</v>
      </c>
      <c r="AM144" s="1" t="b">
        <f>AND(Hide[[#This Row],[FCI Program Type]]="LMD-FCI",SiteCalc1[[#This Row],[Total 
Site 
LMD-FCI Power Rating 
'[kW']]]&gt;2500)</f>
        <v>0</v>
      </c>
      <c r="AN144" s="1" t="b">
        <f>AND(Hide[[#This Row],[FCI Program Type]]="HD-FCI",SiteCalc1[[#This Row],[Total Site
HD-FCI Power Rating 
'[kW']]]&gt;40000)</f>
        <v>0</v>
      </c>
      <c r="AO144" s="1" t="b">
        <f>AND(FSEchar[[#This Row],[FSE Nameplate Power Rating
'[kW']]]&lt;50,OR(Hide[[#This Row],[FCI Program Type]]=$AV$17,Hide[[#This Row],[FCI Program Type]]=$AV$18))</f>
        <v>0</v>
      </c>
      <c r="AP144"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44" s="1" t="str">
        <f>IF(LEFT(FSEchar[[#This Row],[FCI 
Category
Types]],1)="L", "LMD-FCI",IF(LEFT(FSEchar[[#This Row],[FCI 
Category
Types]],1)="H","HD-FCI",""))</f>
        <v/>
      </c>
      <c r="AR144" s="1" t="str">
        <f>SiteChar[[#This Row],[Site Name]]&amp;" "&amp;FSEchar[[#This Row],[FCI 
Category
Types]]&amp;" "&amp;FSEchar[[#This Row],[FSE Charger Model]]&amp;" "&amp;FSEchar[[#This Row],[FSE Nameplate Power Rating
'[kW']]]</f>
        <v xml:space="preserve">   </v>
      </c>
      <c r="AS144" s="1">
        <f>COUNTIF(Hide[Unique Types],Hide[[#This Row],[Unique Types]])</f>
        <v>157</v>
      </c>
      <c r="BA144" s="48" t="str" cm="1">
        <f t="array" ref="BA144">IF(ISBLANK(AZ144),"",SUM(IF(AZ144=LEFT(AY144:AY$210,LEN(AZ144)),1,0)))</f>
        <v/>
      </c>
      <c r="BB144" s="47" t="str" cm="1">
        <f t="array" ref="BB144">IFERROR(IF(COUNTIF($BB$11:BB143,BB143)&lt;_xlfn.XLOOKUP(BB143,$AZ$11:$AZ$210,$BA$11:$BA$210,0,1),BB143,INDEX($AZ$11:$AZ$210,MATCH(BB143,$AZ$11:$AZ$210,0)+1)),"")</f>
        <v/>
      </c>
      <c r="BC144" s="46" t="str" cm="1">
        <f t="array" ref="BC144">IF(OR($BB144=0,$BB144=""),"",SUM(IF(AY144=Hide[Unique Types],1,0)))</f>
        <v/>
      </c>
      <c r="BD144" s="46" t="str" cm="1">
        <f t="array" ref="BD144">IF(OR($BB144=0,$BB144=""),"",_xlfn.XLOOKUP(AY144,Hide[Unique Types],FSEchar[FCI 
Category
Types],"Err",0,1))</f>
        <v/>
      </c>
      <c r="BE144" s="46" t="str" cm="1">
        <f t="array" ref="BE144">IF(OR($BB144=0,$BB144=""),"",_xlfn.XLOOKUP(AY144,Hide[Unique Types],FSEchar[FSE Charger Model],"Err",0,1))</f>
        <v/>
      </c>
      <c r="BF144" s="46" t="str" cm="1">
        <f t="array" ref="BF144">IF(OR($BB144=0,$BB144=""),"",_xlfn.XLOOKUP(AY144,Hide[Unique Types],FSEchar[FSE Nameplate Power Rating
'[kW']],"Err",0,1))</f>
        <v/>
      </c>
      <c r="BG144" s="46" t="str" cm="1">
        <f t="array" ref="BG144">IF(OR($BB144=0,$BB144=""),"",_xlfn.XLOOKUP(AY144,Hide[Unique Types],FSEchar[Number of CHAdeMO Ports],"Err",0,1))</f>
        <v/>
      </c>
      <c r="BH144" s="46" t="str" cm="1">
        <f t="array" ref="BH144">IF(OR($BB144=0,$BB144=""),"",_xlfn.XLOOKUP(AY144,Hide[Unique Types],FSEchar[Number of 
CCS 
Ports],"Err",0,1))</f>
        <v/>
      </c>
      <c r="BI144" s="46" t="str" cm="1">
        <f t="array" ref="BI144">IF(OR($BB144=0,$BB144=""),"",_xlfn.XLOOKUP(AY144,Hide[Unique Types],FSEchar[Number of NACS 
(SAE J3400)
Ports],"Err",0,1))</f>
        <v/>
      </c>
      <c r="BJ144" s="46" t="str" cm="1">
        <f t="array" ref="BJ144">IF(OR($BB144=0,$BB144=""),"",_xlfn.XLOOKUP(AY144,Hide[Unique Types],FSEchar[Number of High-Power Ports],"Err",0,1))</f>
        <v/>
      </c>
      <c r="BK144" s="46" t="str" cm="1">
        <f t="array" ref="BK144">IF(OR($BB144=0,$BB144=""),"",_xlfn.XLOOKUP(AY144,Hide[Unique Types],FSEchar[High-Power Port Type],"Err",0,1))</f>
        <v/>
      </c>
      <c r="BL144" s="46" t="str" cm="1">
        <f t="array" ref="BL144">IF(OR($BB144=0,$BB144=""),"",_xlfn.XLOOKUP(AY144,Hide[Unique Types],SiteCalc2[FCI Charging Capacity '[kWh/day']],"Err",0,1))</f>
        <v/>
      </c>
    </row>
    <row r="145" spans="2:64" x14ac:dyDescent="0.3">
      <c r="B145" s="28">
        <v>135</v>
      </c>
      <c r="C145" s="28" t="str">
        <f>IF(ISBLANK(SiteChar[[#This Row],[Site Name]]),"",IF(G145=G144,C144,C144+1))</f>
        <v/>
      </c>
      <c r="D145" s="28" t="str">
        <f>IF(ISBLANK(SiteChar[[#This Row],[Site Name]]),"",IF(G145=G144,D144+1,1))</f>
        <v/>
      </c>
      <c r="E145" s="1" t="str">
        <f>IF(ISBLANK(SiteChar[[#This Row],[Site Name]]),"",Applicant)</f>
        <v/>
      </c>
      <c r="F145" s="1" t="str">
        <f>IF(ISBLANK(SiteChar[[#This Row],[Site Name]]),"",FEIN)</f>
        <v/>
      </c>
      <c r="G145" s="139"/>
      <c r="H145" s="139"/>
      <c r="I145" s="139"/>
      <c r="J145" s="140"/>
      <c r="K145" s="140"/>
      <c r="L145" s="141"/>
      <c r="M145" s="139"/>
      <c r="N145" s="142"/>
      <c r="O145" s="1">
        <f>SUMIF(Table1[Site 
Ordinal Number],Table1[[#This Row],[Site 
Ordinal Number]],FSEchar[FSE Nameplate Power Rating
'[kW']])</f>
        <v>0</v>
      </c>
      <c r="P145" s="1">
        <f>SUMIF(Table1[Site 
Ordinal Number],Table1[[#This Row],[Site 
Ordinal Number]],FSEchar[FSE
FCI
Power Rating '[kW']])</f>
        <v>0</v>
      </c>
      <c r="Q145" s="1">
        <f>SUMIF(Hide[Site LMD],"="&amp;Table1[[#This Row],[Site 
Ordinal Number]]&amp;$AV$17,FSEchar[FSE
FCI
Power Rating '[kW']])</f>
        <v>0</v>
      </c>
      <c r="R145" s="1">
        <f>SUMIF(Hide[Site HD],"="&amp;Table1[[#This Row],[Site 
Ordinal Number]]&amp;$AV$18,FSEchar[FSE
FCI
Power Rating '[kW']])</f>
        <v>0</v>
      </c>
      <c r="S145" s="139"/>
      <c r="T145" s="139"/>
      <c r="U145" s="139"/>
      <c r="V145" s="139"/>
      <c r="W145" s="139"/>
      <c r="X145" s="139"/>
      <c r="Y145" s="148"/>
      <c r="Z145" s="139"/>
      <c r="AA145" s="139"/>
      <c r="AB145" s="139"/>
      <c r="AC145" s="1" t="str">
        <f>IFERROR(FSEchar[[#This Row],[FSE
FCI
Power Rating '[kW']]]*24*_xlfn.XLOOKUP(FSEchar[[#This Row],[FCI 
Category
Types]],$AV$11:$AV$15,$AW$11:$AW$15),"")</f>
        <v/>
      </c>
      <c r="AD145" s="1">
        <f>SUMIF(SiteChar[Site Name],SiteChar[[#This Row],[Site Name]],FSEchar[FSE Nameplate Power Rating
'[kW']])</f>
        <v>0</v>
      </c>
      <c r="AE145" s="1">
        <f>COUNTIF(SiteChar[Site Name],SiteChar[[#This Row],[Site Name]])</f>
        <v>0</v>
      </c>
      <c r="AF145" s="1">
        <f>COUNTIF(Hide[Site LMD],Table1[[#This Row],[Site 
Ordinal Number]]&amp;$AV$17)</f>
        <v>0</v>
      </c>
      <c r="AG145" s="1">
        <f>COUNTIF(Hide[Site HD],Table1[[#This Row],[Site 
Ordinal Number]]&amp;$AV$18)</f>
        <v>0</v>
      </c>
      <c r="AH145" s="1" t="b">
        <f>OR(ISBLANK(SiteChar[[#This Row],[Latitude]]),LEN(SiteChar[[#This Row],[Latitude]])&gt;=8)</f>
        <v>1</v>
      </c>
      <c r="AI145" s="1" t="b">
        <f>OR(ISBLANK(SiteChar[[#This Row],[Longitude]]),LEN(SiteChar[[#This Row],[Longitude]])&gt;=10)</f>
        <v>1</v>
      </c>
      <c r="AJ145" s="1" t="str">
        <f>IF(Hide[[#This Row],[FCI Program Type]]=$AV$17,Table1[[#This Row],[Site 
Ordinal Number]]&amp;Hide[[#This Row],[FCI Program Type]],"")</f>
        <v/>
      </c>
      <c r="AK145" s="1" t="str">
        <f>IF(Hide[[#This Row],[FCI Program Type]]=$AV$18,Table1[[#This Row],[Site 
Ordinal Number]]&amp;Hide[[#This Row],[FCI Program Type]],"")</f>
        <v/>
      </c>
      <c r="AL145" s="1" t="b">
        <f>SiteCalc1[[#This Row],[Total Site
FCI 
Power Rating 
'[kW']]]&gt;SiteChar[[#This Row],[Maximum Total Site Power 
'[kW']]]</f>
        <v>0</v>
      </c>
      <c r="AM145" s="1" t="b">
        <f>AND(Hide[[#This Row],[FCI Program Type]]="LMD-FCI",SiteCalc1[[#This Row],[Total 
Site 
LMD-FCI Power Rating 
'[kW']]]&gt;2500)</f>
        <v>0</v>
      </c>
      <c r="AN145" s="1" t="b">
        <f>AND(Hide[[#This Row],[FCI Program Type]]="HD-FCI",SiteCalc1[[#This Row],[Total Site
HD-FCI Power Rating 
'[kW']]]&gt;40000)</f>
        <v>0</v>
      </c>
      <c r="AO145" s="1" t="b">
        <f>AND(FSEchar[[#This Row],[FSE Nameplate Power Rating
'[kW']]]&lt;50,OR(Hide[[#This Row],[FCI Program Type]]=$AV$17,Hide[[#This Row],[FCI Program Type]]=$AV$18))</f>
        <v>0</v>
      </c>
      <c r="AP145"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45" s="1" t="str">
        <f>IF(LEFT(FSEchar[[#This Row],[FCI 
Category
Types]],1)="L", "LMD-FCI",IF(LEFT(FSEchar[[#This Row],[FCI 
Category
Types]],1)="H","HD-FCI",""))</f>
        <v/>
      </c>
      <c r="AR145" s="1" t="str">
        <f>SiteChar[[#This Row],[Site Name]]&amp;" "&amp;FSEchar[[#This Row],[FCI 
Category
Types]]&amp;" "&amp;FSEchar[[#This Row],[FSE Charger Model]]&amp;" "&amp;FSEchar[[#This Row],[FSE Nameplate Power Rating
'[kW']]]</f>
        <v xml:space="preserve">   </v>
      </c>
      <c r="AS145" s="1">
        <f>COUNTIF(Hide[Unique Types],Hide[[#This Row],[Unique Types]])</f>
        <v>157</v>
      </c>
      <c r="BA145" s="48" t="str" cm="1">
        <f t="array" ref="BA145">IF(ISBLANK(AZ145),"",SUM(IF(AZ145=LEFT(AY145:AY$210,LEN(AZ145)),1,0)))</f>
        <v/>
      </c>
      <c r="BB145" s="47" t="str" cm="1">
        <f t="array" ref="BB145">IFERROR(IF(COUNTIF($BB$11:BB144,BB144)&lt;_xlfn.XLOOKUP(BB144,$AZ$11:$AZ$210,$BA$11:$BA$210,0,1),BB144,INDEX($AZ$11:$AZ$210,MATCH(BB144,$AZ$11:$AZ$210,0)+1)),"")</f>
        <v/>
      </c>
      <c r="BC145" s="46" t="str" cm="1">
        <f t="array" ref="BC145">IF(OR($BB145=0,$BB145=""),"",SUM(IF(AY145=Hide[Unique Types],1,0)))</f>
        <v/>
      </c>
      <c r="BD145" s="46" t="str" cm="1">
        <f t="array" ref="BD145">IF(OR($BB145=0,$BB145=""),"",_xlfn.XLOOKUP(AY145,Hide[Unique Types],FSEchar[FCI 
Category
Types],"Err",0,1))</f>
        <v/>
      </c>
      <c r="BE145" s="46" t="str" cm="1">
        <f t="array" ref="BE145">IF(OR($BB145=0,$BB145=""),"",_xlfn.XLOOKUP(AY145,Hide[Unique Types],FSEchar[FSE Charger Model],"Err",0,1))</f>
        <v/>
      </c>
      <c r="BF145" s="46" t="str" cm="1">
        <f t="array" ref="BF145">IF(OR($BB145=0,$BB145=""),"",_xlfn.XLOOKUP(AY145,Hide[Unique Types],FSEchar[FSE Nameplate Power Rating
'[kW']],"Err",0,1))</f>
        <v/>
      </c>
      <c r="BG145" s="46" t="str" cm="1">
        <f t="array" ref="BG145">IF(OR($BB145=0,$BB145=""),"",_xlfn.XLOOKUP(AY145,Hide[Unique Types],FSEchar[Number of CHAdeMO Ports],"Err",0,1))</f>
        <v/>
      </c>
      <c r="BH145" s="46" t="str" cm="1">
        <f t="array" ref="BH145">IF(OR($BB145=0,$BB145=""),"",_xlfn.XLOOKUP(AY145,Hide[Unique Types],FSEchar[Number of 
CCS 
Ports],"Err",0,1))</f>
        <v/>
      </c>
      <c r="BI145" s="46" t="str" cm="1">
        <f t="array" ref="BI145">IF(OR($BB145=0,$BB145=""),"",_xlfn.XLOOKUP(AY145,Hide[Unique Types],FSEchar[Number of NACS 
(SAE J3400)
Ports],"Err",0,1))</f>
        <v/>
      </c>
      <c r="BJ145" s="46" t="str" cm="1">
        <f t="array" ref="BJ145">IF(OR($BB145=0,$BB145=""),"",_xlfn.XLOOKUP(AY145,Hide[Unique Types],FSEchar[Number of High-Power Ports],"Err",0,1))</f>
        <v/>
      </c>
      <c r="BK145" s="46" t="str" cm="1">
        <f t="array" ref="BK145">IF(OR($BB145=0,$BB145=""),"",_xlfn.XLOOKUP(AY145,Hide[Unique Types],FSEchar[High-Power Port Type],"Err",0,1))</f>
        <v/>
      </c>
      <c r="BL145" s="46" t="str" cm="1">
        <f t="array" ref="BL145">IF(OR($BB145=0,$BB145=""),"",_xlfn.XLOOKUP(AY145,Hide[Unique Types],SiteCalc2[FCI Charging Capacity '[kWh/day']],"Err",0,1))</f>
        <v/>
      </c>
    </row>
    <row r="146" spans="2:64" x14ac:dyDescent="0.3">
      <c r="B146" s="28">
        <v>136</v>
      </c>
      <c r="C146" s="28" t="str">
        <f>IF(ISBLANK(SiteChar[[#This Row],[Site Name]]),"",IF(G146=G145,C145,C145+1))</f>
        <v/>
      </c>
      <c r="D146" s="28" t="str">
        <f>IF(ISBLANK(SiteChar[[#This Row],[Site Name]]),"",IF(G146=G145,D145+1,1))</f>
        <v/>
      </c>
      <c r="E146" s="1" t="str">
        <f>IF(ISBLANK(SiteChar[[#This Row],[Site Name]]),"",Applicant)</f>
        <v/>
      </c>
      <c r="F146" s="1" t="str">
        <f>IF(ISBLANK(SiteChar[[#This Row],[Site Name]]),"",FEIN)</f>
        <v/>
      </c>
      <c r="G146" s="139"/>
      <c r="H146" s="139"/>
      <c r="I146" s="139"/>
      <c r="J146" s="140"/>
      <c r="K146" s="140"/>
      <c r="L146" s="141"/>
      <c r="M146" s="139"/>
      <c r="N146" s="142"/>
      <c r="O146" s="1">
        <f>SUMIF(Table1[Site 
Ordinal Number],Table1[[#This Row],[Site 
Ordinal Number]],FSEchar[FSE Nameplate Power Rating
'[kW']])</f>
        <v>0</v>
      </c>
      <c r="P146" s="1">
        <f>SUMIF(Table1[Site 
Ordinal Number],Table1[[#This Row],[Site 
Ordinal Number]],FSEchar[FSE
FCI
Power Rating '[kW']])</f>
        <v>0</v>
      </c>
      <c r="Q146" s="1">
        <f>SUMIF(Hide[Site LMD],"="&amp;Table1[[#This Row],[Site 
Ordinal Number]]&amp;$AV$17,FSEchar[FSE
FCI
Power Rating '[kW']])</f>
        <v>0</v>
      </c>
      <c r="R146" s="1">
        <f>SUMIF(Hide[Site HD],"="&amp;Table1[[#This Row],[Site 
Ordinal Number]]&amp;$AV$18,FSEchar[FSE
FCI
Power Rating '[kW']])</f>
        <v>0</v>
      </c>
      <c r="S146" s="139"/>
      <c r="T146" s="139"/>
      <c r="U146" s="139"/>
      <c r="V146" s="139"/>
      <c r="W146" s="139"/>
      <c r="X146" s="139"/>
      <c r="Y146" s="148"/>
      <c r="Z146" s="139"/>
      <c r="AA146" s="139"/>
      <c r="AB146" s="139"/>
      <c r="AC146" s="1" t="str">
        <f>IFERROR(FSEchar[[#This Row],[FSE
FCI
Power Rating '[kW']]]*24*_xlfn.XLOOKUP(FSEchar[[#This Row],[FCI 
Category
Types]],$AV$11:$AV$15,$AW$11:$AW$15),"")</f>
        <v/>
      </c>
      <c r="AD146" s="1">
        <f>SUMIF(SiteChar[Site Name],SiteChar[[#This Row],[Site Name]],FSEchar[FSE Nameplate Power Rating
'[kW']])</f>
        <v>0</v>
      </c>
      <c r="AE146" s="1">
        <f>COUNTIF(SiteChar[Site Name],SiteChar[[#This Row],[Site Name]])</f>
        <v>0</v>
      </c>
      <c r="AF146" s="1">
        <f>COUNTIF(Hide[Site LMD],Table1[[#This Row],[Site 
Ordinal Number]]&amp;$AV$17)</f>
        <v>0</v>
      </c>
      <c r="AG146" s="1">
        <f>COUNTIF(Hide[Site HD],Table1[[#This Row],[Site 
Ordinal Number]]&amp;$AV$18)</f>
        <v>0</v>
      </c>
      <c r="AH146" s="1" t="b">
        <f>OR(ISBLANK(SiteChar[[#This Row],[Latitude]]),LEN(SiteChar[[#This Row],[Latitude]])&gt;=8)</f>
        <v>1</v>
      </c>
      <c r="AI146" s="1" t="b">
        <f>OR(ISBLANK(SiteChar[[#This Row],[Longitude]]),LEN(SiteChar[[#This Row],[Longitude]])&gt;=10)</f>
        <v>1</v>
      </c>
      <c r="AJ146" s="1" t="str">
        <f>IF(Hide[[#This Row],[FCI Program Type]]=$AV$17,Table1[[#This Row],[Site 
Ordinal Number]]&amp;Hide[[#This Row],[FCI Program Type]],"")</f>
        <v/>
      </c>
      <c r="AK146" s="1" t="str">
        <f>IF(Hide[[#This Row],[FCI Program Type]]=$AV$18,Table1[[#This Row],[Site 
Ordinal Number]]&amp;Hide[[#This Row],[FCI Program Type]],"")</f>
        <v/>
      </c>
      <c r="AL146" s="1" t="b">
        <f>SiteCalc1[[#This Row],[Total Site
FCI 
Power Rating 
'[kW']]]&gt;SiteChar[[#This Row],[Maximum Total Site Power 
'[kW']]]</f>
        <v>0</v>
      </c>
      <c r="AM146" s="1" t="b">
        <f>AND(Hide[[#This Row],[FCI Program Type]]="LMD-FCI",SiteCalc1[[#This Row],[Total 
Site 
LMD-FCI Power Rating 
'[kW']]]&gt;2500)</f>
        <v>0</v>
      </c>
      <c r="AN146" s="1" t="b">
        <f>AND(Hide[[#This Row],[FCI Program Type]]="HD-FCI",SiteCalc1[[#This Row],[Total Site
HD-FCI Power Rating 
'[kW']]]&gt;40000)</f>
        <v>0</v>
      </c>
      <c r="AO146" s="1" t="b">
        <f>AND(FSEchar[[#This Row],[FSE Nameplate Power Rating
'[kW']]]&lt;50,OR(Hide[[#This Row],[FCI Program Type]]=$AV$17,Hide[[#This Row],[FCI Program Type]]=$AV$18))</f>
        <v>0</v>
      </c>
      <c r="AP146"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46" s="1" t="str">
        <f>IF(LEFT(FSEchar[[#This Row],[FCI 
Category
Types]],1)="L", "LMD-FCI",IF(LEFT(FSEchar[[#This Row],[FCI 
Category
Types]],1)="H","HD-FCI",""))</f>
        <v/>
      </c>
      <c r="AR146" s="1" t="str">
        <f>SiteChar[[#This Row],[Site Name]]&amp;" "&amp;FSEchar[[#This Row],[FCI 
Category
Types]]&amp;" "&amp;FSEchar[[#This Row],[FSE Charger Model]]&amp;" "&amp;FSEchar[[#This Row],[FSE Nameplate Power Rating
'[kW']]]</f>
        <v xml:space="preserve">   </v>
      </c>
      <c r="AS146" s="1">
        <f>COUNTIF(Hide[Unique Types],Hide[[#This Row],[Unique Types]])</f>
        <v>157</v>
      </c>
      <c r="BA146" s="48" t="str" cm="1">
        <f t="array" ref="BA146">IF(ISBLANK(AZ146),"",SUM(IF(AZ146=LEFT(AY146:AY$210,LEN(AZ146)),1,0)))</f>
        <v/>
      </c>
      <c r="BB146" s="47" t="str" cm="1">
        <f t="array" ref="BB146">IFERROR(IF(COUNTIF($BB$11:BB145,BB145)&lt;_xlfn.XLOOKUP(BB145,$AZ$11:$AZ$210,$BA$11:$BA$210,0,1),BB145,INDEX($AZ$11:$AZ$210,MATCH(BB145,$AZ$11:$AZ$210,0)+1)),"")</f>
        <v/>
      </c>
      <c r="BC146" s="46" t="str" cm="1">
        <f t="array" ref="BC146">IF(OR($BB146=0,$BB146=""),"",SUM(IF(AY146=Hide[Unique Types],1,0)))</f>
        <v/>
      </c>
      <c r="BD146" s="46" t="str" cm="1">
        <f t="array" ref="BD146">IF(OR($BB146=0,$BB146=""),"",_xlfn.XLOOKUP(AY146,Hide[Unique Types],FSEchar[FCI 
Category
Types],"Err",0,1))</f>
        <v/>
      </c>
      <c r="BE146" s="46" t="str" cm="1">
        <f t="array" ref="BE146">IF(OR($BB146=0,$BB146=""),"",_xlfn.XLOOKUP(AY146,Hide[Unique Types],FSEchar[FSE Charger Model],"Err",0,1))</f>
        <v/>
      </c>
      <c r="BF146" s="46" t="str" cm="1">
        <f t="array" ref="BF146">IF(OR($BB146=0,$BB146=""),"",_xlfn.XLOOKUP(AY146,Hide[Unique Types],FSEchar[FSE Nameplate Power Rating
'[kW']],"Err",0,1))</f>
        <v/>
      </c>
      <c r="BG146" s="46" t="str" cm="1">
        <f t="array" ref="BG146">IF(OR($BB146=0,$BB146=""),"",_xlfn.XLOOKUP(AY146,Hide[Unique Types],FSEchar[Number of CHAdeMO Ports],"Err",0,1))</f>
        <v/>
      </c>
      <c r="BH146" s="46" t="str" cm="1">
        <f t="array" ref="BH146">IF(OR($BB146=0,$BB146=""),"",_xlfn.XLOOKUP(AY146,Hide[Unique Types],FSEchar[Number of 
CCS 
Ports],"Err",0,1))</f>
        <v/>
      </c>
      <c r="BI146" s="46" t="str" cm="1">
        <f t="array" ref="BI146">IF(OR($BB146=0,$BB146=""),"",_xlfn.XLOOKUP(AY146,Hide[Unique Types],FSEchar[Number of NACS 
(SAE J3400)
Ports],"Err",0,1))</f>
        <v/>
      </c>
      <c r="BJ146" s="46" t="str" cm="1">
        <f t="array" ref="BJ146">IF(OR($BB146=0,$BB146=""),"",_xlfn.XLOOKUP(AY146,Hide[Unique Types],FSEchar[Number of High-Power Ports],"Err",0,1))</f>
        <v/>
      </c>
      <c r="BK146" s="46" t="str" cm="1">
        <f t="array" ref="BK146">IF(OR($BB146=0,$BB146=""),"",_xlfn.XLOOKUP(AY146,Hide[Unique Types],FSEchar[High-Power Port Type],"Err",0,1))</f>
        <v/>
      </c>
      <c r="BL146" s="46" t="str" cm="1">
        <f t="array" ref="BL146">IF(OR($BB146=0,$BB146=""),"",_xlfn.XLOOKUP(AY146,Hide[Unique Types],SiteCalc2[FCI Charging Capacity '[kWh/day']],"Err",0,1))</f>
        <v/>
      </c>
    </row>
    <row r="147" spans="2:64" x14ac:dyDescent="0.3">
      <c r="B147" s="28">
        <v>137</v>
      </c>
      <c r="C147" s="28" t="str">
        <f>IF(ISBLANK(SiteChar[[#This Row],[Site Name]]),"",IF(G147=G146,C146,C146+1))</f>
        <v/>
      </c>
      <c r="D147" s="28" t="str">
        <f>IF(ISBLANK(SiteChar[[#This Row],[Site Name]]),"",IF(G147=G146,D146+1,1))</f>
        <v/>
      </c>
      <c r="E147" s="1" t="str">
        <f>IF(ISBLANK(SiteChar[[#This Row],[Site Name]]),"",Applicant)</f>
        <v/>
      </c>
      <c r="F147" s="1" t="str">
        <f>IF(ISBLANK(SiteChar[[#This Row],[Site Name]]),"",FEIN)</f>
        <v/>
      </c>
      <c r="G147" s="139"/>
      <c r="H147" s="139"/>
      <c r="I147" s="139"/>
      <c r="J147" s="140"/>
      <c r="K147" s="140"/>
      <c r="L147" s="141"/>
      <c r="M147" s="139"/>
      <c r="N147" s="142"/>
      <c r="O147" s="1">
        <f>SUMIF(Table1[Site 
Ordinal Number],Table1[[#This Row],[Site 
Ordinal Number]],FSEchar[FSE Nameplate Power Rating
'[kW']])</f>
        <v>0</v>
      </c>
      <c r="P147" s="1">
        <f>SUMIF(Table1[Site 
Ordinal Number],Table1[[#This Row],[Site 
Ordinal Number]],FSEchar[FSE
FCI
Power Rating '[kW']])</f>
        <v>0</v>
      </c>
      <c r="Q147" s="1">
        <f>SUMIF(Hide[Site LMD],"="&amp;Table1[[#This Row],[Site 
Ordinal Number]]&amp;$AV$17,FSEchar[FSE
FCI
Power Rating '[kW']])</f>
        <v>0</v>
      </c>
      <c r="R147" s="1">
        <f>SUMIF(Hide[Site HD],"="&amp;Table1[[#This Row],[Site 
Ordinal Number]]&amp;$AV$18,FSEchar[FSE
FCI
Power Rating '[kW']])</f>
        <v>0</v>
      </c>
      <c r="S147" s="139"/>
      <c r="T147" s="139"/>
      <c r="U147" s="139"/>
      <c r="V147" s="139"/>
      <c r="W147" s="139"/>
      <c r="X147" s="139"/>
      <c r="Y147" s="148"/>
      <c r="Z147" s="139"/>
      <c r="AA147" s="139"/>
      <c r="AB147" s="139"/>
      <c r="AC147" s="1" t="str">
        <f>IFERROR(FSEchar[[#This Row],[FSE
FCI
Power Rating '[kW']]]*24*_xlfn.XLOOKUP(FSEchar[[#This Row],[FCI 
Category
Types]],$AV$11:$AV$15,$AW$11:$AW$15),"")</f>
        <v/>
      </c>
      <c r="AD147" s="1">
        <f>SUMIF(SiteChar[Site Name],SiteChar[[#This Row],[Site Name]],FSEchar[FSE Nameplate Power Rating
'[kW']])</f>
        <v>0</v>
      </c>
      <c r="AE147" s="1">
        <f>COUNTIF(SiteChar[Site Name],SiteChar[[#This Row],[Site Name]])</f>
        <v>0</v>
      </c>
      <c r="AF147" s="1">
        <f>COUNTIF(Hide[Site LMD],Table1[[#This Row],[Site 
Ordinal Number]]&amp;$AV$17)</f>
        <v>0</v>
      </c>
      <c r="AG147" s="1">
        <f>COUNTIF(Hide[Site HD],Table1[[#This Row],[Site 
Ordinal Number]]&amp;$AV$18)</f>
        <v>0</v>
      </c>
      <c r="AH147" s="1" t="b">
        <f>OR(ISBLANK(SiteChar[[#This Row],[Latitude]]),LEN(SiteChar[[#This Row],[Latitude]])&gt;=8)</f>
        <v>1</v>
      </c>
      <c r="AI147" s="1" t="b">
        <f>OR(ISBLANK(SiteChar[[#This Row],[Longitude]]),LEN(SiteChar[[#This Row],[Longitude]])&gt;=10)</f>
        <v>1</v>
      </c>
      <c r="AJ147" s="1" t="str">
        <f>IF(Hide[[#This Row],[FCI Program Type]]=$AV$17,Table1[[#This Row],[Site 
Ordinal Number]]&amp;Hide[[#This Row],[FCI Program Type]],"")</f>
        <v/>
      </c>
      <c r="AK147" s="1" t="str">
        <f>IF(Hide[[#This Row],[FCI Program Type]]=$AV$18,Table1[[#This Row],[Site 
Ordinal Number]]&amp;Hide[[#This Row],[FCI Program Type]],"")</f>
        <v/>
      </c>
      <c r="AL147" s="1" t="b">
        <f>SiteCalc1[[#This Row],[Total Site
FCI 
Power Rating 
'[kW']]]&gt;SiteChar[[#This Row],[Maximum Total Site Power 
'[kW']]]</f>
        <v>0</v>
      </c>
      <c r="AM147" s="1" t="b">
        <f>AND(Hide[[#This Row],[FCI Program Type]]="LMD-FCI",SiteCalc1[[#This Row],[Total 
Site 
LMD-FCI Power Rating 
'[kW']]]&gt;2500)</f>
        <v>0</v>
      </c>
      <c r="AN147" s="1" t="b">
        <f>AND(Hide[[#This Row],[FCI Program Type]]="HD-FCI",SiteCalc1[[#This Row],[Total Site
HD-FCI Power Rating 
'[kW']]]&gt;40000)</f>
        <v>0</v>
      </c>
      <c r="AO147" s="1" t="b">
        <f>AND(FSEchar[[#This Row],[FSE Nameplate Power Rating
'[kW']]]&lt;50,OR(Hide[[#This Row],[FCI Program Type]]=$AV$17,Hide[[#This Row],[FCI Program Type]]=$AV$18))</f>
        <v>0</v>
      </c>
      <c r="AP147"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47" s="1" t="str">
        <f>IF(LEFT(FSEchar[[#This Row],[FCI 
Category
Types]],1)="L", "LMD-FCI",IF(LEFT(FSEchar[[#This Row],[FCI 
Category
Types]],1)="H","HD-FCI",""))</f>
        <v/>
      </c>
      <c r="AR147" s="1" t="str">
        <f>SiteChar[[#This Row],[Site Name]]&amp;" "&amp;FSEchar[[#This Row],[FCI 
Category
Types]]&amp;" "&amp;FSEchar[[#This Row],[FSE Charger Model]]&amp;" "&amp;FSEchar[[#This Row],[FSE Nameplate Power Rating
'[kW']]]</f>
        <v xml:space="preserve">   </v>
      </c>
      <c r="AS147" s="1">
        <f>COUNTIF(Hide[Unique Types],Hide[[#This Row],[Unique Types]])</f>
        <v>157</v>
      </c>
      <c r="BA147" s="48" t="str" cm="1">
        <f t="array" ref="BA147">IF(ISBLANK(AZ147),"",SUM(IF(AZ147=LEFT(AY147:AY$210,LEN(AZ147)),1,0)))</f>
        <v/>
      </c>
      <c r="BB147" s="47" t="str" cm="1">
        <f t="array" ref="BB147">IFERROR(IF(COUNTIF($BB$11:BB146,BB146)&lt;_xlfn.XLOOKUP(BB146,$AZ$11:$AZ$210,$BA$11:$BA$210,0,1),BB146,INDEX($AZ$11:$AZ$210,MATCH(BB146,$AZ$11:$AZ$210,0)+1)),"")</f>
        <v/>
      </c>
      <c r="BC147" s="46" t="str" cm="1">
        <f t="array" ref="BC147">IF(OR($BB147=0,$BB147=""),"",SUM(IF(AY147=Hide[Unique Types],1,0)))</f>
        <v/>
      </c>
      <c r="BD147" s="46" t="str" cm="1">
        <f t="array" ref="BD147">IF(OR($BB147=0,$BB147=""),"",_xlfn.XLOOKUP(AY147,Hide[Unique Types],FSEchar[FCI 
Category
Types],"Err",0,1))</f>
        <v/>
      </c>
      <c r="BE147" s="46" t="str" cm="1">
        <f t="array" ref="BE147">IF(OR($BB147=0,$BB147=""),"",_xlfn.XLOOKUP(AY147,Hide[Unique Types],FSEchar[FSE Charger Model],"Err",0,1))</f>
        <v/>
      </c>
      <c r="BF147" s="46" t="str" cm="1">
        <f t="array" ref="BF147">IF(OR($BB147=0,$BB147=""),"",_xlfn.XLOOKUP(AY147,Hide[Unique Types],FSEchar[FSE Nameplate Power Rating
'[kW']],"Err",0,1))</f>
        <v/>
      </c>
      <c r="BG147" s="46" t="str" cm="1">
        <f t="array" ref="BG147">IF(OR($BB147=0,$BB147=""),"",_xlfn.XLOOKUP(AY147,Hide[Unique Types],FSEchar[Number of CHAdeMO Ports],"Err",0,1))</f>
        <v/>
      </c>
      <c r="BH147" s="46" t="str" cm="1">
        <f t="array" ref="BH147">IF(OR($BB147=0,$BB147=""),"",_xlfn.XLOOKUP(AY147,Hide[Unique Types],FSEchar[Number of 
CCS 
Ports],"Err",0,1))</f>
        <v/>
      </c>
      <c r="BI147" s="46" t="str" cm="1">
        <f t="array" ref="BI147">IF(OR($BB147=0,$BB147=""),"",_xlfn.XLOOKUP(AY147,Hide[Unique Types],FSEchar[Number of NACS 
(SAE J3400)
Ports],"Err",0,1))</f>
        <v/>
      </c>
      <c r="BJ147" s="46" t="str" cm="1">
        <f t="array" ref="BJ147">IF(OR($BB147=0,$BB147=""),"",_xlfn.XLOOKUP(AY147,Hide[Unique Types],FSEchar[Number of High-Power Ports],"Err",0,1))</f>
        <v/>
      </c>
      <c r="BK147" s="46" t="str" cm="1">
        <f t="array" ref="BK147">IF(OR($BB147=0,$BB147=""),"",_xlfn.XLOOKUP(AY147,Hide[Unique Types],FSEchar[High-Power Port Type],"Err",0,1))</f>
        <v/>
      </c>
      <c r="BL147" s="46" t="str" cm="1">
        <f t="array" ref="BL147">IF(OR($BB147=0,$BB147=""),"",_xlfn.XLOOKUP(AY147,Hide[Unique Types],SiteCalc2[FCI Charging Capacity '[kWh/day']],"Err",0,1))</f>
        <v/>
      </c>
    </row>
    <row r="148" spans="2:64" x14ac:dyDescent="0.3">
      <c r="B148" s="28">
        <v>138</v>
      </c>
      <c r="C148" s="28" t="str">
        <f>IF(ISBLANK(SiteChar[[#This Row],[Site Name]]),"",IF(G148=G147,C147,C147+1))</f>
        <v/>
      </c>
      <c r="D148" s="28" t="str">
        <f>IF(ISBLANK(SiteChar[[#This Row],[Site Name]]),"",IF(G148=G147,D147+1,1))</f>
        <v/>
      </c>
      <c r="E148" s="1" t="str">
        <f>IF(ISBLANK(SiteChar[[#This Row],[Site Name]]),"",Applicant)</f>
        <v/>
      </c>
      <c r="F148" s="1" t="str">
        <f>IF(ISBLANK(SiteChar[[#This Row],[Site Name]]),"",FEIN)</f>
        <v/>
      </c>
      <c r="G148" s="139"/>
      <c r="H148" s="139"/>
      <c r="I148" s="139"/>
      <c r="J148" s="140"/>
      <c r="K148" s="140"/>
      <c r="L148" s="141"/>
      <c r="M148" s="139"/>
      <c r="N148" s="142"/>
      <c r="O148" s="1">
        <f>SUMIF(Table1[Site 
Ordinal Number],Table1[[#This Row],[Site 
Ordinal Number]],FSEchar[FSE Nameplate Power Rating
'[kW']])</f>
        <v>0</v>
      </c>
      <c r="P148" s="1">
        <f>SUMIF(Table1[Site 
Ordinal Number],Table1[[#This Row],[Site 
Ordinal Number]],FSEchar[FSE
FCI
Power Rating '[kW']])</f>
        <v>0</v>
      </c>
      <c r="Q148" s="1">
        <f>SUMIF(Hide[Site LMD],"="&amp;Table1[[#This Row],[Site 
Ordinal Number]]&amp;$AV$17,FSEchar[FSE
FCI
Power Rating '[kW']])</f>
        <v>0</v>
      </c>
      <c r="R148" s="1">
        <f>SUMIF(Hide[Site HD],"="&amp;Table1[[#This Row],[Site 
Ordinal Number]]&amp;$AV$18,FSEchar[FSE
FCI
Power Rating '[kW']])</f>
        <v>0</v>
      </c>
      <c r="S148" s="139"/>
      <c r="T148" s="139"/>
      <c r="U148" s="139"/>
      <c r="V148" s="139"/>
      <c r="W148" s="139"/>
      <c r="X148" s="139"/>
      <c r="Y148" s="148"/>
      <c r="Z148" s="139"/>
      <c r="AA148" s="139"/>
      <c r="AB148" s="139"/>
      <c r="AC148" s="1" t="str">
        <f>IFERROR(FSEchar[[#This Row],[FSE
FCI
Power Rating '[kW']]]*24*_xlfn.XLOOKUP(FSEchar[[#This Row],[FCI 
Category
Types]],$AV$11:$AV$15,$AW$11:$AW$15),"")</f>
        <v/>
      </c>
      <c r="AD148" s="1">
        <f>SUMIF(SiteChar[Site Name],SiteChar[[#This Row],[Site Name]],FSEchar[FSE Nameplate Power Rating
'[kW']])</f>
        <v>0</v>
      </c>
      <c r="AE148" s="1">
        <f>COUNTIF(SiteChar[Site Name],SiteChar[[#This Row],[Site Name]])</f>
        <v>0</v>
      </c>
      <c r="AF148" s="1">
        <f>COUNTIF(Hide[Site LMD],Table1[[#This Row],[Site 
Ordinal Number]]&amp;$AV$17)</f>
        <v>0</v>
      </c>
      <c r="AG148" s="1">
        <f>COUNTIF(Hide[Site HD],Table1[[#This Row],[Site 
Ordinal Number]]&amp;$AV$18)</f>
        <v>0</v>
      </c>
      <c r="AH148" s="1" t="b">
        <f>OR(ISBLANK(SiteChar[[#This Row],[Latitude]]),LEN(SiteChar[[#This Row],[Latitude]])&gt;=8)</f>
        <v>1</v>
      </c>
      <c r="AI148" s="1" t="b">
        <f>OR(ISBLANK(SiteChar[[#This Row],[Longitude]]),LEN(SiteChar[[#This Row],[Longitude]])&gt;=10)</f>
        <v>1</v>
      </c>
      <c r="AJ148" s="1" t="str">
        <f>IF(Hide[[#This Row],[FCI Program Type]]=$AV$17,Table1[[#This Row],[Site 
Ordinal Number]]&amp;Hide[[#This Row],[FCI Program Type]],"")</f>
        <v/>
      </c>
      <c r="AK148" s="1" t="str">
        <f>IF(Hide[[#This Row],[FCI Program Type]]=$AV$18,Table1[[#This Row],[Site 
Ordinal Number]]&amp;Hide[[#This Row],[FCI Program Type]],"")</f>
        <v/>
      </c>
      <c r="AL148" s="1" t="b">
        <f>SiteCalc1[[#This Row],[Total Site
FCI 
Power Rating 
'[kW']]]&gt;SiteChar[[#This Row],[Maximum Total Site Power 
'[kW']]]</f>
        <v>0</v>
      </c>
      <c r="AM148" s="1" t="b">
        <f>AND(Hide[[#This Row],[FCI Program Type]]="LMD-FCI",SiteCalc1[[#This Row],[Total 
Site 
LMD-FCI Power Rating 
'[kW']]]&gt;2500)</f>
        <v>0</v>
      </c>
      <c r="AN148" s="1" t="b">
        <f>AND(Hide[[#This Row],[FCI Program Type]]="HD-FCI",SiteCalc1[[#This Row],[Total Site
HD-FCI Power Rating 
'[kW']]]&gt;40000)</f>
        <v>0</v>
      </c>
      <c r="AO148" s="1" t="b">
        <f>AND(FSEchar[[#This Row],[FSE Nameplate Power Rating
'[kW']]]&lt;50,OR(Hide[[#This Row],[FCI Program Type]]=$AV$17,Hide[[#This Row],[FCI Program Type]]=$AV$18))</f>
        <v>0</v>
      </c>
      <c r="AP148"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48" s="1" t="str">
        <f>IF(LEFT(FSEchar[[#This Row],[FCI 
Category
Types]],1)="L", "LMD-FCI",IF(LEFT(FSEchar[[#This Row],[FCI 
Category
Types]],1)="H","HD-FCI",""))</f>
        <v/>
      </c>
      <c r="AR148" s="1" t="str">
        <f>SiteChar[[#This Row],[Site Name]]&amp;" "&amp;FSEchar[[#This Row],[FCI 
Category
Types]]&amp;" "&amp;FSEchar[[#This Row],[FSE Charger Model]]&amp;" "&amp;FSEchar[[#This Row],[FSE Nameplate Power Rating
'[kW']]]</f>
        <v xml:space="preserve">   </v>
      </c>
      <c r="AS148" s="1">
        <f>COUNTIF(Hide[Unique Types],Hide[[#This Row],[Unique Types]])</f>
        <v>157</v>
      </c>
      <c r="BA148" s="48" t="str" cm="1">
        <f t="array" ref="BA148">IF(ISBLANK(AZ148),"",SUM(IF(AZ148=LEFT(AY148:AY$210,LEN(AZ148)),1,0)))</f>
        <v/>
      </c>
      <c r="BB148" s="47" t="str" cm="1">
        <f t="array" ref="BB148">IFERROR(IF(COUNTIF($BB$11:BB147,BB147)&lt;_xlfn.XLOOKUP(BB147,$AZ$11:$AZ$210,$BA$11:$BA$210,0,1),BB147,INDEX($AZ$11:$AZ$210,MATCH(BB147,$AZ$11:$AZ$210,0)+1)),"")</f>
        <v/>
      </c>
      <c r="BC148" s="46" t="str" cm="1">
        <f t="array" ref="BC148">IF(OR($BB148=0,$BB148=""),"",SUM(IF(AY148=Hide[Unique Types],1,0)))</f>
        <v/>
      </c>
      <c r="BD148" s="46" t="str" cm="1">
        <f t="array" ref="BD148">IF(OR($BB148=0,$BB148=""),"",_xlfn.XLOOKUP(AY148,Hide[Unique Types],FSEchar[FCI 
Category
Types],"Err",0,1))</f>
        <v/>
      </c>
      <c r="BE148" s="46" t="str" cm="1">
        <f t="array" ref="BE148">IF(OR($BB148=0,$BB148=""),"",_xlfn.XLOOKUP(AY148,Hide[Unique Types],FSEchar[FSE Charger Model],"Err",0,1))</f>
        <v/>
      </c>
      <c r="BF148" s="46" t="str" cm="1">
        <f t="array" ref="BF148">IF(OR($BB148=0,$BB148=""),"",_xlfn.XLOOKUP(AY148,Hide[Unique Types],FSEchar[FSE Nameplate Power Rating
'[kW']],"Err",0,1))</f>
        <v/>
      </c>
      <c r="BG148" s="46" t="str" cm="1">
        <f t="array" ref="BG148">IF(OR($BB148=0,$BB148=""),"",_xlfn.XLOOKUP(AY148,Hide[Unique Types],FSEchar[Number of CHAdeMO Ports],"Err",0,1))</f>
        <v/>
      </c>
      <c r="BH148" s="46" t="str" cm="1">
        <f t="array" ref="BH148">IF(OR($BB148=0,$BB148=""),"",_xlfn.XLOOKUP(AY148,Hide[Unique Types],FSEchar[Number of 
CCS 
Ports],"Err",0,1))</f>
        <v/>
      </c>
      <c r="BI148" s="46" t="str" cm="1">
        <f t="array" ref="BI148">IF(OR($BB148=0,$BB148=""),"",_xlfn.XLOOKUP(AY148,Hide[Unique Types],FSEchar[Number of NACS 
(SAE J3400)
Ports],"Err",0,1))</f>
        <v/>
      </c>
      <c r="BJ148" s="46" t="str" cm="1">
        <f t="array" ref="BJ148">IF(OR($BB148=0,$BB148=""),"",_xlfn.XLOOKUP(AY148,Hide[Unique Types],FSEchar[Number of High-Power Ports],"Err",0,1))</f>
        <v/>
      </c>
      <c r="BK148" s="46" t="str" cm="1">
        <f t="array" ref="BK148">IF(OR($BB148=0,$BB148=""),"",_xlfn.XLOOKUP(AY148,Hide[Unique Types],FSEchar[High-Power Port Type],"Err",0,1))</f>
        <v/>
      </c>
      <c r="BL148" s="46" t="str" cm="1">
        <f t="array" ref="BL148">IF(OR($BB148=0,$BB148=""),"",_xlfn.XLOOKUP(AY148,Hide[Unique Types],SiteCalc2[FCI Charging Capacity '[kWh/day']],"Err",0,1))</f>
        <v/>
      </c>
    </row>
    <row r="149" spans="2:64" x14ac:dyDescent="0.3">
      <c r="B149" s="28">
        <v>139</v>
      </c>
      <c r="C149" s="28" t="str">
        <f>IF(ISBLANK(SiteChar[[#This Row],[Site Name]]),"",IF(G149=G148,C148,C148+1))</f>
        <v/>
      </c>
      <c r="D149" s="28" t="str">
        <f>IF(ISBLANK(SiteChar[[#This Row],[Site Name]]),"",IF(G149=G148,D148+1,1))</f>
        <v/>
      </c>
      <c r="E149" s="1" t="str">
        <f>IF(ISBLANK(SiteChar[[#This Row],[Site Name]]),"",Applicant)</f>
        <v/>
      </c>
      <c r="F149" s="1" t="str">
        <f>IF(ISBLANK(SiteChar[[#This Row],[Site Name]]),"",FEIN)</f>
        <v/>
      </c>
      <c r="G149" s="139"/>
      <c r="H149" s="139"/>
      <c r="I149" s="139"/>
      <c r="J149" s="140"/>
      <c r="K149" s="140"/>
      <c r="L149" s="141"/>
      <c r="M149" s="139"/>
      <c r="N149" s="142"/>
      <c r="O149" s="1">
        <f>SUMIF(Table1[Site 
Ordinal Number],Table1[[#This Row],[Site 
Ordinal Number]],FSEchar[FSE Nameplate Power Rating
'[kW']])</f>
        <v>0</v>
      </c>
      <c r="P149" s="1">
        <f>SUMIF(Table1[Site 
Ordinal Number],Table1[[#This Row],[Site 
Ordinal Number]],FSEchar[FSE
FCI
Power Rating '[kW']])</f>
        <v>0</v>
      </c>
      <c r="Q149" s="1">
        <f>SUMIF(Hide[Site LMD],"="&amp;Table1[[#This Row],[Site 
Ordinal Number]]&amp;$AV$17,FSEchar[FSE
FCI
Power Rating '[kW']])</f>
        <v>0</v>
      </c>
      <c r="R149" s="1">
        <f>SUMIF(Hide[Site HD],"="&amp;Table1[[#This Row],[Site 
Ordinal Number]]&amp;$AV$18,FSEchar[FSE
FCI
Power Rating '[kW']])</f>
        <v>0</v>
      </c>
      <c r="S149" s="139"/>
      <c r="T149" s="139"/>
      <c r="U149" s="139"/>
      <c r="V149" s="139"/>
      <c r="W149" s="139"/>
      <c r="X149" s="139"/>
      <c r="Y149" s="148"/>
      <c r="Z149" s="139"/>
      <c r="AA149" s="139"/>
      <c r="AB149" s="139"/>
      <c r="AC149" s="1" t="str">
        <f>IFERROR(FSEchar[[#This Row],[FSE
FCI
Power Rating '[kW']]]*24*_xlfn.XLOOKUP(FSEchar[[#This Row],[FCI 
Category
Types]],$AV$11:$AV$15,$AW$11:$AW$15),"")</f>
        <v/>
      </c>
      <c r="AD149" s="1">
        <f>SUMIF(SiteChar[Site Name],SiteChar[[#This Row],[Site Name]],FSEchar[FSE Nameplate Power Rating
'[kW']])</f>
        <v>0</v>
      </c>
      <c r="AE149" s="1">
        <f>COUNTIF(SiteChar[Site Name],SiteChar[[#This Row],[Site Name]])</f>
        <v>0</v>
      </c>
      <c r="AF149" s="1">
        <f>COUNTIF(Hide[Site LMD],Table1[[#This Row],[Site 
Ordinal Number]]&amp;$AV$17)</f>
        <v>0</v>
      </c>
      <c r="AG149" s="1">
        <f>COUNTIF(Hide[Site HD],Table1[[#This Row],[Site 
Ordinal Number]]&amp;$AV$18)</f>
        <v>0</v>
      </c>
      <c r="AH149" s="1" t="b">
        <f>OR(ISBLANK(SiteChar[[#This Row],[Latitude]]),LEN(SiteChar[[#This Row],[Latitude]])&gt;=8)</f>
        <v>1</v>
      </c>
      <c r="AI149" s="1" t="b">
        <f>OR(ISBLANK(SiteChar[[#This Row],[Longitude]]),LEN(SiteChar[[#This Row],[Longitude]])&gt;=10)</f>
        <v>1</v>
      </c>
      <c r="AJ149" s="1" t="str">
        <f>IF(Hide[[#This Row],[FCI Program Type]]=$AV$17,Table1[[#This Row],[Site 
Ordinal Number]]&amp;Hide[[#This Row],[FCI Program Type]],"")</f>
        <v/>
      </c>
      <c r="AK149" s="1" t="str">
        <f>IF(Hide[[#This Row],[FCI Program Type]]=$AV$18,Table1[[#This Row],[Site 
Ordinal Number]]&amp;Hide[[#This Row],[FCI Program Type]],"")</f>
        <v/>
      </c>
      <c r="AL149" s="1" t="b">
        <f>SiteCalc1[[#This Row],[Total Site
FCI 
Power Rating 
'[kW']]]&gt;SiteChar[[#This Row],[Maximum Total Site Power 
'[kW']]]</f>
        <v>0</v>
      </c>
      <c r="AM149" s="1" t="b">
        <f>AND(Hide[[#This Row],[FCI Program Type]]="LMD-FCI",SiteCalc1[[#This Row],[Total 
Site 
LMD-FCI Power Rating 
'[kW']]]&gt;2500)</f>
        <v>0</v>
      </c>
      <c r="AN149" s="1" t="b">
        <f>AND(Hide[[#This Row],[FCI Program Type]]="HD-FCI",SiteCalc1[[#This Row],[Total Site
HD-FCI Power Rating 
'[kW']]]&gt;40000)</f>
        <v>0</v>
      </c>
      <c r="AO149" s="1" t="b">
        <f>AND(FSEchar[[#This Row],[FSE Nameplate Power Rating
'[kW']]]&lt;50,OR(Hide[[#This Row],[FCI Program Type]]=$AV$17,Hide[[#This Row],[FCI Program Type]]=$AV$18))</f>
        <v>0</v>
      </c>
      <c r="AP149"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49" s="1" t="str">
        <f>IF(LEFT(FSEchar[[#This Row],[FCI 
Category
Types]],1)="L", "LMD-FCI",IF(LEFT(FSEchar[[#This Row],[FCI 
Category
Types]],1)="H","HD-FCI",""))</f>
        <v/>
      </c>
      <c r="AR149" s="1" t="str">
        <f>SiteChar[[#This Row],[Site Name]]&amp;" "&amp;FSEchar[[#This Row],[FCI 
Category
Types]]&amp;" "&amp;FSEchar[[#This Row],[FSE Charger Model]]&amp;" "&amp;FSEchar[[#This Row],[FSE Nameplate Power Rating
'[kW']]]</f>
        <v xml:space="preserve">   </v>
      </c>
      <c r="AS149" s="1">
        <f>COUNTIF(Hide[Unique Types],Hide[[#This Row],[Unique Types]])</f>
        <v>157</v>
      </c>
      <c r="BA149" s="48" t="str" cm="1">
        <f t="array" ref="BA149">IF(ISBLANK(AZ149),"",SUM(IF(AZ149=LEFT(AY149:AY$210,LEN(AZ149)),1,0)))</f>
        <v/>
      </c>
      <c r="BB149" s="47" t="str" cm="1">
        <f t="array" ref="BB149">IFERROR(IF(COUNTIF($BB$11:BB148,BB148)&lt;_xlfn.XLOOKUP(BB148,$AZ$11:$AZ$210,$BA$11:$BA$210,0,1),BB148,INDEX($AZ$11:$AZ$210,MATCH(BB148,$AZ$11:$AZ$210,0)+1)),"")</f>
        <v/>
      </c>
      <c r="BC149" s="46" t="str" cm="1">
        <f t="array" ref="BC149">IF(OR($BB149=0,$BB149=""),"",SUM(IF(AY149=Hide[Unique Types],1,0)))</f>
        <v/>
      </c>
      <c r="BD149" s="46" t="str" cm="1">
        <f t="array" ref="BD149">IF(OR($BB149=0,$BB149=""),"",_xlfn.XLOOKUP(AY149,Hide[Unique Types],FSEchar[FCI 
Category
Types],"Err",0,1))</f>
        <v/>
      </c>
      <c r="BE149" s="46" t="str" cm="1">
        <f t="array" ref="BE149">IF(OR($BB149=0,$BB149=""),"",_xlfn.XLOOKUP(AY149,Hide[Unique Types],FSEchar[FSE Charger Model],"Err",0,1))</f>
        <v/>
      </c>
      <c r="BF149" s="46" t="str" cm="1">
        <f t="array" ref="BF149">IF(OR($BB149=0,$BB149=""),"",_xlfn.XLOOKUP(AY149,Hide[Unique Types],FSEchar[FSE Nameplate Power Rating
'[kW']],"Err",0,1))</f>
        <v/>
      </c>
      <c r="BG149" s="46" t="str" cm="1">
        <f t="array" ref="BG149">IF(OR($BB149=0,$BB149=""),"",_xlfn.XLOOKUP(AY149,Hide[Unique Types],FSEchar[Number of CHAdeMO Ports],"Err",0,1))</f>
        <v/>
      </c>
      <c r="BH149" s="46" t="str" cm="1">
        <f t="array" ref="BH149">IF(OR($BB149=0,$BB149=""),"",_xlfn.XLOOKUP(AY149,Hide[Unique Types],FSEchar[Number of 
CCS 
Ports],"Err",0,1))</f>
        <v/>
      </c>
      <c r="BI149" s="46" t="str" cm="1">
        <f t="array" ref="BI149">IF(OR($BB149=0,$BB149=""),"",_xlfn.XLOOKUP(AY149,Hide[Unique Types],FSEchar[Number of NACS 
(SAE J3400)
Ports],"Err",0,1))</f>
        <v/>
      </c>
      <c r="BJ149" s="46" t="str" cm="1">
        <f t="array" ref="BJ149">IF(OR($BB149=0,$BB149=""),"",_xlfn.XLOOKUP(AY149,Hide[Unique Types],FSEchar[Number of High-Power Ports],"Err",0,1))</f>
        <v/>
      </c>
      <c r="BK149" s="46" t="str" cm="1">
        <f t="array" ref="BK149">IF(OR($BB149=0,$BB149=""),"",_xlfn.XLOOKUP(AY149,Hide[Unique Types],FSEchar[High-Power Port Type],"Err",0,1))</f>
        <v/>
      </c>
      <c r="BL149" s="46" t="str" cm="1">
        <f t="array" ref="BL149">IF(OR($BB149=0,$BB149=""),"",_xlfn.XLOOKUP(AY149,Hide[Unique Types],SiteCalc2[FCI Charging Capacity '[kWh/day']],"Err",0,1))</f>
        <v/>
      </c>
    </row>
    <row r="150" spans="2:64" x14ac:dyDescent="0.3">
      <c r="B150" s="28">
        <v>140</v>
      </c>
      <c r="C150" s="28" t="str">
        <f>IF(ISBLANK(SiteChar[[#This Row],[Site Name]]),"",IF(G150=G149,C149,C149+1))</f>
        <v/>
      </c>
      <c r="D150" s="28" t="str">
        <f>IF(ISBLANK(SiteChar[[#This Row],[Site Name]]),"",IF(G150=G149,D149+1,1))</f>
        <v/>
      </c>
      <c r="E150" s="1" t="str">
        <f>IF(ISBLANK(SiteChar[[#This Row],[Site Name]]),"",Applicant)</f>
        <v/>
      </c>
      <c r="F150" s="1" t="str">
        <f>IF(ISBLANK(SiteChar[[#This Row],[Site Name]]),"",FEIN)</f>
        <v/>
      </c>
      <c r="G150" s="139"/>
      <c r="H150" s="139"/>
      <c r="I150" s="139"/>
      <c r="J150" s="140"/>
      <c r="K150" s="140"/>
      <c r="L150" s="141"/>
      <c r="M150" s="139"/>
      <c r="N150" s="142"/>
      <c r="O150" s="1">
        <f>SUMIF(Table1[Site 
Ordinal Number],Table1[[#This Row],[Site 
Ordinal Number]],FSEchar[FSE Nameplate Power Rating
'[kW']])</f>
        <v>0</v>
      </c>
      <c r="P150" s="1">
        <f>SUMIF(Table1[Site 
Ordinal Number],Table1[[#This Row],[Site 
Ordinal Number]],FSEchar[FSE
FCI
Power Rating '[kW']])</f>
        <v>0</v>
      </c>
      <c r="Q150" s="1">
        <f>SUMIF(Hide[Site LMD],"="&amp;Table1[[#This Row],[Site 
Ordinal Number]]&amp;$AV$17,FSEchar[FSE
FCI
Power Rating '[kW']])</f>
        <v>0</v>
      </c>
      <c r="R150" s="1">
        <f>SUMIF(Hide[Site HD],"="&amp;Table1[[#This Row],[Site 
Ordinal Number]]&amp;$AV$18,FSEchar[FSE
FCI
Power Rating '[kW']])</f>
        <v>0</v>
      </c>
      <c r="S150" s="139"/>
      <c r="T150" s="139"/>
      <c r="U150" s="139"/>
      <c r="V150" s="139"/>
      <c r="W150" s="139"/>
      <c r="X150" s="139"/>
      <c r="Y150" s="148"/>
      <c r="Z150" s="139"/>
      <c r="AA150" s="139"/>
      <c r="AB150" s="139"/>
      <c r="AC150" s="1" t="str">
        <f>IFERROR(FSEchar[[#This Row],[FSE
FCI
Power Rating '[kW']]]*24*_xlfn.XLOOKUP(FSEchar[[#This Row],[FCI 
Category
Types]],$AV$11:$AV$15,$AW$11:$AW$15),"")</f>
        <v/>
      </c>
      <c r="AD150" s="1">
        <f>SUMIF(SiteChar[Site Name],SiteChar[[#This Row],[Site Name]],FSEchar[FSE Nameplate Power Rating
'[kW']])</f>
        <v>0</v>
      </c>
      <c r="AE150" s="1">
        <f>COUNTIF(SiteChar[Site Name],SiteChar[[#This Row],[Site Name]])</f>
        <v>0</v>
      </c>
      <c r="AF150" s="1">
        <f>COUNTIF(Hide[Site LMD],Table1[[#This Row],[Site 
Ordinal Number]]&amp;$AV$17)</f>
        <v>0</v>
      </c>
      <c r="AG150" s="1">
        <f>COUNTIF(Hide[Site HD],Table1[[#This Row],[Site 
Ordinal Number]]&amp;$AV$18)</f>
        <v>0</v>
      </c>
      <c r="AH150" s="1" t="b">
        <f>OR(ISBLANK(SiteChar[[#This Row],[Latitude]]),LEN(SiteChar[[#This Row],[Latitude]])&gt;=8)</f>
        <v>1</v>
      </c>
      <c r="AI150" s="1" t="b">
        <f>OR(ISBLANK(SiteChar[[#This Row],[Longitude]]),LEN(SiteChar[[#This Row],[Longitude]])&gt;=10)</f>
        <v>1</v>
      </c>
      <c r="AJ150" s="1" t="str">
        <f>IF(Hide[[#This Row],[FCI Program Type]]=$AV$17,Table1[[#This Row],[Site 
Ordinal Number]]&amp;Hide[[#This Row],[FCI Program Type]],"")</f>
        <v/>
      </c>
      <c r="AK150" s="1" t="str">
        <f>IF(Hide[[#This Row],[FCI Program Type]]=$AV$18,Table1[[#This Row],[Site 
Ordinal Number]]&amp;Hide[[#This Row],[FCI Program Type]],"")</f>
        <v/>
      </c>
      <c r="AL150" s="1" t="b">
        <f>SiteCalc1[[#This Row],[Total Site
FCI 
Power Rating 
'[kW']]]&gt;SiteChar[[#This Row],[Maximum Total Site Power 
'[kW']]]</f>
        <v>0</v>
      </c>
      <c r="AM150" s="1" t="b">
        <f>AND(Hide[[#This Row],[FCI Program Type]]="LMD-FCI",SiteCalc1[[#This Row],[Total 
Site 
LMD-FCI Power Rating 
'[kW']]]&gt;2500)</f>
        <v>0</v>
      </c>
      <c r="AN150" s="1" t="b">
        <f>AND(Hide[[#This Row],[FCI Program Type]]="HD-FCI",SiteCalc1[[#This Row],[Total Site
HD-FCI Power Rating 
'[kW']]]&gt;40000)</f>
        <v>0</v>
      </c>
      <c r="AO150" s="1" t="b">
        <f>AND(FSEchar[[#This Row],[FSE Nameplate Power Rating
'[kW']]]&lt;50,OR(Hide[[#This Row],[FCI Program Type]]=$AV$17,Hide[[#This Row],[FCI Program Type]]=$AV$18))</f>
        <v>0</v>
      </c>
      <c r="AP150"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50" s="1" t="str">
        <f>IF(LEFT(FSEchar[[#This Row],[FCI 
Category
Types]],1)="L", "LMD-FCI",IF(LEFT(FSEchar[[#This Row],[FCI 
Category
Types]],1)="H","HD-FCI",""))</f>
        <v/>
      </c>
      <c r="AR150" s="1" t="str">
        <f>SiteChar[[#This Row],[Site Name]]&amp;" "&amp;FSEchar[[#This Row],[FCI 
Category
Types]]&amp;" "&amp;FSEchar[[#This Row],[FSE Charger Model]]&amp;" "&amp;FSEchar[[#This Row],[FSE Nameplate Power Rating
'[kW']]]</f>
        <v xml:space="preserve">   </v>
      </c>
      <c r="AS150" s="1">
        <f>COUNTIF(Hide[Unique Types],Hide[[#This Row],[Unique Types]])</f>
        <v>157</v>
      </c>
      <c r="BA150" s="48" t="str" cm="1">
        <f t="array" ref="BA150">IF(ISBLANK(AZ150),"",SUM(IF(AZ150=LEFT(AY150:AY$210,LEN(AZ150)),1,0)))</f>
        <v/>
      </c>
      <c r="BB150" s="47" t="str" cm="1">
        <f t="array" ref="BB150">IFERROR(IF(COUNTIF($BB$11:BB149,BB149)&lt;_xlfn.XLOOKUP(BB149,$AZ$11:$AZ$210,$BA$11:$BA$210,0,1),BB149,INDEX($AZ$11:$AZ$210,MATCH(BB149,$AZ$11:$AZ$210,0)+1)),"")</f>
        <v/>
      </c>
      <c r="BC150" s="46" t="str" cm="1">
        <f t="array" ref="BC150">IF(OR($BB150=0,$BB150=""),"",SUM(IF(AY150=Hide[Unique Types],1,0)))</f>
        <v/>
      </c>
      <c r="BD150" s="46" t="str" cm="1">
        <f t="array" ref="BD150">IF(OR($BB150=0,$BB150=""),"",_xlfn.XLOOKUP(AY150,Hide[Unique Types],FSEchar[FCI 
Category
Types],"Err",0,1))</f>
        <v/>
      </c>
      <c r="BE150" s="46" t="str" cm="1">
        <f t="array" ref="BE150">IF(OR($BB150=0,$BB150=""),"",_xlfn.XLOOKUP(AY150,Hide[Unique Types],FSEchar[FSE Charger Model],"Err",0,1))</f>
        <v/>
      </c>
      <c r="BF150" s="46" t="str" cm="1">
        <f t="array" ref="BF150">IF(OR($BB150=0,$BB150=""),"",_xlfn.XLOOKUP(AY150,Hide[Unique Types],FSEchar[FSE Nameplate Power Rating
'[kW']],"Err",0,1))</f>
        <v/>
      </c>
      <c r="BG150" s="46" t="str" cm="1">
        <f t="array" ref="BG150">IF(OR($BB150=0,$BB150=""),"",_xlfn.XLOOKUP(AY150,Hide[Unique Types],FSEchar[Number of CHAdeMO Ports],"Err",0,1))</f>
        <v/>
      </c>
      <c r="BH150" s="46" t="str" cm="1">
        <f t="array" ref="BH150">IF(OR($BB150=0,$BB150=""),"",_xlfn.XLOOKUP(AY150,Hide[Unique Types],FSEchar[Number of 
CCS 
Ports],"Err",0,1))</f>
        <v/>
      </c>
      <c r="BI150" s="46" t="str" cm="1">
        <f t="array" ref="BI150">IF(OR($BB150=0,$BB150=""),"",_xlfn.XLOOKUP(AY150,Hide[Unique Types],FSEchar[Number of NACS 
(SAE J3400)
Ports],"Err",0,1))</f>
        <v/>
      </c>
      <c r="BJ150" s="46" t="str" cm="1">
        <f t="array" ref="BJ150">IF(OR($BB150=0,$BB150=""),"",_xlfn.XLOOKUP(AY150,Hide[Unique Types],FSEchar[Number of High-Power Ports],"Err",0,1))</f>
        <v/>
      </c>
      <c r="BK150" s="46" t="str" cm="1">
        <f t="array" ref="BK150">IF(OR($BB150=0,$BB150=""),"",_xlfn.XLOOKUP(AY150,Hide[Unique Types],FSEchar[High-Power Port Type],"Err",0,1))</f>
        <v/>
      </c>
      <c r="BL150" s="46" t="str" cm="1">
        <f t="array" ref="BL150">IF(OR($BB150=0,$BB150=""),"",_xlfn.XLOOKUP(AY150,Hide[Unique Types],SiteCalc2[FCI Charging Capacity '[kWh/day']],"Err",0,1))</f>
        <v/>
      </c>
    </row>
    <row r="151" spans="2:64" x14ac:dyDescent="0.3">
      <c r="B151" s="28">
        <v>141</v>
      </c>
      <c r="C151" s="28" t="str">
        <f>IF(ISBLANK(SiteChar[[#This Row],[Site Name]]),"",IF(G151=G150,C150,C150+1))</f>
        <v/>
      </c>
      <c r="D151" s="28" t="str">
        <f>IF(ISBLANK(SiteChar[[#This Row],[Site Name]]),"",IF(G151=G150,D150+1,1))</f>
        <v/>
      </c>
      <c r="E151" s="1" t="str">
        <f>IF(ISBLANK(SiteChar[[#This Row],[Site Name]]),"",Applicant)</f>
        <v/>
      </c>
      <c r="F151" s="1" t="str">
        <f>IF(ISBLANK(SiteChar[[#This Row],[Site Name]]),"",FEIN)</f>
        <v/>
      </c>
      <c r="G151" s="139"/>
      <c r="H151" s="139"/>
      <c r="I151" s="139"/>
      <c r="J151" s="140"/>
      <c r="K151" s="140"/>
      <c r="L151" s="141"/>
      <c r="M151" s="139"/>
      <c r="N151" s="142"/>
      <c r="O151" s="1">
        <f>SUMIF(Table1[Site 
Ordinal Number],Table1[[#This Row],[Site 
Ordinal Number]],FSEchar[FSE Nameplate Power Rating
'[kW']])</f>
        <v>0</v>
      </c>
      <c r="P151" s="1">
        <f>SUMIF(Table1[Site 
Ordinal Number],Table1[[#This Row],[Site 
Ordinal Number]],FSEchar[FSE
FCI
Power Rating '[kW']])</f>
        <v>0</v>
      </c>
      <c r="Q151" s="1">
        <f>SUMIF(Hide[Site LMD],"="&amp;Table1[[#This Row],[Site 
Ordinal Number]]&amp;$AV$17,FSEchar[FSE
FCI
Power Rating '[kW']])</f>
        <v>0</v>
      </c>
      <c r="R151" s="1">
        <f>SUMIF(Hide[Site HD],"="&amp;Table1[[#This Row],[Site 
Ordinal Number]]&amp;$AV$18,FSEchar[FSE
FCI
Power Rating '[kW']])</f>
        <v>0</v>
      </c>
      <c r="S151" s="139"/>
      <c r="T151" s="139"/>
      <c r="U151" s="139"/>
      <c r="V151" s="139"/>
      <c r="W151" s="139"/>
      <c r="X151" s="139"/>
      <c r="Y151" s="148"/>
      <c r="Z151" s="139"/>
      <c r="AA151" s="139"/>
      <c r="AB151" s="139"/>
      <c r="AC151" s="1" t="str">
        <f>IFERROR(FSEchar[[#This Row],[FSE
FCI
Power Rating '[kW']]]*24*_xlfn.XLOOKUP(FSEchar[[#This Row],[FCI 
Category
Types]],$AV$11:$AV$15,$AW$11:$AW$15),"")</f>
        <v/>
      </c>
      <c r="AD151" s="1">
        <f>SUMIF(SiteChar[Site Name],SiteChar[[#This Row],[Site Name]],FSEchar[FSE Nameplate Power Rating
'[kW']])</f>
        <v>0</v>
      </c>
      <c r="AE151" s="1">
        <f>COUNTIF(SiteChar[Site Name],SiteChar[[#This Row],[Site Name]])</f>
        <v>0</v>
      </c>
      <c r="AF151" s="1">
        <f>COUNTIF(Hide[Site LMD],Table1[[#This Row],[Site 
Ordinal Number]]&amp;$AV$17)</f>
        <v>0</v>
      </c>
      <c r="AG151" s="1">
        <f>COUNTIF(Hide[Site HD],Table1[[#This Row],[Site 
Ordinal Number]]&amp;$AV$18)</f>
        <v>0</v>
      </c>
      <c r="AH151" s="1" t="b">
        <f>OR(ISBLANK(SiteChar[[#This Row],[Latitude]]),LEN(SiteChar[[#This Row],[Latitude]])&gt;=8)</f>
        <v>1</v>
      </c>
      <c r="AI151" s="1" t="b">
        <f>OR(ISBLANK(SiteChar[[#This Row],[Longitude]]),LEN(SiteChar[[#This Row],[Longitude]])&gt;=10)</f>
        <v>1</v>
      </c>
      <c r="AJ151" s="1" t="str">
        <f>IF(Hide[[#This Row],[FCI Program Type]]=$AV$17,Table1[[#This Row],[Site 
Ordinal Number]]&amp;Hide[[#This Row],[FCI Program Type]],"")</f>
        <v/>
      </c>
      <c r="AK151" s="1" t="str">
        <f>IF(Hide[[#This Row],[FCI Program Type]]=$AV$18,Table1[[#This Row],[Site 
Ordinal Number]]&amp;Hide[[#This Row],[FCI Program Type]],"")</f>
        <v/>
      </c>
      <c r="AL151" s="1" t="b">
        <f>SiteCalc1[[#This Row],[Total Site
FCI 
Power Rating 
'[kW']]]&gt;SiteChar[[#This Row],[Maximum Total Site Power 
'[kW']]]</f>
        <v>0</v>
      </c>
      <c r="AM151" s="1" t="b">
        <f>AND(Hide[[#This Row],[FCI Program Type]]="LMD-FCI",SiteCalc1[[#This Row],[Total 
Site 
LMD-FCI Power Rating 
'[kW']]]&gt;2500)</f>
        <v>0</v>
      </c>
      <c r="AN151" s="1" t="b">
        <f>AND(Hide[[#This Row],[FCI Program Type]]="HD-FCI",SiteCalc1[[#This Row],[Total Site
HD-FCI Power Rating 
'[kW']]]&gt;40000)</f>
        <v>0</v>
      </c>
      <c r="AO151" s="1" t="b">
        <f>AND(FSEchar[[#This Row],[FSE Nameplate Power Rating
'[kW']]]&lt;50,OR(Hide[[#This Row],[FCI Program Type]]=$AV$17,Hide[[#This Row],[FCI Program Type]]=$AV$18))</f>
        <v>0</v>
      </c>
      <c r="AP151"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51" s="1" t="str">
        <f>IF(LEFT(FSEchar[[#This Row],[FCI 
Category
Types]],1)="L", "LMD-FCI",IF(LEFT(FSEchar[[#This Row],[FCI 
Category
Types]],1)="H","HD-FCI",""))</f>
        <v/>
      </c>
      <c r="AR151" s="1" t="str">
        <f>SiteChar[[#This Row],[Site Name]]&amp;" "&amp;FSEchar[[#This Row],[FCI 
Category
Types]]&amp;" "&amp;FSEchar[[#This Row],[FSE Charger Model]]&amp;" "&amp;FSEchar[[#This Row],[FSE Nameplate Power Rating
'[kW']]]</f>
        <v xml:space="preserve">   </v>
      </c>
      <c r="AS151" s="1">
        <f>COUNTIF(Hide[Unique Types],Hide[[#This Row],[Unique Types]])</f>
        <v>157</v>
      </c>
      <c r="BA151" s="48" t="str" cm="1">
        <f t="array" ref="BA151">IF(ISBLANK(AZ151),"",SUM(IF(AZ151=LEFT(AY151:AY$210,LEN(AZ151)),1,0)))</f>
        <v/>
      </c>
      <c r="BB151" s="47" t="str" cm="1">
        <f t="array" ref="BB151">IFERROR(IF(COUNTIF($BB$11:BB150,BB150)&lt;_xlfn.XLOOKUP(BB150,$AZ$11:$AZ$210,$BA$11:$BA$210,0,1),BB150,INDEX($AZ$11:$AZ$210,MATCH(BB150,$AZ$11:$AZ$210,0)+1)),"")</f>
        <v/>
      </c>
      <c r="BC151" s="46" t="str" cm="1">
        <f t="array" ref="BC151">IF(OR($BB151=0,$BB151=""),"",SUM(IF(AY151=Hide[Unique Types],1,0)))</f>
        <v/>
      </c>
      <c r="BD151" s="46" t="str" cm="1">
        <f t="array" ref="BD151">IF(OR($BB151=0,$BB151=""),"",_xlfn.XLOOKUP(AY151,Hide[Unique Types],FSEchar[FCI 
Category
Types],"Err",0,1))</f>
        <v/>
      </c>
      <c r="BE151" s="46" t="str" cm="1">
        <f t="array" ref="BE151">IF(OR($BB151=0,$BB151=""),"",_xlfn.XLOOKUP(AY151,Hide[Unique Types],FSEchar[FSE Charger Model],"Err",0,1))</f>
        <v/>
      </c>
      <c r="BF151" s="46" t="str" cm="1">
        <f t="array" ref="BF151">IF(OR($BB151=0,$BB151=""),"",_xlfn.XLOOKUP(AY151,Hide[Unique Types],FSEchar[FSE Nameplate Power Rating
'[kW']],"Err",0,1))</f>
        <v/>
      </c>
      <c r="BG151" s="46" t="str" cm="1">
        <f t="array" ref="BG151">IF(OR($BB151=0,$BB151=""),"",_xlfn.XLOOKUP(AY151,Hide[Unique Types],FSEchar[Number of CHAdeMO Ports],"Err",0,1))</f>
        <v/>
      </c>
      <c r="BH151" s="46" t="str" cm="1">
        <f t="array" ref="BH151">IF(OR($BB151=0,$BB151=""),"",_xlfn.XLOOKUP(AY151,Hide[Unique Types],FSEchar[Number of 
CCS 
Ports],"Err",0,1))</f>
        <v/>
      </c>
      <c r="BI151" s="46" t="str" cm="1">
        <f t="array" ref="BI151">IF(OR($BB151=0,$BB151=""),"",_xlfn.XLOOKUP(AY151,Hide[Unique Types],FSEchar[Number of NACS 
(SAE J3400)
Ports],"Err",0,1))</f>
        <v/>
      </c>
      <c r="BJ151" s="46" t="str" cm="1">
        <f t="array" ref="BJ151">IF(OR($BB151=0,$BB151=""),"",_xlfn.XLOOKUP(AY151,Hide[Unique Types],FSEchar[Number of High-Power Ports],"Err",0,1))</f>
        <v/>
      </c>
      <c r="BK151" s="46" t="str" cm="1">
        <f t="array" ref="BK151">IF(OR($BB151=0,$BB151=""),"",_xlfn.XLOOKUP(AY151,Hide[Unique Types],FSEchar[High-Power Port Type],"Err",0,1))</f>
        <v/>
      </c>
      <c r="BL151" s="46" t="str" cm="1">
        <f t="array" ref="BL151">IF(OR($BB151=0,$BB151=""),"",_xlfn.XLOOKUP(AY151,Hide[Unique Types],SiteCalc2[FCI Charging Capacity '[kWh/day']],"Err",0,1))</f>
        <v/>
      </c>
    </row>
    <row r="152" spans="2:64" x14ac:dyDescent="0.3">
      <c r="B152" s="28">
        <v>142</v>
      </c>
      <c r="C152" s="28" t="str">
        <f>IF(ISBLANK(SiteChar[[#This Row],[Site Name]]),"",IF(G152=G151,C151,C151+1))</f>
        <v/>
      </c>
      <c r="D152" s="28" t="str">
        <f>IF(ISBLANK(SiteChar[[#This Row],[Site Name]]),"",IF(G152=G151,D151+1,1))</f>
        <v/>
      </c>
      <c r="E152" s="1" t="str">
        <f>IF(ISBLANK(SiteChar[[#This Row],[Site Name]]),"",Applicant)</f>
        <v/>
      </c>
      <c r="F152" s="1" t="str">
        <f>IF(ISBLANK(SiteChar[[#This Row],[Site Name]]),"",FEIN)</f>
        <v/>
      </c>
      <c r="G152" s="139"/>
      <c r="H152" s="139"/>
      <c r="I152" s="139"/>
      <c r="J152" s="140"/>
      <c r="K152" s="140"/>
      <c r="L152" s="141"/>
      <c r="M152" s="139"/>
      <c r="N152" s="142"/>
      <c r="O152" s="1">
        <f>SUMIF(Table1[Site 
Ordinal Number],Table1[[#This Row],[Site 
Ordinal Number]],FSEchar[FSE Nameplate Power Rating
'[kW']])</f>
        <v>0</v>
      </c>
      <c r="P152" s="1">
        <f>SUMIF(Table1[Site 
Ordinal Number],Table1[[#This Row],[Site 
Ordinal Number]],FSEchar[FSE
FCI
Power Rating '[kW']])</f>
        <v>0</v>
      </c>
      <c r="Q152" s="1">
        <f>SUMIF(Hide[Site LMD],"="&amp;Table1[[#This Row],[Site 
Ordinal Number]]&amp;$AV$17,FSEchar[FSE
FCI
Power Rating '[kW']])</f>
        <v>0</v>
      </c>
      <c r="R152" s="1">
        <f>SUMIF(Hide[Site HD],"="&amp;Table1[[#This Row],[Site 
Ordinal Number]]&amp;$AV$18,FSEchar[FSE
FCI
Power Rating '[kW']])</f>
        <v>0</v>
      </c>
      <c r="S152" s="139"/>
      <c r="T152" s="139"/>
      <c r="U152" s="139"/>
      <c r="V152" s="139"/>
      <c r="W152" s="139"/>
      <c r="X152" s="139"/>
      <c r="Y152" s="148"/>
      <c r="Z152" s="139"/>
      <c r="AA152" s="139"/>
      <c r="AB152" s="139"/>
      <c r="AC152" s="1" t="str">
        <f>IFERROR(FSEchar[[#This Row],[FSE
FCI
Power Rating '[kW']]]*24*_xlfn.XLOOKUP(FSEchar[[#This Row],[FCI 
Category
Types]],$AV$11:$AV$15,$AW$11:$AW$15),"")</f>
        <v/>
      </c>
      <c r="AD152" s="1">
        <f>SUMIF(SiteChar[Site Name],SiteChar[[#This Row],[Site Name]],FSEchar[FSE Nameplate Power Rating
'[kW']])</f>
        <v>0</v>
      </c>
      <c r="AE152" s="1">
        <f>COUNTIF(SiteChar[Site Name],SiteChar[[#This Row],[Site Name]])</f>
        <v>0</v>
      </c>
      <c r="AF152" s="1">
        <f>COUNTIF(Hide[Site LMD],Table1[[#This Row],[Site 
Ordinal Number]]&amp;$AV$17)</f>
        <v>0</v>
      </c>
      <c r="AG152" s="1">
        <f>COUNTIF(Hide[Site HD],Table1[[#This Row],[Site 
Ordinal Number]]&amp;$AV$18)</f>
        <v>0</v>
      </c>
      <c r="AH152" s="1" t="b">
        <f>OR(ISBLANK(SiteChar[[#This Row],[Latitude]]),LEN(SiteChar[[#This Row],[Latitude]])&gt;=8)</f>
        <v>1</v>
      </c>
      <c r="AI152" s="1" t="b">
        <f>OR(ISBLANK(SiteChar[[#This Row],[Longitude]]),LEN(SiteChar[[#This Row],[Longitude]])&gt;=10)</f>
        <v>1</v>
      </c>
      <c r="AJ152" s="1" t="str">
        <f>IF(Hide[[#This Row],[FCI Program Type]]=$AV$17,Table1[[#This Row],[Site 
Ordinal Number]]&amp;Hide[[#This Row],[FCI Program Type]],"")</f>
        <v/>
      </c>
      <c r="AK152" s="1" t="str">
        <f>IF(Hide[[#This Row],[FCI Program Type]]=$AV$18,Table1[[#This Row],[Site 
Ordinal Number]]&amp;Hide[[#This Row],[FCI Program Type]],"")</f>
        <v/>
      </c>
      <c r="AL152" s="1" t="b">
        <f>SiteCalc1[[#This Row],[Total Site
FCI 
Power Rating 
'[kW']]]&gt;SiteChar[[#This Row],[Maximum Total Site Power 
'[kW']]]</f>
        <v>0</v>
      </c>
      <c r="AM152" s="1" t="b">
        <f>AND(Hide[[#This Row],[FCI Program Type]]="LMD-FCI",SiteCalc1[[#This Row],[Total 
Site 
LMD-FCI Power Rating 
'[kW']]]&gt;2500)</f>
        <v>0</v>
      </c>
      <c r="AN152" s="1" t="b">
        <f>AND(Hide[[#This Row],[FCI Program Type]]="HD-FCI",SiteCalc1[[#This Row],[Total Site
HD-FCI Power Rating 
'[kW']]]&gt;40000)</f>
        <v>0</v>
      </c>
      <c r="AO152" s="1" t="b">
        <f>AND(FSEchar[[#This Row],[FSE Nameplate Power Rating
'[kW']]]&lt;50,OR(Hide[[#This Row],[FCI Program Type]]=$AV$17,Hide[[#This Row],[FCI Program Type]]=$AV$18))</f>
        <v>0</v>
      </c>
      <c r="AP152"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52" s="1" t="str">
        <f>IF(LEFT(FSEchar[[#This Row],[FCI 
Category
Types]],1)="L", "LMD-FCI",IF(LEFT(FSEchar[[#This Row],[FCI 
Category
Types]],1)="H","HD-FCI",""))</f>
        <v/>
      </c>
      <c r="AR152" s="1" t="str">
        <f>SiteChar[[#This Row],[Site Name]]&amp;" "&amp;FSEchar[[#This Row],[FCI 
Category
Types]]&amp;" "&amp;FSEchar[[#This Row],[FSE Charger Model]]&amp;" "&amp;FSEchar[[#This Row],[FSE Nameplate Power Rating
'[kW']]]</f>
        <v xml:space="preserve">   </v>
      </c>
      <c r="AS152" s="1">
        <f>COUNTIF(Hide[Unique Types],Hide[[#This Row],[Unique Types]])</f>
        <v>157</v>
      </c>
      <c r="BA152" s="48" t="str" cm="1">
        <f t="array" ref="BA152">IF(ISBLANK(AZ152),"",SUM(IF(AZ152=LEFT(AY152:AY$210,LEN(AZ152)),1,0)))</f>
        <v/>
      </c>
      <c r="BB152" s="47" t="str" cm="1">
        <f t="array" ref="BB152">IFERROR(IF(COUNTIF($BB$11:BB151,BB151)&lt;_xlfn.XLOOKUP(BB151,$AZ$11:$AZ$210,$BA$11:$BA$210,0,1),BB151,INDEX($AZ$11:$AZ$210,MATCH(BB151,$AZ$11:$AZ$210,0)+1)),"")</f>
        <v/>
      </c>
      <c r="BC152" s="46" t="str" cm="1">
        <f t="array" ref="BC152">IF(OR($BB152=0,$BB152=""),"",SUM(IF(AY152=Hide[Unique Types],1,0)))</f>
        <v/>
      </c>
      <c r="BD152" s="46" t="str" cm="1">
        <f t="array" ref="BD152">IF(OR($BB152=0,$BB152=""),"",_xlfn.XLOOKUP(AY152,Hide[Unique Types],FSEchar[FCI 
Category
Types],"Err",0,1))</f>
        <v/>
      </c>
      <c r="BE152" s="46" t="str" cm="1">
        <f t="array" ref="BE152">IF(OR($BB152=0,$BB152=""),"",_xlfn.XLOOKUP(AY152,Hide[Unique Types],FSEchar[FSE Charger Model],"Err",0,1))</f>
        <v/>
      </c>
      <c r="BF152" s="46" t="str" cm="1">
        <f t="array" ref="BF152">IF(OR($BB152=0,$BB152=""),"",_xlfn.XLOOKUP(AY152,Hide[Unique Types],FSEchar[FSE Nameplate Power Rating
'[kW']],"Err",0,1))</f>
        <v/>
      </c>
      <c r="BG152" s="46" t="str" cm="1">
        <f t="array" ref="BG152">IF(OR($BB152=0,$BB152=""),"",_xlfn.XLOOKUP(AY152,Hide[Unique Types],FSEchar[Number of CHAdeMO Ports],"Err",0,1))</f>
        <v/>
      </c>
      <c r="BH152" s="46" t="str" cm="1">
        <f t="array" ref="BH152">IF(OR($BB152=0,$BB152=""),"",_xlfn.XLOOKUP(AY152,Hide[Unique Types],FSEchar[Number of 
CCS 
Ports],"Err",0,1))</f>
        <v/>
      </c>
      <c r="BI152" s="46" t="str" cm="1">
        <f t="array" ref="BI152">IF(OR($BB152=0,$BB152=""),"",_xlfn.XLOOKUP(AY152,Hide[Unique Types],FSEchar[Number of NACS 
(SAE J3400)
Ports],"Err",0,1))</f>
        <v/>
      </c>
      <c r="BJ152" s="46" t="str" cm="1">
        <f t="array" ref="BJ152">IF(OR($BB152=0,$BB152=""),"",_xlfn.XLOOKUP(AY152,Hide[Unique Types],FSEchar[Number of High-Power Ports],"Err",0,1))</f>
        <v/>
      </c>
      <c r="BK152" s="46" t="str" cm="1">
        <f t="array" ref="BK152">IF(OR($BB152=0,$BB152=""),"",_xlfn.XLOOKUP(AY152,Hide[Unique Types],FSEchar[High-Power Port Type],"Err",0,1))</f>
        <v/>
      </c>
      <c r="BL152" s="46" t="str" cm="1">
        <f t="array" ref="BL152">IF(OR($BB152=0,$BB152=""),"",_xlfn.XLOOKUP(AY152,Hide[Unique Types],SiteCalc2[FCI Charging Capacity '[kWh/day']],"Err",0,1))</f>
        <v/>
      </c>
    </row>
    <row r="153" spans="2:64" x14ac:dyDescent="0.3">
      <c r="B153" s="28">
        <v>143</v>
      </c>
      <c r="C153" s="28" t="str">
        <f>IF(ISBLANK(SiteChar[[#This Row],[Site Name]]),"",IF(G153=G152,C152,C152+1))</f>
        <v/>
      </c>
      <c r="D153" s="28" t="str">
        <f>IF(ISBLANK(SiteChar[[#This Row],[Site Name]]),"",IF(G153=G152,D152+1,1))</f>
        <v/>
      </c>
      <c r="E153" s="1" t="str">
        <f>IF(ISBLANK(SiteChar[[#This Row],[Site Name]]),"",Applicant)</f>
        <v/>
      </c>
      <c r="F153" s="1" t="str">
        <f>IF(ISBLANK(SiteChar[[#This Row],[Site Name]]),"",FEIN)</f>
        <v/>
      </c>
      <c r="G153" s="139"/>
      <c r="H153" s="139"/>
      <c r="I153" s="139"/>
      <c r="J153" s="140"/>
      <c r="K153" s="140"/>
      <c r="L153" s="141"/>
      <c r="M153" s="139"/>
      <c r="N153" s="142"/>
      <c r="O153" s="1">
        <f>SUMIF(Table1[Site 
Ordinal Number],Table1[[#This Row],[Site 
Ordinal Number]],FSEchar[FSE Nameplate Power Rating
'[kW']])</f>
        <v>0</v>
      </c>
      <c r="P153" s="1">
        <f>SUMIF(Table1[Site 
Ordinal Number],Table1[[#This Row],[Site 
Ordinal Number]],FSEchar[FSE
FCI
Power Rating '[kW']])</f>
        <v>0</v>
      </c>
      <c r="Q153" s="1">
        <f>SUMIF(Hide[Site LMD],"="&amp;Table1[[#This Row],[Site 
Ordinal Number]]&amp;$AV$17,FSEchar[FSE
FCI
Power Rating '[kW']])</f>
        <v>0</v>
      </c>
      <c r="R153" s="1">
        <f>SUMIF(Hide[Site HD],"="&amp;Table1[[#This Row],[Site 
Ordinal Number]]&amp;$AV$18,FSEchar[FSE
FCI
Power Rating '[kW']])</f>
        <v>0</v>
      </c>
      <c r="S153" s="139"/>
      <c r="T153" s="139"/>
      <c r="U153" s="139"/>
      <c r="V153" s="139"/>
      <c r="W153" s="139"/>
      <c r="X153" s="139"/>
      <c r="Y153" s="148"/>
      <c r="Z153" s="139"/>
      <c r="AA153" s="139"/>
      <c r="AB153" s="139"/>
      <c r="AC153" s="1" t="str">
        <f>IFERROR(FSEchar[[#This Row],[FSE
FCI
Power Rating '[kW']]]*24*_xlfn.XLOOKUP(FSEchar[[#This Row],[FCI 
Category
Types]],$AV$11:$AV$15,$AW$11:$AW$15),"")</f>
        <v/>
      </c>
      <c r="AD153" s="1">
        <f>SUMIF(SiteChar[Site Name],SiteChar[[#This Row],[Site Name]],FSEchar[FSE Nameplate Power Rating
'[kW']])</f>
        <v>0</v>
      </c>
      <c r="AE153" s="1">
        <f>COUNTIF(SiteChar[Site Name],SiteChar[[#This Row],[Site Name]])</f>
        <v>0</v>
      </c>
      <c r="AF153" s="1">
        <f>COUNTIF(Hide[Site LMD],Table1[[#This Row],[Site 
Ordinal Number]]&amp;$AV$17)</f>
        <v>0</v>
      </c>
      <c r="AG153" s="1">
        <f>COUNTIF(Hide[Site HD],Table1[[#This Row],[Site 
Ordinal Number]]&amp;$AV$18)</f>
        <v>0</v>
      </c>
      <c r="AH153" s="1" t="b">
        <f>OR(ISBLANK(SiteChar[[#This Row],[Latitude]]),LEN(SiteChar[[#This Row],[Latitude]])&gt;=8)</f>
        <v>1</v>
      </c>
      <c r="AI153" s="1" t="b">
        <f>OR(ISBLANK(SiteChar[[#This Row],[Longitude]]),LEN(SiteChar[[#This Row],[Longitude]])&gt;=10)</f>
        <v>1</v>
      </c>
      <c r="AJ153" s="1" t="str">
        <f>IF(Hide[[#This Row],[FCI Program Type]]=$AV$17,Table1[[#This Row],[Site 
Ordinal Number]]&amp;Hide[[#This Row],[FCI Program Type]],"")</f>
        <v/>
      </c>
      <c r="AK153" s="1" t="str">
        <f>IF(Hide[[#This Row],[FCI Program Type]]=$AV$18,Table1[[#This Row],[Site 
Ordinal Number]]&amp;Hide[[#This Row],[FCI Program Type]],"")</f>
        <v/>
      </c>
      <c r="AL153" s="1" t="b">
        <f>SiteCalc1[[#This Row],[Total Site
FCI 
Power Rating 
'[kW']]]&gt;SiteChar[[#This Row],[Maximum Total Site Power 
'[kW']]]</f>
        <v>0</v>
      </c>
      <c r="AM153" s="1" t="b">
        <f>AND(Hide[[#This Row],[FCI Program Type]]="LMD-FCI",SiteCalc1[[#This Row],[Total 
Site 
LMD-FCI Power Rating 
'[kW']]]&gt;2500)</f>
        <v>0</v>
      </c>
      <c r="AN153" s="1" t="b">
        <f>AND(Hide[[#This Row],[FCI Program Type]]="HD-FCI",SiteCalc1[[#This Row],[Total Site
HD-FCI Power Rating 
'[kW']]]&gt;40000)</f>
        <v>0</v>
      </c>
      <c r="AO153" s="1" t="b">
        <f>AND(FSEchar[[#This Row],[FSE Nameplate Power Rating
'[kW']]]&lt;50,OR(Hide[[#This Row],[FCI Program Type]]=$AV$17,Hide[[#This Row],[FCI Program Type]]=$AV$18))</f>
        <v>0</v>
      </c>
      <c r="AP153"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53" s="1" t="str">
        <f>IF(LEFT(FSEchar[[#This Row],[FCI 
Category
Types]],1)="L", "LMD-FCI",IF(LEFT(FSEchar[[#This Row],[FCI 
Category
Types]],1)="H","HD-FCI",""))</f>
        <v/>
      </c>
      <c r="AR153" s="1" t="str">
        <f>SiteChar[[#This Row],[Site Name]]&amp;" "&amp;FSEchar[[#This Row],[FCI 
Category
Types]]&amp;" "&amp;FSEchar[[#This Row],[FSE Charger Model]]&amp;" "&amp;FSEchar[[#This Row],[FSE Nameplate Power Rating
'[kW']]]</f>
        <v xml:space="preserve">   </v>
      </c>
      <c r="AS153" s="1">
        <f>COUNTIF(Hide[Unique Types],Hide[[#This Row],[Unique Types]])</f>
        <v>157</v>
      </c>
      <c r="BA153" s="48" t="str" cm="1">
        <f t="array" ref="BA153">IF(ISBLANK(AZ153),"",SUM(IF(AZ153=LEFT(AY153:AY$210,LEN(AZ153)),1,0)))</f>
        <v/>
      </c>
      <c r="BB153" s="47" t="str" cm="1">
        <f t="array" ref="BB153">IFERROR(IF(COUNTIF($BB$11:BB152,BB152)&lt;_xlfn.XLOOKUP(BB152,$AZ$11:$AZ$210,$BA$11:$BA$210,0,1),BB152,INDEX($AZ$11:$AZ$210,MATCH(BB152,$AZ$11:$AZ$210,0)+1)),"")</f>
        <v/>
      </c>
      <c r="BC153" s="46" t="str" cm="1">
        <f t="array" ref="BC153">IF(OR($BB153=0,$BB153=""),"",SUM(IF(AY153=Hide[Unique Types],1,0)))</f>
        <v/>
      </c>
      <c r="BD153" s="46" t="str" cm="1">
        <f t="array" ref="BD153">IF(OR($BB153=0,$BB153=""),"",_xlfn.XLOOKUP(AY153,Hide[Unique Types],FSEchar[FCI 
Category
Types],"Err",0,1))</f>
        <v/>
      </c>
      <c r="BE153" s="46" t="str" cm="1">
        <f t="array" ref="BE153">IF(OR($BB153=0,$BB153=""),"",_xlfn.XLOOKUP(AY153,Hide[Unique Types],FSEchar[FSE Charger Model],"Err",0,1))</f>
        <v/>
      </c>
      <c r="BF153" s="46" t="str" cm="1">
        <f t="array" ref="BF153">IF(OR($BB153=0,$BB153=""),"",_xlfn.XLOOKUP(AY153,Hide[Unique Types],FSEchar[FSE Nameplate Power Rating
'[kW']],"Err",0,1))</f>
        <v/>
      </c>
      <c r="BG153" s="46" t="str" cm="1">
        <f t="array" ref="BG153">IF(OR($BB153=0,$BB153=""),"",_xlfn.XLOOKUP(AY153,Hide[Unique Types],FSEchar[Number of CHAdeMO Ports],"Err",0,1))</f>
        <v/>
      </c>
      <c r="BH153" s="46" t="str" cm="1">
        <f t="array" ref="BH153">IF(OR($BB153=0,$BB153=""),"",_xlfn.XLOOKUP(AY153,Hide[Unique Types],FSEchar[Number of 
CCS 
Ports],"Err",0,1))</f>
        <v/>
      </c>
      <c r="BI153" s="46" t="str" cm="1">
        <f t="array" ref="BI153">IF(OR($BB153=0,$BB153=""),"",_xlfn.XLOOKUP(AY153,Hide[Unique Types],FSEchar[Number of NACS 
(SAE J3400)
Ports],"Err",0,1))</f>
        <v/>
      </c>
      <c r="BJ153" s="46" t="str" cm="1">
        <f t="array" ref="BJ153">IF(OR($BB153=0,$BB153=""),"",_xlfn.XLOOKUP(AY153,Hide[Unique Types],FSEchar[Number of High-Power Ports],"Err",0,1))</f>
        <v/>
      </c>
      <c r="BK153" s="46" t="str" cm="1">
        <f t="array" ref="BK153">IF(OR($BB153=0,$BB153=""),"",_xlfn.XLOOKUP(AY153,Hide[Unique Types],FSEchar[High-Power Port Type],"Err",0,1))</f>
        <v/>
      </c>
      <c r="BL153" s="46" t="str" cm="1">
        <f t="array" ref="BL153">IF(OR($BB153=0,$BB153=""),"",_xlfn.XLOOKUP(AY153,Hide[Unique Types],SiteCalc2[FCI Charging Capacity '[kWh/day']],"Err",0,1))</f>
        <v/>
      </c>
    </row>
    <row r="154" spans="2:64" x14ac:dyDescent="0.3">
      <c r="B154" s="28">
        <v>144</v>
      </c>
      <c r="C154" s="28" t="str">
        <f>IF(ISBLANK(SiteChar[[#This Row],[Site Name]]),"",IF(G154=G153,C153,C153+1))</f>
        <v/>
      </c>
      <c r="D154" s="28" t="str">
        <f>IF(ISBLANK(SiteChar[[#This Row],[Site Name]]),"",IF(G154=G153,D153+1,1))</f>
        <v/>
      </c>
      <c r="E154" s="1" t="str">
        <f>IF(ISBLANK(SiteChar[[#This Row],[Site Name]]),"",Applicant)</f>
        <v/>
      </c>
      <c r="F154" s="1" t="str">
        <f>IF(ISBLANK(SiteChar[[#This Row],[Site Name]]),"",FEIN)</f>
        <v/>
      </c>
      <c r="G154" s="139"/>
      <c r="H154" s="139"/>
      <c r="I154" s="139"/>
      <c r="J154" s="140"/>
      <c r="K154" s="140"/>
      <c r="L154" s="141"/>
      <c r="M154" s="139"/>
      <c r="N154" s="142"/>
      <c r="O154" s="1">
        <f>SUMIF(Table1[Site 
Ordinal Number],Table1[[#This Row],[Site 
Ordinal Number]],FSEchar[FSE Nameplate Power Rating
'[kW']])</f>
        <v>0</v>
      </c>
      <c r="P154" s="1">
        <f>SUMIF(Table1[Site 
Ordinal Number],Table1[[#This Row],[Site 
Ordinal Number]],FSEchar[FSE
FCI
Power Rating '[kW']])</f>
        <v>0</v>
      </c>
      <c r="Q154" s="1">
        <f>SUMIF(Hide[Site LMD],"="&amp;Table1[[#This Row],[Site 
Ordinal Number]]&amp;$AV$17,FSEchar[FSE
FCI
Power Rating '[kW']])</f>
        <v>0</v>
      </c>
      <c r="R154" s="1">
        <f>SUMIF(Hide[Site HD],"="&amp;Table1[[#This Row],[Site 
Ordinal Number]]&amp;$AV$18,FSEchar[FSE
FCI
Power Rating '[kW']])</f>
        <v>0</v>
      </c>
      <c r="S154" s="139"/>
      <c r="T154" s="139"/>
      <c r="U154" s="139"/>
      <c r="V154" s="139"/>
      <c r="W154" s="139"/>
      <c r="X154" s="139"/>
      <c r="Y154" s="148"/>
      <c r="Z154" s="139"/>
      <c r="AA154" s="139"/>
      <c r="AB154" s="139"/>
      <c r="AC154" s="1" t="str">
        <f>IFERROR(FSEchar[[#This Row],[FSE
FCI
Power Rating '[kW']]]*24*_xlfn.XLOOKUP(FSEchar[[#This Row],[FCI 
Category
Types]],$AV$11:$AV$15,$AW$11:$AW$15),"")</f>
        <v/>
      </c>
      <c r="AD154" s="1">
        <f>SUMIF(SiteChar[Site Name],SiteChar[[#This Row],[Site Name]],FSEchar[FSE Nameplate Power Rating
'[kW']])</f>
        <v>0</v>
      </c>
      <c r="AE154" s="1">
        <f>COUNTIF(SiteChar[Site Name],SiteChar[[#This Row],[Site Name]])</f>
        <v>0</v>
      </c>
      <c r="AF154" s="1">
        <f>COUNTIF(Hide[Site LMD],Table1[[#This Row],[Site 
Ordinal Number]]&amp;$AV$17)</f>
        <v>0</v>
      </c>
      <c r="AG154" s="1">
        <f>COUNTIF(Hide[Site HD],Table1[[#This Row],[Site 
Ordinal Number]]&amp;$AV$18)</f>
        <v>0</v>
      </c>
      <c r="AH154" s="1" t="b">
        <f>OR(ISBLANK(SiteChar[[#This Row],[Latitude]]),LEN(SiteChar[[#This Row],[Latitude]])&gt;=8)</f>
        <v>1</v>
      </c>
      <c r="AI154" s="1" t="b">
        <f>OR(ISBLANK(SiteChar[[#This Row],[Longitude]]),LEN(SiteChar[[#This Row],[Longitude]])&gt;=10)</f>
        <v>1</v>
      </c>
      <c r="AJ154" s="1" t="str">
        <f>IF(Hide[[#This Row],[FCI Program Type]]=$AV$17,Table1[[#This Row],[Site 
Ordinal Number]]&amp;Hide[[#This Row],[FCI Program Type]],"")</f>
        <v/>
      </c>
      <c r="AK154" s="1" t="str">
        <f>IF(Hide[[#This Row],[FCI Program Type]]=$AV$18,Table1[[#This Row],[Site 
Ordinal Number]]&amp;Hide[[#This Row],[FCI Program Type]],"")</f>
        <v/>
      </c>
      <c r="AL154" s="1" t="b">
        <f>SiteCalc1[[#This Row],[Total Site
FCI 
Power Rating 
'[kW']]]&gt;SiteChar[[#This Row],[Maximum Total Site Power 
'[kW']]]</f>
        <v>0</v>
      </c>
      <c r="AM154" s="1" t="b">
        <f>AND(Hide[[#This Row],[FCI Program Type]]="LMD-FCI",SiteCalc1[[#This Row],[Total 
Site 
LMD-FCI Power Rating 
'[kW']]]&gt;2500)</f>
        <v>0</v>
      </c>
      <c r="AN154" s="1" t="b">
        <f>AND(Hide[[#This Row],[FCI Program Type]]="HD-FCI",SiteCalc1[[#This Row],[Total Site
HD-FCI Power Rating 
'[kW']]]&gt;40000)</f>
        <v>0</v>
      </c>
      <c r="AO154" s="1" t="b">
        <f>AND(FSEchar[[#This Row],[FSE Nameplate Power Rating
'[kW']]]&lt;50,OR(Hide[[#This Row],[FCI Program Type]]=$AV$17,Hide[[#This Row],[FCI Program Type]]=$AV$18))</f>
        <v>0</v>
      </c>
      <c r="AP154"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54" s="1" t="str">
        <f>IF(LEFT(FSEchar[[#This Row],[FCI 
Category
Types]],1)="L", "LMD-FCI",IF(LEFT(FSEchar[[#This Row],[FCI 
Category
Types]],1)="H","HD-FCI",""))</f>
        <v/>
      </c>
      <c r="AR154" s="1" t="str">
        <f>SiteChar[[#This Row],[Site Name]]&amp;" "&amp;FSEchar[[#This Row],[FCI 
Category
Types]]&amp;" "&amp;FSEchar[[#This Row],[FSE Charger Model]]&amp;" "&amp;FSEchar[[#This Row],[FSE Nameplate Power Rating
'[kW']]]</f>
        <v xml:space="preserve">   </v>
      </c>
      <c r="AS154" s="1">
        <f>COUNTIF(Hide[Unique Types],Hide[[#This Row],[Unique Types]])</f>
        <v>157</v>
      </c>
      <c r="BA154" s="48" t="str" cm="1">
        <f t="array" ref="BA154">IF(ISBLANK(AZ154),"",SUM(IF(AZ154=LEFT(AY154:AY$210,LEN(AZ154)),1,0)))</f>
        <v/>
      </c>
      <c r="BB154" s="47" t="str" cm="1">
        <f t="array" ref="BB154">IFERROR(IF(COUNTIF($BB$11:BB153,BB153)&lt;_xlfn.XLOOKUP(BB153,$AZ$11:$AZ$210,$BA$11:$BA$210,0,1),BB153,INDEX($AZ$11:$AZ$210,MATCH(BB153,$AZ$11:$AZ$210,0)+1)),"")</f>
        <v/>
      </c>
      <c r="BC154" s="46" t="str" cm="1">
        <f t="array" ref="BC154">IF(OR($BB154=0,$BB154=""),"",SUM(IF(AY154=Hide[Unique Types],1,0)))</f>
        <v/>
      </c>
      <c r="BD154" s="46" t="str" cm="1">
        <f t="array" ref="BD154">IF(OR($BB154=0,$BB154=""),"",_xlfn.XLOOKUP(AY154,Hide[Unique Types],FSEchar[FCI 
Category
Types],"Err",0,1))</f>
        <v/>
      </c>
      <c r="BE154" s="46" t="str" cm="1">
        <f t="array" ref="BE154">IF(OR($BB154=0,$BB154=""),"",_xlfn.XLOOKUP(AY154,Hide[Unique Types],FSEchar[FSE Charger Model],"Err",0,1))</f>
        <v/>
      </c>
      <c r="BF154" s="46" t="str" cm="1">
        <f t="array" ref="BF154">IF(OR($BB154=0,$BB154=""),"",_xlfn.XLOOKUP(AY154,Hide[Unique Types],FSEchar[FSE Nameplate Power Rating
'[kW']],"Err",0,1))</f>
        <v/>
      </c>
      <c r="BG154" s="46" t="str" cm="1">
        <f t="array" ref="BG154">IF(OR($BB154=0,$BB154=""),"",_xlfn.XLOOKUP(AY154,Hide[Unique Types],FSEchar[Number of CHAdeMO Ports],"Err",0,1))</f>
        <v/>
      </c>
      <c r="BH154" s="46" t="str" cm="1">
        <f t="array" ref="BH154">IF(OR($BB154=0,$BB154=""),"",_xlfn.XLOOKUP(AY154,Hide[Unique Types],FSEchar[Number of 
CCS 
Ports],"Err",0,1))</f>
        <v/>
      </c>
      <c r="BI154" s="46" t="str" cm="1">
        <f t="array" ref="BI154">IF(OR($BB154=0,$BB154=""),"",_xlfn.XLOOKUP(AY154,Hide[Unique Types],FSEchar[Number of NACS 
(SAE J3400)
Ports],"Err",0,1))</f>
        <v/>
      </c>
      <c r="BJ154" s="46" t="str" cm="1">
        <f t="array" ref="BJ154">IF(OR($BB154=0,$BB154=""),"",_xlfn.XLOOKUP(AY154,Hide[Unique Types],FSEchar[Number of High-Power Ports],"Err",0,1))</f>
        <v/>
      </c>
      <c r="BK154" s="46" t="str" cm="1">
        <f t="array" ref="BK154">IF(OR($BB154=0,$BB154=""),"",_xlfn.XLOOKUP(AY154,Hide[Unique Types],FSEchar[High-Power Port Type],"Err",0,1))</f>
        <v/>
      </c>
      <c r="BL154" s="46" t="str" cm="1">
        <f t="array" ref="BL154">IF(OR($BB154=0,$BB154=""),"",_xlfn.XLOOKUP(AY154,Hide[Unique Types],SiteCalc2[FCI Charging Capacity '[kWh/day']],"Err",0,1))</f>
        <v/>
      </c>
    </row>
    <row r="155" spans="2:64" x14ac:dyDescent="0.3">
      <c r="B155" s="28">
        <v>145</v>
      </c>
      <c r="C155" s="28" t="str">
        <f>IF(ISBLANK(SiteChar[[#This Row],[Site Name]]),"",IF(G155=G154,C154,C154+1))</f>
        <v/>
      </c>
      <c r="D155" s="28" t="str">
        <f>IF(ISBLANK(SiteChar[[#This Row],[Site Name]]),"",IF(G155=G154,D154+1,1))</f>
        <v/>
      </c>
      <c r="E155" s="1" t="str">
        <f>IF(ISBLANK(SiteChar[[#This Row],[Site Name]]),"",Applicant)</f>
        <v/>
      </c>
      <c r="F155" s="1" t="str">
        <f>IF(ISBLANK(SiteChar[[#This Row],[Site Name]]),"",FEIN)</f>
        <v/>
      </c>
      <c r="G155" s="139"/>
      <c r="H155" s="139"/>
      <c r="I155" s="139"/>
      <c r="J155" s="140"/>
      <c r="K155" s="140"/>
      <c r="L155" s="141"/>
      <c r="M155" s="139"/>
      <c r="N155" s="142"/>
      <c r="O155" s="1">
        <f>SUMIF(Table1[Site 
Ordinal Number],Table1[[#This Row],[Site 
Ordinal Number]],FSEchar[FSE Nameplate Power Rating
'[kW']])</f>
        <v>0</v>
      </c>
      <c r="P155" s="1">
        <f>SUMIF(Table1[Site 
Ordinal Number],Table1[[#This Row],[Site 
Ordinal Number]],FSEchar[FSE
FCI
Power Rating '[kW']])</f>
        <v>0</v>
      </c>
      <c r="Q155" s="1">
        <f>SUMIF(Hide[Site LMD],"="&amp;Table1[[#This Row],[Site 
Ordinal Number]]&amp;$AV$17,FSEchar[FSE
FCI
Power Rating '[kW']])</f>
        <v>0</v>
      </c>
      <c r="R155" s="1">
        <f>SUMIF(Hide[Site HD],"="&amp;Table1[[#This Row],[Site 
Ordinal Number]]&amp;$AV$18,FSEchar[FSE
FCI
Power Rating '[kW']])</f>
        <v>0</v>
      </c>
      <c r="S155" s="139"/>
      <c r="T155" s="139"/>
      <c r="U155" s="139"/>
      <c r="V155" s="139"/>
      <c r="W155" s="139"/>
      <c r="X155" s="139"/>
      <c r="Y155" s="148"/>
      <c r="Z155" s="139"/>
      <c r="AA155" s="139"/>
      <c r="AB155" s="139"/>
      <c r="AC155" s="1" t="str">
        <f>IFERROR(FSEchar[[#This Row],[FSE
FCI
Power Rating '[kW']]]*24*_xlfn.XLOOKUP(FSEchar[[#This Row],[FCI 
Category
Types]],$AV$11:$AV$15,$AW$11:$AW$15),"")</f>
        <v/>
      </c>
      <c r="AD155" s="1">
        <f>SUMIF(SiteChar[Site Name],SiteChar[[#This Row],[Site Name]],FSEchar[FSE Nameplate Power Rating
'[kW']])</f>
        <v>0</v>
      </c>
      <c r="AE155" s="1">
        <f>COUNTIF(SiteChar[Site Name],SiteChar[[#This Row],[Site Name]])</f>
        <v>0</v>
      </c>
      <c r="AF155" s="1">
        <f>COUNTIF(Hide[Site LMD],Table1[[#This Row],[Site 
Ordinal Number]]&amp;$AV$17)</f>
        <v>0</v>
      </c>
      <c r="AG155" s="1">
        <f>COUNTIF(Hide[Site HD],Table1[[#This Row],[Site 
Ordinal Number]]&amp;$AV$18)</f>
        <v>0</v>
      </c>
      <c r="AH155" s="1" t="b">
        <f>OR(ISBLANK(SiteChar[[#This Row],[Latitude]]),LEN(SiteChar[[#This Row],[Latitude]])&gt;=8)</f>
        <v>1</v>
      </c>
      <c r="AI155" s="1" t="b">
        <f>OR(ISBLANK(SiteChar[[#This Row],[Longitude]]),LEN(SiteChar[[#This Row],[Longitude]])&gt;=10)</f>
        <v>1</v>
      </c>
      <c r="AJ155" s="1" t="str">
        <f>IF(Hide[[#This Row],[FCI Program Type]]=$AV$17,Table1[[#This Row],[Site 
Ordinal Number]]&amp;Hide[[#This Row],[FCI Program Type]],"")</f>
        <v/>
      </c>
      <c r="AK155" s="1" t="str">
        <f>IF(Hide[[#This Row],[FCI Program Type]]=$AV$18,Table1[[#This Row],[Site 
Ordinal Number]]&amp;Hide[[#This Row],[FCI Program Type]],"")</f>
        <v/>
      </c>
      <c r="AL155" s="1" t="b">
        <f>SiteCalc1[[#This Row],[Total Site
FCI 
Power Rating 
'[kW']]]&gt;SiteChar[[#This Row],[Maximum Total Site Power 
'[kW']]]</f>
        <v>0</v>
      </c>
      <c r="AM155" s="1" t="b">
        <f>AND(Hide[[#This Row],[FCI Program Type]]="LMD-FCI",SiteCalc1[[#This Row],[Total 
Site 
LMD-FCI Power Rating 
'[kW']]]&gt;2500)</f>
        <v>0</v>
      </c>
      <c r="AN155" s="1" t="b">
        <f>AND(Hide[[#This Row],[FCI Program Type]]="HD-FCI",SiteCalc1[[#This Row],[Total Site
HD-FCI Power Rating 
'[kW']]]&gt;40000)</f>
        <v>0</v>
      </c>
      <c r="AO155" s="1" t="b">
        <f>AND(FSEchar[[#This Row],[FSE Nameplate Power Rating
'[kW']]]&lt;50,OR(Hide[[#This Row],[FCI Program Type]]=$AV$17,Hide[[#This Row],[FCI Program Type]]=$AV$18))</f>
        <v>0</v>
      </c>
      <c r="AP155"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55" s="1" t="str">
        <f>IF(LEFT(FSEchar[[#This Row],[FCI 
Category
Types]],1)="L", "LMD-FCI",IF(LEFT(FSEchar[[#This Row],[FCI 
Category
Types]],1)="H","HD-FCI",""))</f>
        <v/>
      </c>
      <c r="AR155" s="1" t="str">
        <f>SiteChar[[#This Row],[Site Name]]&amp;" "&amp;FSEchar[[#This Row],[FCI 
Category
Types]]&amp;" "&amp;FSEchar[[#This Row],[FSE Charger Model]]&amp;" "&amp;FSEchar[[#This Row],[FSE Nameplate Power Rating
'[kW']]]</f>
        <v xml:space="preserve">   </v>
      </c>
      <c r="AS155" s="1">
        <f>COUNTIF(Hide[Unique Types],Hide[[#This Row],[Unique Types]])</f>
        <v>157</v>
      </c>
      <c r="BA155" s="48" t="str" cm="1">
        <f t="array" ref="BA155">IF(ISBLANK(AZ155),"",SUM(IF(AZ155=LEFT(AY155:AY$210,LEN(AZ155)),1,0)))</f>
        <v/>
      </c>
      <c r="BB155" s="47" t="str" cm="1">
        <f t="array" ref="BB155">IFERROR(IF(COUNTIF($BB$11:BB154,BB154)&lt;_xlfn.XLOOKUP(BB154,$AZ$11:$AZ$210,$BA$11:$BA$210,0,1),BB154,INDEX($AZ$11:$AZ$210,MATCH(BB154,$AZ$11:$AZ$210,0)+1)),"")</f>
        <v/>
      </c>
      <c r="BC155" s="46" t="str" cm="1">
        <f t="array" ref="BC155">IF(OR($BB155=0,$BB155=""),"",SUM(IF(AY155=Hide[Unique Types],1,0)))</f>
        <v/>
      </c>
      <c r="BD155" s="46" t="str" cm="1">
        <f t="array" ref="BD155">IF(OR($BB155=0,$BB155=""),"",_xlfn.XLOOKUP(AY155,Hide[Unique Types],FSEchar[FCI 
Category
Types],"Err",0,1))</f>
        <v/>
      </c>
      <c r="BE155" s="46" t="str" cm="1">
        <f t="array" ref="BE155">IF(OR($BB155=0,$BB155=""),"",_xlfn.XLOOKUP(AY155,Hide[Unique Types],FSEchar[FSE Charger Model],"Err",0,1))</f>
        <v/>
      </c>
      <c r="BF155" s="46" t="str" cm="1">
        <f t="array" ref="BF155">IF(OR($BB155=0,$BB155=""),"",_xlfn.XLOOKUP(AY155,Hide[Unique Types],FSEchar[FSE Nameplate Power Rating
'[kW']],"Err",0,1))</f>
        <v/>
      </c>
      <c r="BG155" s="46" t="str" cm="1">
        <f t="array" ref="BG155">IF(OR($BB155=0,$BB155=""),"",_xlfn.XLOOKUP(AY155,Hide[Unique Types],FSEchar[Number of CHAdeMO Ports],"Err",0,1))</f>
        <v/>
      </c>
      <c r="BH155" s="46" t="str" cm="1">
        <f t="array" ref="BH155">IF(OR($BB155=0,$BB155=""),"",_xlfn.XLOOKUP(AY155,Hide[Unique Types],FSEchar[Number of 
CCS 
Ports],"Err",0,1))</f>
        <v/>
      </c>
      <c r="BI155" s="46" t="str" cm="1">
        <f t="array" ref="BI155">IF(OR($BB155=0,$BB155=""),"",_xlfn.XLOOKUP(AY155,Hide[Unique Types],FSEchar[Number of NACS 
(SAE J3400)
Ports],"Err",0,1))</f>
        <v/>
      </c>
      <c r="BJ155" s="46" t="str" cm="1">
        <f t="array" ref="BJ155">IF(OR($BB155=0,$BB155=""),"",_xlfn.XLOOKUP(AY155,Hide[Unique Types],FSEchar[Number of High-Power Ports],"Err",0,1))</f>
        <v/>
      </c>
      <c r="BK155" s="46" t="str" cm="1">
        <f t="array" ref="BK155">IF(OR($BB155=0,$BB155=""),"",_xlfn.XLOOKUP(AY155,Hide[Unique Types],FSEchar[High-Power Port Type],"Err",0,1))</f>
        <v/>
      </c>
      <c r="BL155" s="46" t="str" cm="1">
        <f t="array" ref="BL155">IF(OR($BB155=0,$BB155=""),"",_xlfn.XLOOKUP(AY155,Hide[Unique Types],SiteCalc2[FCI Charging Capacity '[kWh/day']],"Err",0,1))</f>
        <v/>
      </c>
    </row>
    <row r="156" spans="2:64" x14ac:dyDescent="0.3">
      <c r="B156" s="28">
        <v>146</v>
      </c>
      <c r="C156" s="28" t="str">
        <f>IF(ISBLANK(SiteChar[[#This Row],[Site Name]]),"",IF(G156=G155,C155,C155+1))</f>
        <v/>
      </c>
      <c r="D156" s="28" t="str">
        <f>IF(ISBLANK(SiteChar[[#This Row],[Site Name]]),"",IF(G156=G155,D155+1,1))</f>
        <v/>
      </c>
      <c r="E156" s="1" t="str">
        <f>IF(ISBLANK(SiteChar[[#This Row],[Site Name]]),"",Applicant)</f>
        <v/>
      </c>
      <c r="F156" s="1" t="str">
        <f>IF(ISBLANK(SiteChar[[#This Row],[Site Name]]),"",FEIN)</f>
        <v/>
      </c>
      <c r="G156" s="139"/>
      <c r="H156" s="139"/>
      <c r="I156" s="139"/>
      <c r="J156" s="140"/>
      <c r="K156" s="140"/>
      <c r="L156" s="141"/>
      <c r="M156" s="139"/>
      <c r="N156" s="142"/>
      <c r="O156" s="1">
        <f>SUMIF(Table1[Site 
Ordinal Number],Table1[[#This Row],[Site 
Ordinal Number]],FSEchar[FSE Nameplate Power Rating
'[kW']])</f>
        <v>0</v>
      </c>
      <c r="P156" s="1">
        <f>SUMIF(Table1[Site 
Ordinal Number],Table1[[#This Row],[Site 
Ordinal Number]],FSEchar[FSE
FCI
Power Rating '[kW']])</f>
        <v>0</v>
      </c>
      <c r="Q156" s="1">
        <f>SUMIF(Hide[Site LMD],"="&amp;Table1[[#This Row],[Site 
Ordinal Number]]&amp;$AV$17,FSEchar[FSE
FCI
Power Rating '[kW']])</f>
        <v>0</v>
      </c>
      <c r="R156" s="1">
        <f>SUMIF(Hide[Site HD],"="&amp;Table1[[#This Row],[Site 
Ordinal Number]]&amp;$AV$18,FSEchar[FSE
FCI
Power Rating '[kW']])</f>
        <v>0</v>
      </c>
      <c r="S156" s="139"/>
      <c r="T156" s="139"/>
      <c r="U156" s="139"/>
      <c r="V156" s="139"/>
      <c r="W156" s="139"/>
      <c r="X156" s="139"/>
      <c r="Y156" s="148"/>
      <c r="Z156" s="139"/>
      <c r="AA156" s="139"/>
      <c r="AB156" s="139"/>
      <c r="AC156" s="1" t="str">
        <f>IFERROR(FSEchar[[#This Row],[FSE
FCI
Power Rating '[kW']]]*24*_xlfn.XLOOKUP(FSEchar[[#This Row],[FCI 
Category
Types]],$AV$11:$AV$15,$AW$11:$AW$15),"")</f>
        <v/>
      </c>
      <c r="AD156" s="1">
        <f>SUMIF(SiteChar[Site Name],SiteChar[[#This Row],[Site Name]],FSEchar[FSE Nameplate Power Rating
'[kW']])</f>
        <v>0</v>
      </c>
      <c r="AE156" s="1">
        <f>COUNTIF(SiteChar[Site Name],SiteChar[[#This Row],[Site Name]])</f>
        <v>0</v>
      </c>
      <c r="AF156" s="1">
        <f>COUNTIF(Hide[Site LMD],Table1[[#This Row],[Site 
Ordinal Number]]&amp;$AV$17)</f>
        <v>0</v>
      </c>
      <c r="AG156" s="1">
        <f>COUNTIF(Hide[Site HD],Table1[[#This Row],[Site 
Ordinal Number]]&amp;$AV$18)</f>
        <v>0</v>
      </c>
      <c r="AH156" s="1" t="b">
        <f>OR(ISBLANK(SiteChar[[#This Row],[Latitude]]),LEN(SiteChar[[#This Row],[Latitude]])&gt;=8)</f>
        <v>1</v>
      </c>
      <c r="AI156" s="1" t="b">
        <f>OR(ISBLANK(SiteChar[[#This Row],[Longitude]]),LEN(SiteChar[[#This Row],[Longitude]])&gt;=10)</f>
        <v>1</v>
      </c>
      <c r="AJ156" s="1" t="str">
        <f>IF(Hide[[#This Row],[FCI Program Type]]=$AV$17,Table1[[#This Row],[Site 
Ordinal Number]]&amp;Hide[[#This Row],[FCI Program Type]],"")</f>
        <v/>
      </c>
      <c r="AK156" s="1" t="str">
        <f>IF(Hide[[#This Row],[FCI Program Type]]=$AV$18,Table1[[#This Row],[Site 
Ordinal Number]]&amp;Hide[[#This Row],[FCI Program Type]],"")</f>
        <v/>
      </c>
      <c r="AL156" s="1" t="b">
        <f>SiteCalc1[[#This Row],[Total Site
FCI 
Power Rating 
'[kW']]]&gt;SiteChar[[#This Row],[Maximum Total Site Power 
'[kW']]]</f>
        <v>0</v>
      </c>
      <c r="AM156" s="1" t="b">
        <f>AND(Hide[[#This Row],[FCI Program Type]]="LMD-FCI",SiteCalc1[[#This Row],[Total 
Site 
LMD-FCI Power Rating 
'[kW']]]&gt;2500)</f>
        <v>0</v>
      </c>
      <c r="AN156" s="1" t="b">
        <f>AND(Hide[[#This Row],[FCI Program Type]]="HD-FCI",SiteCalc1[[#This Row],[Total Site
HD-FCI Power Rating 
'[kW']]]&gt;40000)</f>
        <v>0</v>
      </c>
      <c r="AO156" s="1" t="b">
        <f>AND(FSEchar[[#This Row],[FSE Nameplate Power Rating
'[kW']]]&lt;50,OR(Hide[[#This Row],[FCI Program Type]]=$AV$17,Hide[[#This Row],[FCI Program Type]]=$AV$18))</f>
        <v>0</v>
      </c>
      <c r="AP156"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56" s="1" t="str">
        <f>IF(LEFT(FSEchar[[#This Row],[FCI 
Category
Types]],1)="L", "LMD-FCI",IF(LEFT(FSEchar[[#This Row],[FCI 
Category
Types]],1)="H","HD-FCI",""))</f>
        <v/>
      </c>
      <c r="AR156" s="1" t="str">
        <f>SiteChar[[#This Row],[Site Name]]&amp;" "&amp;FSEchar[[#This Row],[FCI 
Category
Types]]&amp;" "&amp;FSEchar[[#This Row],[FSE Charger Model]]&amp;" "&amp;FSEchar[[#This Row],[FSE Nameplate Power Rating
'[kW']]]</f>
        <v xml:space="preserve">   </v>
      </c>
      <c r="AS156" s="1">
        <f>COUNTIF(Hide[Unique Types],Hide[[#This Row],[Unique Types]])</f>
        <v>157</v>
      </c>
      <c r="BA156" s="48" t="str" cm="1">
        <f t="array" ref="BA156">IF(ISBLANK(AZ156),"",SUM(IF(AZ156=LEFT(AY156:AY$210,LEN(AZ156)),1,0)))</f>
        <v/>
      </c>
      <c r="BB156" s="47" t="str" cm="1">
        <f t="array" ref="BB156">IFERROR(IF(COUNTIF($BB$11:BB155,BB155)&lt;_xlfn.XLOOKUP(BB155,$AZ$11:$AZ$210,$BA$11:$BA$210,0,1),BB155,INDEX($AZ$11:$AZ$210,MATCH(BB155,$AZ$11:$AZ$210,0)+1)),"")</f>
        <v/>
      </c>
      <c r="BC156" s="46" t="str" cm="1">
        <f t="array" ref="BC156">IF(OR($BB156=0,$BB156=""),"",SUM(IF(AY156=Hide[Unique Types],1,0)))</f>
        <v/>
      </c>
      <c r="BD156" s="46" t="str" cm="1">
        <f t="array" ref="BD156">IF(OR($BB156=0,$BB156=""),"",_xlfn.XLOOKUP(AY156,Hide[Unique Types],FSEchar[FCI 
Category
Types],"Err",0,1))</f>
        <v/>
      </c>
      <c r="BE156" s="46" t="str" cm="1">
        <f t="array" ref="BE156">IF(OR($BB156=0,$BB156=""),"",_xlfn.XLOOKUP(AY156,Hide[Unique Types],FSEchar[FSE Charger Model],"Err",0,1))</f>
        <v/>
      </c>
      <c r="BF156" s="46" t="str" cm="1">
        <f t="array" ref="BF156">IF(OR($BB156=0,$BB156=""),"",_xlfn.XLOOKUP(AY156,Hide[Unique Types],FSEchar[FSE Nameplate Power Rating
'[kW']],"Err",0,1))</f>
        <v/>
      </c>
      <c r="BG156" s="46" t="str" cm="1">
        <f t="array" ref="BG156">IF(OR($BB156=0,$BB156=""),"",_xlfn.XLOOKUP(AY156,Hide[Unique Types],FSEchar[Number of CHAdeMO Ports],"Err",0,1))</f>
        <v/>
      </c>
      <c r="BH156" s="46" t="str" cm="1">
        <f t="array" ref="BH156">IF(OR($BB156=0,$BB156=""),"",_xlfn.XLOOKUP(AY156,Hide[Unique Types],FSEchar[Number of 
CCS 
Ports],"Err",0,1))</f>
        <v/>
      </c>
      <c r="BI156" s="46" t="str" cm="1">
        <f t="array" ref="BI156">IF(OR($BB156=0,$BB156=""),"",_xlfn.XLOOKUP(AY156,Hide[Unique Types],FSEchar[Number of NACS 
(SAE J3400)
Ports],"Err",0,1))</f>
        <v/>
      </c>
      <c r="BJ156" s="46" t="str" cm="1">
        <f t="array" ref="BJ156">IF(OR($BB156=0,$BB156=""),"",_xlfn.XLOOKUP(AY156,Hide[Unique Types],FSEchar[Number of High-Power Ports],"Err",0,1))</f>
        <v/>
      </c>
      <c r="BK156" s="46" t="str" cm="1">
        <f t="array" ref="BK156">IF(OR($BB156=0,$BB156=""),"",_xlfn.XLOOKUP(AY156,Hide[Unique Types],FSEchar[High-Power Port Type],"Err",0,1))</f>
        <v/>
      </c>
      <c r="BL156" s="46" t="str" cm="1">
        <f t="array" ref="BL156">IF(OR($BB156=0,$BB156=""),"",_xlfn.XLOOKUP(AY156,Hide[Unique Types],SiteCalc2[FCI Charging Capacity '[kWh/day']],"Err",0,1))</f>
        <v/>
      </c>
    </row>
    <row r="157" spans="2:64" x14ac:dyDescent="0.3">
      <c r="B157" s="28">
        <v>147</v>
      </c>
      <c r="C157" s="28" t="str">
        <f>IF(ISBLANK(SiteChar[[#This Row],[Site Name]]),"",IF(G157=G156,C156,C156+1))</f>
        <v/>
      </c>
      <c r="D157" s="28" t="str">
        <f>IF(ISBLANK(SiteChar[[#This Row],[Site Name]]),"",IF(G157=G156,D156+1,1))</f>
        <v/>
      </c>
      <c r="E157" s="1" t="str">
        <f>IF(ISBLANK(SiteChar[[#This Row],[Site Name]]),"",Applicant)</f>
        <v/>
      </c>
      <c r="F157" s="1" t="str">
        <f>IF(ISBLANK(SiteChar[[#This Row],[Site Name]]),"",FEIN)</f>
        <v/>
      </c>
      <c r="G157" s="139"/>
      <c r="H157" s="139"/>
      <c r="I157" s="139"/>
      <c r="J157" s="140"/>
      <c r="K157" s="140"/>
      <c r="L157" s="141"/>
      <c r="M157" s="139"/>
      <c r="N157" s="142"/>
      <c r="O157" s="1">
        <f>SUMIF(Table1[Site 
Ordinal Number],Table1[[#This Row],[Site 
Ordinal Number]],FSEchar[FSE Nameplate Power Rating
'[kW']])</f>
        <v>0</v>
      </c>
      <c r="P157" s="1">
        <f>SUMIF(Table1[Site 
Ordinal Number],Table1[[#This Row],[Site 
Ordinal Number]],FSEchar[FSE
FCI
Power Rating '[kW']])</f>
        <v>0</v>
      </c>
      <c r="Q157" s="1">
        <f>SUMIF(Hide[Site LMD],"="&amp;Table1[[#This Row],[Site 
Ordinal Number]]&amp;$AV$17,FSEchar[FSE
FCI
Power Rating '[kW']])</f>
        <v>0</v>
      </c>
      <c r="R157" s="1">
        <f>SUMIF(Hide[Site HD],"="&amp;Table1[[#This Row],[Site 
Ordinal Number]]&amp;$AV$18,FSEchar[FSE
FCI
Power Rating '[kW']])</f>
        <v>0</v>
      </c>
      <c r="S157" s="139"/>
      <c r="T157" s="139"/>
      <c r="U157" s="139"/>
      <c r="V157" s="139"/>
      <c r="W157" s="139"/>
      <c r="X157" s="139"/>
      <c r="Y157" s="148"/>
      <c r="Z157" s="139"/>
      <c r="AA157" s="139"/>
      <c r="AB157" s="139"/>
      <c r="AC157" s="1" t="str">
        <f>IFERROR(FSEchar[[#This Row],[FSE
FCI
Power Rating '[kW']]]*24*_xlfn.XLOOKUP(FSEchar[[#This Row],[FCI 
Category
Types]],$AV$11:$AV$15,$AW$11:$AW$15),"")</f>
        <v/>
      </c>
      <c r="AD157" s="1">
        <f>SUMIF(SiteChar[Site Name],SiteChar[[#This Row],[Site Name]],FSEchar[FSE Nameplate Power Rating
'[kW']])</f>
        <v>0</v>
      </c>
      <c r="AE157" s="1">
        <f>COUNTIF(SiteChar[Site Name],SiteChar[[#This Row],[Site Name]])</f>
        <v>0</v>
      </c>
      <c r="AF157" s="1">
        <f>COUNTIF(Hide[Site LMD],Table1[[#This Row],[Site 
Ordinal Number]]&amp;$AV$17)</f>
        <v>0</v>
      </c>
      <c r="AG157" s="1">
        <f>COUNTIF(Hide[Site HD],Table1[[#This Row],[Site 
Ordinal Number]]&amp;$AV$18)</f>
        <v>0</v>
      </c>
      <c r="AH157" s="1" t="b">
        <f>OR(ISBLANK(SiteChar[[#This Row],[Latitude]]),LEN(SiteChar[[#This Row],[Latitude]])&gt;=8)</f>
        <v>1</v>
      </c>
      <c r="AI157" s="1" t="b">
        <f>OR(ISBLANK(SiteChar[[#This Row],[Longitude]]),LEN(SiteChar[[#This Row],[Longitude]])&gt;=10)</f>
        <v>1</v>
      </c>
      <c r="AJ157" s="1" t="str">
        <f>IF(Hide[[#This Row],[FCI Program Type]]=$AV$17,Table1[[#This Row],[Site 
Ordinal Number]]&amp;Hide[[#This Row],[FCI Program Type]],"")</f>
        <v/>
      </c>
      <c r="AK157" s="1" t="str">
        <f>IF(Hide[[#This Row],[FCI Program Type]]=$AV$18,Table1[[#This Row],[Site 
Ordinal Number]]&amp;Hide[[#This Row],[FCI Program Type]],"")</f>
        <v/>
      </c>
      <c r="AL157" s="1" t="b">
        <f>SiteCalc1[[#This Row],[Total Site
FCI 
Power Rating 
'[kW']]]&gt;SiteChar[[#This Row],[Maximum Total Site Power 
'[kW']]]</f>
        <v>0</v>
      </c>
      <c r="AM157" s="1" t="b">
        <f>AND(Hide[[#This Row],[FCI Program Type]]="LMD-FCI",SiteCalc1[[#This Row],[Total 
Site 
LMD-FCI Power Rating 
'[kW']]]&gt;2500)</f>
        <v>0</v>
      </c>
      <c r="AN157" s="1" t="b">
        <f>AND(Hide[[#This Row],[FCI Program Type]]="HD-FCI",SiteCalc1[[#This Row],[Total Site
HD-FCI Power Rating 
'[kW']]]&gt;40000)</f>
        <v>0</v>
      </c>
      <c r="AO157" s="1" t="b">
        <f>AND(FSEchar[[#This Row],[FSE Nameplate Power Rating
'[kW']]]&lt;50,OR(Hide[[#This Row],[FCI Program Type]]=$AV$17,Hide[[#This Row],[FCI Program Type]]=$AV$18))</f>
        <v>0</v>
      </c>
      <c r="AP157"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57" s="1" t="str">
        <f>IF(LEFT(FSEchar[[#This Row],[FCI 
Category
Types]],1)="L", "LMD-FCI",IF(LEFT(FSEchar[[#This Row],[FCI 
Category
Types]],1)="H","HD-FCI",""))</f>
        <v/>
      </c>
      <c r="AR157" s="1" t="str">
        <f>SiteChar[[#This Row],[Site Name]]&amp;" "&amp;FSEchar[[#This Row],[FCI 
Category
Types]]&amp;" "&amp;FSEchar[[#This Row],[FSE Charger Model]]&amp;" "&amp;FSEchar[[#This Row],[FSE Nameplate Power Rating
'[kW']]]</f>
        <v xml:space="preserve">   </v>
      </c>
      <c r="AS157" s="1">
        <f>COUNTIF(Hide[Unique Types],Hide[[#This Row],[Unique Types]])</f>
        <v>157</v>
      </c>
      <c r="BA157" s="48" t="str" cm="1">
        <f t="array" ref="BA157">IF(ISBLANK(AZ157),"",SUM(IF(AZ157=LEFT(AY157:AY$210,LEN(AZ157)),1,0)))</f>
        <v/>
      </c>
      <c r="BB157" s="47" t="str" cm="1">
        <f t="array" ref="BB157">IFERROR(IF(COUNTIF($BB$11:BB156,BB156)&lt;_xlfn.XLOOKUP(BB156,$AZ$11:$AZ$210,$BA$11:$BA$210,0,1),BB156,INDEX($AZ$11:$AZ$210,MATCH(BB156,$AZ$11:$AZ$210,0)+1)),"")</f>
        <v/>
      </c>
      <c r="BC157" s="46" t="str" cm="1">
        <f t="array" ref="BC157">IF(OR($BB157=0,$BB157=""),"",SUM(IF(AY157=Hide[Unique Types],1,0)))</f>
        <v/>
      </c>
      <c r="BD157" s="46" t="str" cm="1">
        <f t="array" ref="BD157">IF(OR($BB157=0,$BB157=""),"",_xlfn.XLOOKUP(AY157,Hide[Unique Types],FSEchar[FCI 
Category
Types],"Err",0,1))</f>
        <v/>
      </c>
      <c r="BE157" s="46" t="str" cm="1">
        <f t="array" ref="BE157">IF(OR($BB157=0,$BB157=""),"",_xlfn.XLOOKUP(AY157,Hide[Unique Types],FSEchar[FSE Charger Model],"Err",0,1))</f>
        <v/>
      </c>
      <c r="BF157" s="46" t="str" cm="1">
        <f t="array" ref="BF157">IF(OR($BB157=0,$BB157=""),"",_xlfn.XLOOKUP(AY157,Hide[Unique Types],FSEchar[FSE Nameplate Power Rating
'[kW']],"Err",0,1))</f>
        <v/>
      </c>
      <c r="BG157" s="46" t="str" cm="1">
        <f t="array" ref="BG157">IF(OR($BB157=0,$BB157=""),"",_xlfn.XLOOKUP(AY157,Hide[Unique Types],FSEchar[Number of CHAdeMO Ports],"Err",0,1))</f>
        <v/>
      </c>
      <c r="BH157" s="46" t="str" cm="1">
        <f t="array" ref="BH157">IF(OR($BB157=0,$BB157=""),"",_xlfn.XLOOKUP(AY157,Hide[Unique Types],FSEchar[Number of 
CCS 
Ports],"Err",0,1))</f>
        <v/>
      </c>
      <c r="BI157" s="46" t="str" cm="1">
        <f t="array" ref="BI157">IF(OR($BB157=0,$BB157=""),"",_xlfn.XLOOKUP(AY157,Hide[Unique Types],FSEchar[Number of NACS 
(SAE J3400)
Ports],"Err",0,1))</f>
        <v/>
      </c>
      <c r="BJ157" s="46" t="str" cm="1">
        <f t="array" ref="BJ157">IF(OR($BB157=0,$BB157=""),"",_xlfn.XLOOKUP(AY157,Hide[Unique Types],FSEchar[Number of High-Power Ports],"Err",0,1))</f>
        <v/>
      </c>
      <c r="BK157" s="46" t="str" cm="1">
        <f t="array" ref="BK157">IF(OR($BB157=0,$BB157=""),"",_xlfn.XLOOKUP(AY157,Hide[Unique Types],FSEchar[High-Power Port Type],"Err",0,1))</f>
        <v/>
      </c>
      <c r="BL157" s="46" t="str" cm="1">
        <f t="array" ref="BL157">IF(OR($BB157=0,$BB157=""),"",_xlfn.XLOOKUP(AY157,Hide[Unique Types],SiteCalc2[FCI Charging Capacity '[kWh/day']],"Err",0,1))</f>
        <v/>
      </c>
    </row>
    <row r="158" spans="2:64" x14ac:dyDescent="0.3">
      <c r="B158" s="28">
        <v>148</v>
      </c>
      <c r="C158" s="28" t="str">
        <f>IF(ISBLANK(SiteChar[[#This Row],[Site Name]]),"",IF(G158=G157,C157,C157+1))</f>
        <v/>
      </c>
      <c r="D158" s="28" t="str">
        <f>IF(ISBLANK(SiteChar[[#This Row],[Site Name]]),"",IF(G158=G157,D157+1,1))</f>
        <v/>
      </c>
      <c r="E158" s="1" t="str">
        <f>IF(ISBLANK(SiteChar[[#This Row],[Site Name]]),"",Applicant)</f>
        <v/>
      </c>
      <c r="F158" s="1" t="str">
        <f>IF(ISBLANK(SiteChar[[#This Row],[Site Name]]),"",FEIN)</f>
        <v/>
      </c>
      <c r="G158" s="139"/>
      <c r="H158" s="139"/>
      <c r="I158" s="139"/>
      <c r="J158" s="140"/>
      <c r="K158" s="140"/>
      <c r="L158" s="141"/>
      <c r="M158" s="139"/>
      <c r="N158" s="142"/>
      <c r="O158" s="1">
        <f>SUMIF(Table1[Site 
Ordinal Number],Table1[[#This Row],[Site 
Ordinal Number]],FSEchar[FSE Nameplate Power Rating
'[kW']])</f>
        <v>0</v>
      </c>
      <c r="P158" s="1">
        <f>SUMIF(Table1[Site 
Ordinal Number],Table1[[#This Row],[Site 
Ordinal Number]],FSEchar[FSE
FCI
Power Rating '[kW']])</f>
        <v>0</v>
      </c>
      <c r="Q158" s="1">
        <f>SUMIF(Hide[Site LMD],"="&amp;Table1[[#This Row],[Site 
Ordinal Number]]&amp;$AV$17,FSEchar[FSE
FCI
Power Rating '[kW']])</f>
        <v>0</v>
      </c>
      <c r="R158" s="1">
        <f>SUMIF(Hide[Site HD],"="&amp;Table1[[#This Row],[Site 
Ordinal Number]]&amp;$AV$18,FSEchar[FSE
FCI
Power Rating '[kW']])</f>
        <v>0</v>
      </c>
      <c r="S158" s="139"/>
      <c r="T158" s="139"/>
      <c r="U158" s="139"/>
      <c r="V158" s="139"/>
      <c r="W158" s="139"/>
      <c r="X158" s="139"/>
      <c r="Y158" s="148"/>
      <c r="Z158" s="139"/>
      <c r="AA158" s="139"/>
      <c r="AB158" s="139"/>
      <c r="AC158" s="1" t="str">
        <f>IFERROR(FSEchar[[#This Row],[FSE
FCI
Power Rating '[kW']]]*24*_xlfn.XLOOKUP(FSEchar[[#This Row],[FCI 
Category
Types]],$AV$11:$AV$15,$AW$11:$AW$15),"")</f>
        <v/>
      </c>
      <c r="AD158" s="1">
        <f>SUMIF(SiteChar[Site Name],SiteChar[[#This Row],[Site Name]],FSEchar[FSE Nameplate Power Rating
'[kW']])</f>
        <v>0</v>
      </c>
      <c r="AE158" s="1">
        <f>COUNTIF(SiteChar[Site Name],SiteChar[[#This Row],[Site Name]])</f>
        <v>0</v>
      </c>
      <c r="AF158" s="1">
        <f>COUNTIF(Hide[Site LMD],Table1[[#This Row],[Site 
Ordinal Number]]&amp;$AV$17)</f>
        <v>0</v>
      </c>
      <c r="AG158" s="1">
        <f>COUNTIF(Hide[Site HD],Table1[[#This Row],[Site 
Ordinal Number]]&amp;$AV$18)</f>
        <v>0</v>
      </c>
      <c r="AH158" s="1" t="b">
        <f>OR(ISBLANK(SiteChar[[#This Row],[Latitude]]),LEN(SiteChar[[#This Row],[Latitude]])&gt;=8)</f>
        <v>1</v>
      </c>
      <c r="AI158" s="1" t="b">
        <f>OR(ISBLANK(SiteChar[[#This Row],[Longitude]]),LEN(SiteChar[[#This Row],[Longitude]])&gt;=10)</f>
        <v>1</v>
      </c>
      <c r="AJ158" s="1" t="str">
        <f>IF(Hide[[#This Row],[FCI Program Type]]=$AV$17,Table1[[#This Row],[Site 
Ordinal Number]]&amp;Hide[[#This Row],[FCI Program Type]],"")</f>
        <v/>
      </c>
      <c r="AK158" s="1" t="str">
        <f>IF(Hide[[#This Row],[FCI Program Type]]=$AV$18,Table1[[#This Row],[Site 
Ordinal Number]]&amp;Hide[[#This Row],[FCI Program Type]],"")</f>
        <v/>
      </c>
      <c r="AL158" s="1" t="b">
        <f>SiteCalc1[[#This Row],[Total Site
FCI 
Power Rating 
'[kW']]]&gt;SiteChar[[#This Row],[Maximum Total Site Power 
'[kW']]]</f>
        <v>0</v>
      </c>
      <c r="AM158" s="1" t="b">
        <f>AND(Hide[[#This Row],[FCI Program Type]]="LMD-FCI",SiteCalc1[[#This Row],[Total 
Site 
LMD-FCI Power Rating 
'[kW']]]&gt;2500)</f>
        <v>0</v>
      </c>
      <c r="AN158" s="1" t="b">
        <f>AND(Hide[[#This Row],[FCI Program Type]]="HD-FCI",SiteCalc1[[#This Row],[Total Site
HD-FCI Power Rating 
'[kW']]]&gt;40000)</f>
        <v>0</v>
      </c>
      <c r="AO158" s="1" t="b">
        <f>AND(FSEchar[[#This Row],[FSE Nameplate Power Rating
'[kW']]]&lt;50,OR(Hide[[#This Row],[FCI Program Type]]=$AV$17,Hide[[#This Row],[FCI Program Type]]=$AV$18))</f>
        <v>0</v>
      </c>
      <c r="AP158"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58" s="1" t="str">
        <f>IF(LEFT(FSEchar[[#This Row],[FCI 
Category
Types]],1)="L", "LMD-FCI",IF(LEFT(FSEchar[[#This Row],[FCI 
Category
Types]],1)="H","HD-FCI",""))</f>
        <v/>
      </c>
      <c r="AR158" s="1" t="str">
        <f>SiteChar[[#This Row],[Site Name]]&amp;" "&amp;FSEchar[[#This Row],[FCI 
Category
Types]]&amp;" "&amp;FSEchar[[#This Row],[FSE Charger Model]]&amp;" "&amp;FSEchar[[#This Row],[FSE Nameplate Power Rating
'[kW']]]</f>
        <v xml:space="preserve">   </v>
      </c>
      <c r="AS158" s="1">
        <f>COUNTIF(Hide[Unique Types],Hide[[#This Row],[Unique Types]])</f>
        <v>157</v>
      </c>
      <c r="BA158" s="48" t="str" cm="1">
        <f t="array" ref="BA158">IF(ISBLANK(AZ158),"",SUM(IF(AZ158=LEFT(AY158:AY$210,LEN(AZ158)),1,0)))</f>
        <v/>
      </c>
      <c r="BB158" s="47" t="str" cm="1">
        <f t="array" ref="BB158">IFERROR(IF(COUNTIF($BB$11:BB157,BB157)&lt;_xlfn.XLOOKUP(BB157,$AZ$11:$AZ$210,$BA$11:$BA$210,0,1),BB157,INDEX($AZ$11:$AZ$210,MATCH(BB157,$AZ$11:$AZ$210,0)+1)),"")</f>
        <v/>
      </c>
      <c r="BC158" s="46" t="str" cm="1">
        <f t="array" ref="BC158">IF(OR($BB158=0,$BB158=""),"",SUM(IF(AY158=Hide[Unique Types],1,0)))</f>
        <v/>
      </c>
      <c r="BD158" s="46" t="str" cm="1">
        <f t="array" ref="BD158">IF(OR($BB158=0,$BB158=""),"",_xlfn.XLOOKUP(AY158,Hide[Unique Types],FSEchar[FCI 
Category
Types],"Err",0,1))</f>
        <v/>
      </c>
      <c r="BE158" s="46" t="str" cm="1">
        <f t="array" ref="BE158">IF(OR($BB158=0,$BB158=""),"",_xlfn.XLOOKUP(AY158,Hide[Unique Types],FSEchar[FSE Charger Model],"Err",0,1))</f>
        <v/>
      </c>
      <c r="BF158" s="46" t="str" cm="1">
        <f t="array" ref="BF158">IF(OR($BB158=0,$BB158=""),"",_xlfn.XLOOKUP(AY158,Hide[Unique Types],FSEchar[FSE Nameplate Power Rating
'[kW']],"Err",0,1))</f>
        <v/>
      </c>
      <c r="BG158" s="46" t="str" cm="1">
        <f t="array" ref="BG158">IF(OR($BB158=0,$BB158=""),"",_xlfn.XLOOKUP(AY158,Hide[Unique Types],FSEchar[Number of CHAdeMO Ports],"Err",0,1))</f>
        <v/>
      </c>
      <c r="BH158" s="46" t="str" cm="1">
        <f t="array" ref="BH158">IF(OR($BB158=0,$BB158=""),"",_xlfn.XLOOKUP(AY158,Hide[Unique Types],FSEchar[Number of 
CCS 
Ports],"Err",0,1))</f>
        <v/>
      </c>
      <c r="BI158" s="46" t="str" cm="1">
        <f t="array" ref="BI158">IF(OR($BB158=0,$BB158=""),"",_xlfn.XLOOKUP(AY158,Hide[Unique Types],FSEchar[Number of NACS 
(SAE J3400)
Ports],"Err",0,1))</f>
        <v/>
      </c>
      <c r="BJ158" s="46" t="str" cm="1">
        <f t="array" ref="BJ158">IF(OR($BB158=0,$BB158=""),"",_xlfn.XLOOKUP(AY158,Hide[Unique Types],FSEchar[Number of High-Power Ports],"Err",0,1))</f>
        <v/>
      </c>
      <c r="BK158" s="46" t="str" cm="1">
        <f t="array" ref="BK158">IF(OR($BB158=0,$BB158=""),"",_xlfn.XLOOKUP(AY158,Hide[Unique Types],FSEchar[High-Power Port Type],"Err",0,1))</f>
        <v/>
      </c>
      <c r="BL158" s="46" t="str" cm="1">
        <f t="array" ref="BL158">IF(OR($BB158=0,$BB158=""),"",_xlfn.XLOOKUP(AY158,Hide[Unique Types],SiteCalc2[FCI Charging Capacity '[kWh/day']],"Err",0,1))</f>
        <v/>
      </c>
    </row>
    <row r="159" spans="2:64" x14ac:dyDescent="0.3">
      <c r="B159" s="28">
        <v>149</v>
      </c>
      <c r="C159" s="28" t="str">
        <f>IF(ISBLANK(SiteChar[[#This Row],[Site Name]]),"",IF(G159=G158,C158,C158+1))</f>
        <v/>
      </c>
      <c r="D159" s="28" t="str">
        <f>IF(ISBLANK(SiteChar[[#This Row],[Site Name]]),"",IF(G159=G158,D158+1,1))</f>
        <v/>
      </c>
      <c r="E159" s="1" t="str">
        <f>IF(ISBLANK(SiteChar[[#This Row],[Site Name]]),"",Applicant)</f>
        <v/>
      </c>
      <c r="F159" s="1" t="str">
        <f>IF(ISBLANK(SiteChar[[#This Row],[Site Name]]),"",FEIN)</f>
        <v/>
      </c>
      <c r="G159" s="139"/>
      <c r="H159" s="139"/>
      <c r="I159" s="139"/>
      <c r="J159" s="140"/>
      <c r="K159" s="140"/>
      <c r="L159" s="141"/>
      <c r="M159" s="139"/>
      <c r="N159" s="142"/>
      <c r="O159" s="1">
        <f>SUMIF(Table1[Site 
Ordinal Number],Table1[[#This Row],[Site 
Ordinal Number]],FSEchar[FSE Nameplate Power Rating
'[kW']])</f>
        <v>0</v>
      </c>
      <c r="P159" s="1">
        <f>SUMIF(Table1[Site 
Ordinal Number],Table1[[#This Row],[Site 
Ordinal Number]],FSEchar[FSE
FCI
Power Rating '[kW']])</f>
        <v>0</v>
      </c>
      <c r="Q159" s="1">
        <f>SUMIF(Hide[Site LMD],"="&amp;Table1[[#This Row],[Site 
Ordinal Number]]&amp;$AV$17,FSEchar[FSE
FCI
Power Rating '[kW']])</f>
        <v>0</v>
      </c>
      <c r="R159" s="1">
        <f>SUMIF(Hide[Site HD],"="&amp;Table1[[#This Row],[Site 
Ordinal Number]]&amp;$AV$18,FSEchar[FSE
FCI
Power Rating '[kW']])</f>
        <v>0</v>
      </c>
      <c r="S159" s="139"/>
      <c r="T159" s="139"/>
      <c r="U159" s="139"/>
      <c r="V159" s="139"/>
      <c r="W159" s="139"/>
      <c r="X159" s="139"/>
      <c r="Y159" s="148"/>
      <c r="Z159" s="139"/>
      <c r="AA159" s="139"/>
      <c r="AB159" s="139"/>
      <c r="AC159" s="1" t="str">
        <f>IFERROR(FSEchar[[#This Row],[FSE
FCI
Power Rating '[kW']]]*24*_xlfn.XLOOKUP(FSEchar[[#This Row],[FCI 
Category
Types]],$AV$11:$AV$15,$AW$11:$AW$15),"")</f>
        <v/>
      </c>
      <c r="AD159" s="1">
        <f>SUMIF(SiteChar[Site Name],SiteChar[[#This Row],[Site Name]],FSEchar[FSE Nameplate Power Rating
'[kW']])</f>
        <v>0</v>
      </c>
      <c r="AE159" s="1">
        <f>COUNTIF(SiteChar[Site Name],SiteChar[[#This Row],[Site Name]])</f>
        <v>0</v>
      </c>
      <c r="AF159" s="1">
        <f>COUNTIF(Hide[Site LMD],Table1[[#This Row],[Site 
Ordinal Number]]&amp;$AV$17)</f>
        <v>0</v>
      </c>
      <c r="AG159" s="1">
        <f>COUNTIF(Hide[Site HD],Table1[[#This Row],[Site 
Ordinal Number]]&amp;$AV$18)</f>
        <v>0</v>
      </c>
      <c r="AH159" s="1" t="b">
        <f>OR(ISBLANK(SiteChar[[#This Row],[Latitude]]),LEN(SiteChar[[#This Row],[Latitude]])&gt;=8)</f>
        <v>1</v>
      </c>
      <c r="AI159" s="1" t="b">
        <f>OR(ISBLANK(SiteChar[[#This Row],[Longitude]]),LEN(SiteChar[[#This Row],[Longitude]])&gt;=10)</f>
        <v>1</v>
      </c>
      <c r="AJ159" s="1" t="str">
        <f>IF(Hide[[#This Row],[FCI Program Type]]=$AV$17,Table1[[#This Row],[Site 
Ordinal Number]]&amp;Hide[[#This Row],[FCI Program Type]],"")</f>
        <v/>
      </c>
      <c r="AK159" s="1" t="str">
        <f>IF(Hide[[#This Row],[FCI Program Type]]=$AV$18,Table1[[#This Row],[Site 
Ordinal Number]]&amp;Hide[[#This Row],[FCI Program Type]],"")</f>
        <v/>
      </c>
      <c r="AL159" s="1" t="b">
        <f>SiteCalc1[[#This Row],[Total Site
FCI 
Power Rating 
'[kW']]]&gt;SiteChar[[#This Row],[Maximum Total Site Power 
'[kW']]]</f>
        <v>0</v>
      </c>
      <c r="AM159" s="1" t="b">
        <f>AND(Hide[[#This Row],[FCI Program Type]]="LMD-FCI",SiteCalc1[[#This Row],[Total 
Site 
LMD-FCI Power Rating 
'[kW']]]&gt;2500)</f>
        <v>0</v>
      </c>
      <c r="AN159" s="1" t="b">
        <f>AND(Hide[[#This Row],[FCI Program Type]]="HD-FCI",SiteCalc1[[#This Row],[Total Site
HD-FCI Power Rating 
'[kW']]]&gt;40000)</f>
        <v>0</v>
      </c>
      <c r="AO159" s="1" t="b">
        <f>AND(FSEchar[[#This Row],[FSE Nameplate Power Rating
'[kW']]]&lt;50,OR(Hide[[#This Row],[FCI Program Type]]=$AV$17,Hide[[#This Row],[FCI Program Type]]=$AV$18))</f>
        <v>0</v>
      </c>
      <c r="AP159"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59" s="1" t="str">
        <f>IF(LEFT(FSEchar[[#This Row],[FCI 
Category
Types]],1)="L", "LMD-FCI",IF(LEFT(FSEchar[[#This Row],[FCI 
Category
Types]],1)="H","HD-FCI",""))</f>
        <v/>
      </c>
      <c r="AR159" s="1" t="str">
        <f>SiteChar[[#This Row],[Site Name]]&amp;" "&amp;FSEchar[[#This Row],[FCI 
Category
Types]]&amp;" "&amp;FSEchar[[#This Row],[FSE Charger Model]]&amp;" "&amp;FSEchar[[#This Row],[FSE Nameplate Power Rating
'[kW']]]</f>
        <v xml:space="preserve">   </v>
      </c>
      <c r="AS159" s="1">
        <f>COUNTIF(Hide[Unique Types],Hide[[#This Row],[Unique Types]])</f>
        <v>157</v>
      </c>
      <c r="BA159" s="48" t="str" cm="1">
        <f t="array" ref="BA159">IF(ISBLANK(AZ159),"",SUM(IF(AZ159=LEFT(AY159:AY$210,LEN(AZ159)),1,0)))</f>
        <v/>
      </c>
      <c r="BB159" s="47" t="str" cm="1">
        <f t="array" ref="BB159">IFERROR(IF(COUNTIF($BB$11:BB158,BB158)&lt;_xlfn.XLOOKUP(BB158,$AZ$11:$AZ$210,$BA$11:$BA$210,0,1),BB158,INDEX($AZ$11:$AZ$210,MATCH(BB158,$AZ$11:$AZ$210,0)+1)),"")</f>
        <v/>
      </c>
      <c r="BC159" s="46" t="str" cm="1">
        <f t="array" ref="BC159">IF(OR($BB159=0,$BB159=""),"",SUM(IF(AY159=Hide[Unique Types],1,0)))</f>
        <v/>
      </c>
      <c r="BD159" s="46" t="str" cm="1">
        <f t="array" ref="BD159">IF(OR($BB159=0,$BB159=""),"",_xlfn.XLOOKUP(AY159,Hide[Unique Types],FSEchar[FCI 
Category
Types],"Err",0,1))</f>
        <v/>
      </c>
      <c r="BE159" s="46" t="str" cm="1">
        <f t="array" ref="BE159">IF(OR($BB159=0,$BB159=""),"",_xlfn.XLOOKUP(AY159,Hide[Unique Types],FSEchar[FSE Charger Model],"Err",0,1))</f>
        <v/>
      </c>
      <c r="BF159" s="46" t="str" cm="1">
        <f t="array" ref="BF159">IF(OR($BB159=0,$BB159=""),"",_xlfn.XLOOKUP(AY159,Hide[Unique Types],FSEchar[FSE Nameplate Power Rating
'[kW']],"Err",0,1))</f>
        <v/>
      </c>
      <c r="BG159" s="46" t="str" cm="1">
        <f t="array" ref="BG159">IF(OR($BB159=0,$BB159=""),"",_xlfn.XLOOKUP(AY159,Hide[Unique Types],FSEchar[Number of CHAdeMO Ports],"Err",0,1))</f>
        <v/>
      </c>
      <c r="BH159" s="46" t="str" cm="1">
        <f t="array" ref="BH159">IF(OR($BB159=0,$BB159=""),"",_xlfn.XLOOKUP(AY159,Hide[Unique Types],FSEchar[Number of 
CCS 
Ports],"Err",0,1))</f>
        <v/>
      </c>
      <c r="BI159" s="46" t="str" cm="1">
        <f t="array" ref="BI159">IF(OR($BB159=0,$BB159=""),"",_xlfn.XLOOKUP(AY159,Hide[Unique Types],FSEchar[Number of NACS 
(SAE J3400)
Ports],"Err",0,1))</f>
        <v/>
      </c>
      <c r="BJ159" s="46" t="str" cm="1">
        <f t="array" ref="BJ159">IF(OR($BB159=0,$BB159=""),"",_xlfn.XLOOKUP(AY159,Hide[Unique Types],FSEchar[Number of High-Power Ports],"Err",0,1))</f>
        <v/>
      </c>
      <c r="BK159" s="46" t="str" cm="1">
        <f t="array" ref="BK159">IF(OR($BB159=0,$BB159=""),"",_xlfn.XLOOKUP(AY159,Hide[Unique Types],FSEchar[High-Power Port Type],"Err",0,1))</f>
        <v/>
      </c>
      <c r="BL159" s="46" t="str" cm="1">
        <f t="array" ref="BL159">IF(OR($BB159=0,$BB159=""),"",_xlfn.XLOOKUP(AY159,Hide[Unique Types],SiteCalc2[FCI Charging Capacity '[kWh/day']],"Err",0,1))</f>
        <v/>
      </c>
    </row>
    <row r="160" spans="2:64" x14ac:dyDescent="0.3">
      <c r="B160" s="28">
        <v>150</v>
      </c>
      <c r="C160" s="28" t="str">
        <f>IF(ISBLANK(SiteChar[[#This Row],[Site Name]]),"",IF(G160=G159,C159,C159+1))</f>
        <v/>
      </c>
      <c r="D160" s="28" t="str">
        <f>IF(ISBLANK(SiteChar[[#This Row],[Site Name]]),"",IF(G160=G159,D159+1,1))</f>
        <v/>
      </c>
      <c r="E160" s="1" t="str">
        <f>IF(ISBLANK(SiteChar[[#This Row],[Site Name]]),"",Applicant)</f>
        <v/>
      </c>
      <c r="F160" s="1" t="str">
        <f>IF(ISBLANK(SiteChar[[#This Row],[Site Name]]),"",FEIN)</f>
        <v/>
      </c>
      <c r="G160" s="139"/>
      <c r="H160" s="139"/>
      <c r="I160" s="139"/>
      <c r="J160" s="140"/>
      <c r="K160" s="140"/>
      <c r="L160" s="141"/>
      <c r="M160" s="139"/>
      <c r="N160" s="142"/>
      <c r="O160" s="1">
        <f>SUMIF(Table1[Site 
Ordinal Number],Table1[[#This Row],[Site 
Ordinal Number]],FSEchar[FSE Nameplate Power Rating
'[kW']])</f>
        <v>0</v>
      </c>
      <c r="P160" s="1">
        <f>SUMIF(Table1[Site 
Ordinal Number],Table1[[#This Row],[Site 
Ordinal Number]],FSEchar[FSE
FCI
Power Rating '[kW']])</f>
        <v>0</v>
      </c>
      <c r="Q160" s="1">
        <f>SUMIF(Hide[Site LMD],"="&amp;Table1[[#This Row],[Site 
Ordinal Number]]&amp;$AV$17,FSEchar[FSE
FCI
Power Rating '[kW']])</f>
        <v>0</v>
      </c>
      <c r="R160" s="1">
        <f>SUMIF(Hide[Site HD],"="&amp;Table1[[#This Row],[Site 
Ordinal Number]]&amp;$AV$18,FSEchar[FSE
FCI
Power Rating '[kW']])</f>
        <v>0</v>
      </c>
      <c r="S160" s="139"/>
      <c r="T160" s="139"/>
      <c r="U160" s="139"/>
      <c r="V160" s="139"/>
      <c r="W160" s="139"/>
      <c r="X160" s="139"/>
      <c r="Y160" s="148"/>
      <c r="Z160" s="139"/>
      <c r="AA160" s="139"/>
      <c r="AB160" s="139"/>
      <c r="AC160" s="1" t="str">
        <f>IFERROR(FSEchar[[#This Row],[FSE
FCI
Power Rating '[kW']]]*24*_xlfn.XLOOKUP(FSEchar[[#This Row],[FCI 
Category
Types]],$AV$11:$AV$15,$AW$11:$AW$15),"")</f>
        <v/>
      </c>
      <c r="AD160" s="1">
        <f>SUMIF(SiteChar[Site Name],SiteChar[[#This Row],[Site Name]],FSEchar[FSE Nameplate Power Rating
'[kW']])</f>
        <v>0</v>
      </c>
      <c r="AE160" s="1">
        <f>COUNTIF(SiteChar[Site Name],SiteChar[[#This Row],[Site Name]])</f>
        <v>0</v>
      </c>
      <c r="AF160" s="1">
        <f>COUNTIF(Hide[Site LMD],Table1[[#This Row],[Site 
Ordinal Number]]&amp;$AV$17)</f>
        <v>0</v>
      </c>
      <c r="AG160" s="1">
        <f>COUNTIF(Hide[Site HD],Table1[[#This Row],[Site 
Ordinal Number]]&amp;$AV$18)</f>
        <v>0</v>
      </c>
      <c r="AH160" s="1" t="b">
        <f>OR(ISBLANK(SiteChar[[#This Row],[Latitude]]),LEN(SiteChar[[#This Row],[Latitude]])&gt;=8)</f>
        <v>1</v>
      </c>
      <c r="AI160" s="1" t="b">
        <f>OR(ISBLANK(SiteChar[[#This Row],[Longitude]]),LEN(SiteChar[[#This Row],[Longitude]])&gt;=10)</f>
        <v>1</v>
      </c>
      <c r="AJ160" s="1" t="str">
        <f>IF(Hide[[#This Row],[FCI Program Type]]=$AV$17,Table1[[#This Row],[Site 
Ordinal Number]]&amp;Hide[[#This Row],[FCI Program Type]],"")</f>
        <v/>
      </c>
      <c r="AK160" s="1" t="str">
        <f>IF(Hide[[#This Row],[FCI Program Type]]=$AV$18,Table1[[#This Row],[Site 
Ordinal Number]]&amp;Hide[[#This Row],[FCI Program Type]],"")</f>
        <v/>
      </c>
      <c r="AL160" s="1" t="b">
        <f>SiteCalc1[[#This Row],[Total Site
FCI 
Power Rating 
'[kW']]]&gt;SiteChar[[#This Row],[Maximum Total Site Power 
'[kW']]]</f>
        <v>0</v>
      </c>
      <c r="AM160" s="1" t="b">
        <f>AND(Hide[[#This Row],[FCI Program Type]]="LMD-FCI",SiteCalc1[[#This Row],[Total 
Site 
LMD-FCI Power Rating 
'[kW']]]&gt;2500)</f>
        <v>0</v>
      </c>
      <c r="AN160" s="1" t="b">
        <f>AND(Hide[[#This Row],[FCI Program Type]]="HD-FCI",SiteCalc1[[#This Row],[Total Site
HD-FCI Power Rating 
'[kW']]]&gt;40000)</f>
        <v>0</v>
      </c>
      <c r="AO160" s="1" t="b">
        <f>AND(FSEchar[[#This Row],[FSE Nameplate Power Rating
'[kW']]]&lt;50,OR(Hide[[#This Row],[FCI Program Type]]=$AV$17,Hide[[#This Row],[FCI Program Type]]=$AV$18))</f>
        <v>0</v>
      </c>
      <c r="AP160"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60" s="1" t="str">
        <f>IF(LEFT(FSEchar[[#This Row],[FCI 
Category
Types]],1)="L", "LMD-FCI",IF(LEFT(FSEchar[[#This Row],[FCI 
Category
Types]],1)="H","HD-FCI",""))</f>
        <v/>
      </c>
      <c r="AR160" s="1" t="str">
        <f>SiteChar[[#This Row],[Site Name]]&amp;" "&amp;FSEchar[[#This Row],[FCI 
Category
Types]]&amp;" "&amp;FSEchar[[#This Row],[FSE Charger Model]]&amp;" "&amp;FSEchar[[#This Row],[FSE Nameplate Power Rating
'[kW']]]</f>
        <v xml:space="preserve">   </v>
      </c>
      <c r="AS160" s="1">
        <f>COUNTIF(Hide[Unique Types],Hide[[#This Row],[Unique Types]])</f>
        <v>157</v>
      </c>
      <c r="BA160" s="48" t="str" cm="1">
        <f t="array" ref="BA160">IF(ISBLANK(AZ160),"",SUM(IF(AZ160=LEFT(AY160:AY$210,LEN(AZ160)),1,0)))</f>
        <v/>
      </c>
      <c r="BB160" s="47" t="str" cm="1">
        <f t="array" ref="BB160">IFERROR(IF(COUNTIF($BB$11:BB159,BB159)&lt;_xlfn.XLOOKUP(BB159,$AZ$11:$AZ$210,$BA$11:$BA$210,0,1),BB159,INDEX($AZ$11:$AZ$210,MATCH(BB159,$AZ$11:$AZ$210,0)+1)),"")</f>
        <v/>
      </c>
      <c r="BC160" s="46" t="str" cm="1">
        <f t="array" ref="BC160">IF(OR($BB160=0,$BB160=""),"",SUM(IF(AY160=Hide[Unique Types],1,0)))</f>
        <v/>
      </c>
      <c r="BD160" s="46" t="str" cm="1">
        <f t="array" ref="BD160">IF(OR($BB160=0,$BB160=""),"",_xlfn.XLOOKUP(AY160,Hide[Unique Types],FSEchar[FCI 
Category
Types],"Err",0,1))</f>
        <v/>
      </c>
      <c r="BE160" s="46" t="str" cm="1">
        <f t="array" ref="BE160">IF(OR($BB160=0,$BB160=""),"",_xlfn.XLOOKUP(AY160,Hide[Unique Types],FSEchar[FSE Charger Model],"Err",0,1))</f>
        <v/>
      </c>
      <c r="BF160" s="46" t="str" cm="1">
        <f t="array" ref="BF160">IF(OR($BB160=0,$BB160=""),"",_xlfn.XLOOKUP(AY160,Hide[Unique Types],FSEchar[FSE Nameplate Power Rating
'[kW']],"Err",0,1))</f>
        <v/>
      </c>
      <c r="BG160" s="46" t="str" cm="1">
        <f t="array" ref="BG160">IF(OR($BB160=0,$BB160=""),"",_xlfn.XLOOKUP(AY160,Hide[Unique Types],FSEchar[Number of CHAdeMO Ports],"Err",0,1))</f>
        <v/>
      </c>
      <c r="BH160" s="46" t="str" cm="1">
        <f t="array" ref="BH160">IF(OR($BB160=0,$BB160=""),"",_xlfn.XLOOKUP(AY160,Hide[Unique Types],FSEchar[Number of 
CCS 
Ports],"Err",0,1))</f>
        <v/>
      </c>
      <c r="BI160" s="46" t="str" cm="1">
        <f t="array" ref="BI160">IF(OR($BB160=0,$BB160=""),"",_xlfn.XLOOKUP(AY160,Hide[Unique Types],FSEchar[Number of NACS 
(SAE J3400)
Ports],"Err",0,1))</f>
        <v/>
      </c>
      <c r="BJ160" s="46" t="str" cm="1">
        <f t="array" ref="BJ160">IF(OR($BB160=0,$BB160=""),"",_xlfn.XLOOKUP(AY160,Hide[Unique Types],FSEchar[Number of High-Power Ports],"Err",0,1))</f>
        <v/>
      </c>
      <c r="BK160" s="46" t="str" cm="1">
        <f t="array" ref="BK160">IF(OR($BB160=0,$BB160=""),"",_xlfn.XLOOKUP(AY160,Hide[Unique Types],FSEchar[High-Power Port Type],"Err",0,1))</f>
        <v/>
      </c>
      <c r="BL160" s="46" t="str" cm="1">
        <f t="array" ref="BL160">IF(OR($BB160=0,$BB160=""),"",_xlfn.XLOOKUP(AY160,Hide[Unique Types],SiteCalc2[FCI Charging Capacity '[kWh/day']],"Err",0,1))</f>
        <v/>
      </c>
    </row>
    <row r="161" spans="2:64" x14ac:dyDescent="0.3">
      <c r="B161" s="28">
        <v>151</v>
      </c>
      <c r="C161" s="28" t="str">
        <f>IF(ISBLANK(SiteChar[[#This Row],[Site Name]]),"",IF(G161=G160,C160,C160+1))</f>
        <v/>
      </c>
      <c r="D161" s="28" t="str">
        <f>IF(ISBLANK(SiteChar[[#This Row],[Site Name]]),"",IF(G161=G160,D160+1,1))</f>
        <v/>
      </c>
      <c r="E161" s="1" t="str">
        <f>IF(ISBLANK(SiteChar[[#This Row],[Site Name]]),"",Applicant)</f>
        <v/>
      </c>
      <c r="F161" s="1" t="str">
        <f>IF(ISBLANK(SiteChar[[#This Row],[Site Name]]),"",FEIN)</f>
        <v/>
      </c>
      <c r="G161" s="139"/>
      <c r="H161" s="139"/>
      <c r="I161" s="139"/>
      <c r="J161" s="140"/>
      <c r="K161" s="140"/>
      <c r="L161" s="141"/>
      <c r="M161" s="139"/>
      <c r="N161" s="142"/>
      <c r="O161" s="1">
        <f>SUMIF(Table1[Site 
Ordinal Number],Table1[[#This Row],[Site 
Ordinal Number]],FSEchar[FSE Nameplate Power Rating
'[kW']])</f>
        <v>0</v>
      </c>
      <c r="P161" s="1">
        <f>SUMIF(Table1[Site 
Ordinal Number],Table1[[#This Row],[Site 
Ordinal Number]],FSEchar[FSE
FCI
Power Rating '[kW']])</f>
        <v>0</v>
      </c>
      <c r="Q161" s="1">
        <f>SUMIF(Hide[Site LMD],"="&amp;Table1[[#This Row],[Site 
Ordinal Number]]&amp;$AV$17,FSEchar[FSE
FCI
Power Rating '[kW']])</f>
        <v>0</v>
      </c>
      <c r="R161" s="1">
        <f>SUMIF(Hide[Site HD],"="&amp;Table1[[#This Row],[Site 
Ordinal Number]]&amp;$AV$18,FSEchar[FSE
FCI
Power Rating '[kW']])</f>
        <v>0</v>
      </c>
      <c r="S161" s="139"/>
      <c r="T161" s="139"/>
      <c r="U161" s="139"/>
      <c r="V161" s="139"/>
      <c r="W161" s="139"/>
      <c r="X161" s="139"/>
      <c r="Y161" s="148"/>
      <c r="Z161" s="139"/>
      <c r="AA161" s="139"/>
      <c r="AB161" s="139"/>
      <c r="AC161" s="1" t="str">
        <f>IFERROR(FSEchar[[#This Row],[FSE
FCI
Power Rating '[kW']]]*24*_xlfn.XLOOKUP(FSEchar[[#This Row],[FCI 
Category
Types]],$AV$11:$AV$15,$AW$11:$AW$15),"")</f>
        <v/>
      </c>
      <c r="AD161" s="1">
        <f>SUMIF(SiteChar[Site Name],SiteChar[[#This Row],[Site Name]],FSEchar[FSE Nameplate Power Rating
'[kW']])</f>
        <v>0</v>
      </c>
      <c r="AE161" s="1">
        <f>COUNTIF(SiteChar[Site Name],SiteChar[[#This Row],[Site Name]])</f>
        <v>0</v>
      </c>
      <c r="AF161" s="1">
        <f>COUNTIF(Hide[Site LMD],Table1[[#This Row],[Site 
Ordinal Number]]&amp;$AV$17)</f>
        <v>0</v>
      </c>
      <c r="AG161" s="1">
        <f>COUNTIF(Hide[Site HD],Table1[[#This Row],[Site 
Ordinal Number]]&amp;$AV$18)</f>
        <v>0</v>
      </c>
      <c r="AH161" s="1" t="b">
        <f>OR(ISBLANK(SiteChar[[#This Row],[Latitude]]),LEN(SiteChar[[#This Row],[Latitude]])&gt;=8)</f>
        <v>1</v>
      </c>
      <c r="AI161" s="1" t="b">
        <f>OR(ISBLANK(SiteChar[[#This Row],[Longitude]]),LEN(SiteChar[[#This Row],[Longitude]])&gt;=10)</f>
        <v>1</v>
      </c>
      <c r="AJ161" s="1" t="str">
        <f>IF(Hide[[#This Row],[FCI Program Type]]=$AV$17,Table1[[#This Row],[Site 
Ordinal Number]]&amp;Hide[[#This Row],[FCI Program Type]],"")</f>
        <v/>
      </c>
      <c r="AK161" s="1" t="str">
        <f>IF(Hide[[#This Row],[FCI Program Type]]=$AV$18,Table1[[#This Row],[Site 
Ordinal Number]]&amp;Hide[[#This Row],[FCI Program Type]],"")</f>
        <v/>
      </c>
      <c r="AL161" s="1" t="b">
        <f>SiteCalc1[[#This Row],[Total Site
FCI 
Power Rating 
'[kW']]]&gt;SiteChar[[#This Row],[Maximum Total Site Power 
'[kW']]]</f>
        <v>0</v>
      </c>
      <c r="AM161" s="1" t="b">
        <f>AND(Hide[[#This Row],[FCI Program Type]]="LMD-FCI",SiteCalc1[[#This Row],[Total 
Site 
LMD-FCI Power Rating 
'[kW']]]&gt;2500)</f>
        <v>0</v>
      </c>
      <c r="AN161" s="1" t="b">
        <f>AND(Hide[[#This Row],[FCI Program Type]]="HD-FCI",SiteCalc1[[#This Row],[Total Site
HD-FCI Power Rating 
'[kW']]]&gt;40000)</f>
        <v>0</v>
      </c>
      <c r="AO161" s="1" t="b">
        <f>AND(FSEchar[[#This Row],[FSE Nameplate Power Rating
'[kW']]]&lt;50,OR(Hide[[#This Row],[FCI Program Type]]=$AV$17,Hide[[#This Row],[FCI Program Type]]=$AV$18))</f>
        <v>0</v>
      </c>
      <c r="AP161"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61" s="1" t="str">
        <f>IF(LEFT(FSEchar[[#This Row],[FCI 
Category
Types]],1)="L", "LMD-FCI",IF(LEFT(FSEchar[[#This Row],[FCI 
Category
Types]],1)="H","HD-FCI",""))</f>
        <v/>
      </c>
      <c r="AR161" s="1" t="str">
        <f>SiteChar[[#This Row],[Site Name]]&amp;" "&amp;FSEchar[[#This Row],[FCI 
Category
Types]]&amp;" "&amp;FSEchar[[#This Row],[FSE Charger Model]]&amp;" "&amp;FSEchar[[#This Row],[FSE Nameplate Power Rating
'[kW']]]</f>
        <v xml:space="preserve">   </v>
      </c>
      <c r="AS161" s="1">
        <f>COUNTIF(Hide[Unique Types],Hide[[#This Row],[Unique Types]])</f>
        <v>157</v>
      </c>
      <c r="BA161" s="48" t="str" cm="1">
        <f t="array" ref="BA161">IF(ISBLANK(AZ161),"",SUM(IF(AZ161=LEFT(AY161:AY$210,LEN(AZ161)),1,0)))</f>
        <v/>
      </c>
      <c r="BB161" s="47" t="str" cm="1">
        <f t="array" ref="BB161">IFERROR(IF(COUNTIF($BB$11:BB160,BB160)&lt;_xlfn.XLOOKUP(BB160,$AZ$11:$AZ$210,$BA$11:$BA$210,0,1),BB160,INDEX($AZ$11:$AZ$210,MATCH(BB160,$AZ$11:$AZ$210,0)+1)),"")</f>
        <v/>
      </c>
      <c r="BC161" s="46" t="str" cm="1">
        <f t="array" ref="BC161">IF(OR($BB161=0,$BB161=""),"",SUM(IF(AY161=Hide[Unique Types],1,0)))</f>
        <v/>
      </c>
      <c r="BD161" s="46" t="str" cm="1">
        <f t="array" ref="BD161">IF(OR($BB161=0,$BB161=""),"",_xlfn.XLOOKUP(AY161,Hide[Unique Types],FSEchar[FCI 
Category
Types],"Err",0,1))</f>
        <v/>
      </c>
      <c r="BE161" s="46" t="str" cm="1">
        <f t="array" ref="BE161">IF(OR($BB161=0,$BB161=""),"",_xlfn.XLOOKUP(AY161,Hide[Unique Types],FSEchar[FSE Charger Model],"Err",0,1))</f>
        <v/>
      </c>
      <c r="BF161" s="46" t="str" cm="1">
        <f t="array" ref="BF161">IF(OR($BB161=0,$BB161=""),"",_xlfn.XLOOKUP(AY161,Hide[Unique Types],FSEchar[FSE Nameplate Power Rating
'[kW']],"Err",0,1))</f>
        <v/>
      </c>
      <c r="BG161" s="46" t="str" cm="1">
        <f t="array" ref="BG161">IF(OR($BB161=0,$BB161=""),"",_xlfn.XLOOKUP(AY161,Hide[Unique Types],FSEchar[Number of CHAdeMO Ports],"Err",0,1))</f>
        <v/>
      </c>
      <c r="BH161" s="46" t="str" cm="1">
        <f t="array" ref="BH161">IF(OR($BB161=0,$BB161=""),"",_xlfn.XLOOKUP(AY161,Hide[Unique Types],FSEchar[Number of 
CCS 
Ports],"Err",0,1))</f>
        <v/>
      </c>
      <c r="BI161" s="46" t="str" cm="1">
        <f t="array" ref="BI161">IF(OR($BB161=0,$BB161=""),"",_xlfn.XLOOKUP(AY161,Hide[Unique Types],FSEchar[Number of NACS 
(SAE J3400)
Ports],"Err",0,1))</f>
        <v/>
      </c>
      <c r="BJ161" s="46" t="str" cm="1">
        <f t="array" ref="BJ161">IF(OR($BB161=0,$BB161=""),"",_xlfn.XLOOKUP(AY161,Hide[Unique Types],FSEchar[Number of High-Power Ports],"Err",0,1))</f>
        <v/>
      </c>
      <c r="BK161" s="46" t="str" cm="1">
        <f t="array" ref="BK161">IF(OR($BB161=0,$BB161=""),"",_xlfn.XLOOKUP(AY161,Hide[Unique Types],FSEchar[High-Power Port Type],"Err",0,1))</f>
        <v/>
      </c>
      <c r="BL161" s="46" t="str" cm="1">
        <f t="array" ref="BL161">IF(OR($BB161=0,$BB161=""),"",_xlfn.XLOOKUP(AY161,Hide[Unique Types],SiteCalc2[FCI Charging Capacity '[kWh/day']],"Err",0,1))</f>
        <v/>
      </c>
    </row>
    <row r="162" spans="2:64" x14ac:dyDescent="0.3">
      <c r="B162" s="28">
        <v>152</v>
      </c>
      <c r="C162" s="28" t="str">
        <f>IF(ISBLANK(SiteChar[[#This Row],[Site Name]]),"",IF(G162=G161,C161,C161+1))</f>
        <v/>
      </c>
      <c r="D162" s="28" t="str">
        <f>IF(ISBLANK(SiteChar[[#This Row],[Site Name]]),"",IF(G162=G161,D161+1,1))</f>
        <v/>
      </c>
      <c r="E162" s="1" t="str">
        <f>IF(ISBLANK(SiteChar[[#This Row],[Site Name]]),"",Applicant)</f>
        <v/>
      </c>
      <c r="F162" s="1" t="str">
        <f>IF(ISBLANK(SiteChar[[#This Row],[Site Name]]),"",FEIN)</f>
        <v/>
      </c>
      <c r="G162" s="139"/>
      <c r="H162" s="139"/>
      <c r="I162" s="139"/>
      <c r="J162" s="140"/>
      <c r="K162" s="140"/>
      <c r="L162" s="141"/>
      <c r="M162" s="139"/>
      <c r="N162" s="142"/>
      <c r="O162" s="1">
        <f>SUMIF(Table1[Site 
Ordinal Number],Table1[[#This Row],[Site 
Ordinal Number]],FSEchar[FSE Nameplate Power Rating
'[kW']])</f>
        <v>0</v>
      </c>
      <c r="P162" s="1">
        <f>SUMIF(Table1[Site 
Ordinal Number],Table1[[#This Row],[Site 
Ordinal Number]],FSEchar[FSE
FCI
Power Rating '[kW']])</f>
        <v>0</v>
      </c>
      <c r="Q162" s="1">
        <f>SUMIF(Hide[Site LMD],"="&amp;Table1[[#This Row],[Site 
Ordinal Number]]&amp;$AV$17,FSEchar[FSE
FCI
Power Rating '[kW']])</f>
        <v>0</v>
      </c>
      <c r="R162" s="1">
        <f>SUMIF(Hide[Site HD],"="&amp;Table1[[#This Row],[Site 
Ordinal Number]]&amp;$AV$18,FSEchar[FSE
FCI
Power Rating '[kW']])</f>
        <v>0</v>
      </c>
      <c r="S162" s="139"/>
      <c r="T162" s="139"/>
      <c r="U162" s="139"/>
      <c r="V162" s="139"/>
      <c r="W162" s="139"/>
      <c r="X162" s="139"/>
      <c r="Y162" s="148"/>
      <c r="Z162" s="139"/>
      <c r="AA162" s="139"/>
      <c r="AB162" s="139"/>
      <c r="AC162" s="1" t="str">
        <f>IFERROR(FSEchar[[#This Row],[FSE
FCI
Power Rating '[kW']]]*24*_xlfn.XLOOKUP(FSEchar[[#This Row],[FCI 
Category
Types]],$AV$11:$AV$15,$AW$11:$AW$15),"")</f>
        <v/>
      </c>
      <c r="AD162" s="1">
        <f>SUMIF(SiteChar[Site Name],SiteChar[[#This Row],[Site Name]],FSEchar[FSE Nameplate Power Rating
'[kW']])</f>
        <v>0</v>
      </c>
      <c r="AE162" s="1">
        <f>COUNTIF(SiteChar[Site Name],SiteChar[[#This Row],[Site Name]])</f>
        <v>0</v>
      </c>
      <c r="AF162" s="1">
        <f>COUNTIF(Hide[Site LMD],Table1[[#This Row],[Site 
Ordinal Number]]&amp;$AV$17)</f>
        <v>0</v>
      </c>
      <c r="AG162" s="1">
        <f>COUNTIF(Hide[Site HD],Table1[[#This Row],[Site 
Ordinal Number]]&amp;$AV$18)</f>
        <v>0</v>
      </c>
      <c r="AH162" s="1" t="b">
        <f>OR(ISBLANK(SiteChar[[#This Row],[Latitude]]),LEN(SiteChar[[#This Row],[Latitude]])&gt;=8)</f>
        <v>1</v>
      </c>
      <c r="AI162" s="1" t="b">
        <f>OR(ISBLANK(SiteChar[[#This Row],[Longitude]]),LEN(SiteChar[[#This Row],[Longitude]])&gt;=10)</f>
        <v>1</v>
      </c>
      <c r="AJ162" s="1" t="str">
        <f>IF(Hide[[#This Row],[FCI Program Type]]=$AV$17,Table1[[#This Row],[Site 
Ordinal Number]]&amp;Hide[[#This Row],[FCI Program Type]],"")</f>
        <v/>
      </c>
      <c r="AK162" s="1" t="str">
        <f>IF(Hide[[#This Row],[FCI Program Type]]=$AV$18,Table1[[#This Row],[Site 
Ordinal Number]]&amp;Hide[[#This Row],[FCI Program Type]],"")</f>
        <v/>
      </c>
      <c r="AL162" s="1" t="b">
        <f>SiteCalc1[[#This Row],[Total Site
FCI 
Power Rating 
'[kW']]]&gt;SiteChar[[#This Row],[Maximum Total Site Power 
'[kW']]]</f>
        <v>0</v>
      </c>
      <c r="AM162" s="1" t="b">
        <f>AND(Hide[[#This Row],[FCI Program Type]]="LMD-FCI",SiteCalc1[[#This Row],[Total 
Site 
LMD-FCI Power Rating 
'[kW']]]&gt;2500)</f>
        <v>0</v>
      </c>
      <c r="AN162" s="1" t="b">
        <f>AND(Hide[[#This Row],[FCI Program Type]]="HD-FCI",SiteCalc1[[#This Row],[Total Site
HD-FCI Power Rating 
'[kW']]]&gt;40000)</f>
        <v>0</v>
      </c>
      <c r="AO162" s="1" t="b">
        <f>AND(FSEchar[[#This Row],[FSE Nameplate Power Rating
'[kW']]]&lt;50,OR(Hide[[#This Row],[FCI Program Type]]=$AV$17,Hide[[#This Row],[FCI Program Type]]=$AV$18))</f>
        <v>0</v>
      </c>
      <c r="AP162"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62" s="1" t="str">
        <f>IF(LEFT(FSEchar[[#This Row],[FCI 
Category
Types]],1)="L", "LMD-FCI",IF(LEFT(FSEchar[[#This Row],[FCI 
Category
Types]],1)="H","HD-FCI",""))</f>
        <v/>
      </c>
      <c r="AR162" s="1" t="str">
        <f>SiteChar[[#This Row],[Site Name]]&amp;" "&amp;FSEchar[[#This Row],[FCI 
Category
Types]]&amp;" "&amp;FSEchar[[#This Row],[FSE Charger Model]]&amp;" "&amp;FSEchar[[#This Row],[FSE Nameplate Power Rating
'[kW']]]</f>
        <v xml:space="preserve">   </v>
      </c>
      <c r="AS162" s="1">
        <f>COUNTIF(Hide[Unique Types],Hide[[#This Row],[Unique Types]])</f>
        <v>157</v>
      </c>
      <c r="BA162" s="48" t="str" cm="1">
        <f t="array" ref="BA162">IF(ISBLANK(AZ162),"",SUM(IF(AZ162=LEFT(AY162:AY$210,LEN(AZ162)),1,0)))</f>
        <v/>
      </c>
      <c r="BB162" s="47" t="str" cm="1">
        <f t="array" ref="BB162">IFERROR(IF(COUNTIF($BB$11:BB161,BB161)&lt;_xlfn.XLOOKUP(BB161,$AZ$11:$AZ$210,$BA$11:$BA$210,0,1),BB161,INDEX($AZ$11:$AZ$210,MATCH(BB161,$AZ$11:$AZ$210,0)+1)),"")</f>
        <v/>
      </c>
      <c r="BC162" s="46" t="str" cm="1">
        <f t="array" ref="BC162">IF(OR($BB162=0,$BB162=""),"",SUM(IF(AY162=Hide[Unique Types],1,0)))</f>
        <v/>
      </c>
      <c r="BD162" s="46" t="str" cm="1">
        <f t="array" ref="BD162">IF(OR($BB162=0,$BB162=""),"",_xlfn.XLOOKUP(AY162,Hide[Unique Types],FSEchar[FCI 
Category
Types],"Err",0,1))</f>
        <v/>
      </c>
      <c r="BE162" s="46" t="str" cm="1">
        <f t="array" ref="BE162">IF(OR($BB162=0,$BB162=""),"",_xlfn.XLOOKUP(AY162,Hide[Unique Types],FSEchar[FSE Charger Model],"Err",0,1))</f>
        <v/>
      </c>
      <c r="BF162" s="46" t="str" cm="1">
        <f t="array" ref="BF162">IF(OR($BB162=0,$BB162=""),"",_xlfn.XLOOKUP(AY162,Hide[Unique Types],FSEchar[FSE Nameplate Power Rating
'[kW']],"Err",0,1))</f>
        <v/>
      </c>
      <c r="BG162" s="46" t="str" cm="1">
        <f t="array" ref="BG162">IF(OR($BB162=0,$BB162=""),"",_xlfn.XLOOKUP(AY162,Hide[Unique Types],FSEchar[Number of CHAdeMO Ports],"Err",0,1))</f>
        <v/>
      </c>
      <c r="BH162" s="46" t="str" cm="1">
        <f t="array" ref="BH162">IF(OR($BB162=0,$BB162=""),"",_xlfn.XLOOKUP(AY162,Hide[Unique Types],FSEchar[Number of 
CCS 
Ports],"Err",0,1))</f>
        <v/>
      </c>
      <c r="BI162" s="46" t="str" cm="1">
        <f t="array" ref="BI162">IF(OR($BB162=0,$BB162=""),"",_xlfn.XLOOKUP(AY162,Hide[Unique Types],FSEchar[Number of NACS 
(SAE J3400)
Ports],"Err",0,1))</f>
        <v/>
      </c>
      <c r="BJ162" s="46" t="str" cm="1">
        <f t="array" ref="BJ162">IF(OR($BB162=0,$BB162=""),"",_xlfn.XLOOKUP(AY162,Hide[Unique Types],FSEchar[Number of High-Power Ports],"Err",0,1))</f>
        <v/>
      </c>
      <c r="BK162" s="46" t="str" cm="1">
        <f t="array" ref="BK162">IF(OR($BB162=0,$BB162=""),"",_xlfn.XLOOKUP(AY162,Hide[Unique Types],FSEchar[High-Power Port Type],"Err",0,1))</f>
        <v/>
      </c>
      <c r="BL162" s="46" t="str" cm="1">
        <f t="array" ref="BL162">IF(OR($BB162=0,$BB162=""),"",_xlfn.XLOOKUP(AY162,Hide[Unique Types],SiteCalc2[FCI Charging Capacity '[kWh/day']],"Err",0,1))</f>
        <v/>
      </c>
    </row>
    <row r="163" spans="2:64" x14ac:dyDescent="0.3">
      <c r="B163" s="28">
        <v>153</v>
      </c>
      <c r="C163" s="28" t="str">
        <f>IF(ISBLANK(SiteChar[[#This Row],[Site Name]]),"",IF(G163=G162,C162,C162+1))</f>
        <v/>
      </c>
      <c r="D163" s="28" t="str">
        <f>IF(ISBLANK(SiteChar[[#This Row],[Site Name]]),"",IF(G163=G162,D162+1,1))</f>
        <v/>
      </c>
      <c r="E163" s="1" t="str">
        <f>IF(ISBLANK(SiteChar[[#This Row],[Site Name]]),"",Applicant)</f>
        <v/>
      </c>
      <c r="F163" s="1" t="str">
        <f>IF(ISBLANK(SiteChar[[#This Row],[Site Name]]),"",FEIN)</f>
        <v/>
      </c>
      <c r="G163" s="139"/>
      <c r="H163" s="139"/>
      <c r="I163" s="139"/>
      <c r="J163" s="140"/>
      <c r="K163" s="140"/>
      <c r="L163" s="141"/>
      <c r="M163" s="139"/>
      <c r="N163" s="142"/>
      <c r="O163" s="1">
        <f>SUMIF(Table1[Site 
Ordinal Number],Table1[[#This Row],[Site 
Ordinal Number]],FSEchar[FSE Nameplate Power Rating
'[kW']])</f>
        <v>0</v>
      </c>
      <c r="P163" s="1">
        <f>SUMIF(Table1[Site 
Ordinal Number],Table1[[#This Row],[Site 
Ordinal Number]],FSEchar[FSE
FCI
Power Rating '[kW']])</f>
        <v>0</v>
      </c>
      <c r="Q163" s="1">
        <f>SUMIF(Hide[Site LMD],"="&amp;Table1[[#This Row],[Site 
Ordinal Number]]&amp;$AV$17,FSEchar[FSE
FCI
Power Rating '[kW']])</f>
        <v>0</v>
      </c>
      <c r="R163" s="1">
        <f>SUMIF(Hide[Site HD],"="&amp;Table1[[#This Row],[Site 
Ordinal Number]]&amp;$AV$18,FSEchar[FSE
FCI
Power Rating '[kW']])</f>
        <v>0</v>
      </c>
      <c r="S163" s="139"/>
      <c r="T163" s="139"/>
      <c r="U163" s="139"/>
      <c r="V163" s="139"/>
      <c r="W163" s="139"/>
      <c r="X163" s="139"/>
      <c r="Y163" s="148"/>
      <c r="Z163" s="139"/>
      <c r="AA163" s="139"/>
      <c r="AB163" s="139"/>
      <c r="AC163" s="1" t="str">
        <f>IFERROR(FSEchar[[#This Row],[FSE
FCI
Power Rating '[kW']]]*24*_xlfn.XLOOKUP(FSEchar[[#This Row],[FCI 
Category
Types]],$AV$11:$AV$15,$AW$11:$AW$15),"")</f>
        <v/>
      </c>
      <c r="AD163" s="1">
        <f>SUMIF(SiteChar[Site Name],SiteChar[[#This Row],[Site Name]],FSEchar[FSE Nameplate Power Rating
'[kW']])</f>
        <v>0</v>
      </c>
      <c r="AE163" s="1">
        <f>COUNTIF(SiteChar[Site Name],SiteChar[[#This Row],[Site Name]])</f>
        <v>0</v>
      </c>
      <c r="AF163" s="1">
        <f>COUNTIF(Hide[Site LMD],Table1[[#This Row],[Site 
Ordinal Number]]&amp;$AV$17)</f>
        <v>0</v>
      </c>
      <c r="AG163" s="1">
        <f>COUNTIF(Hide[Site HD],Table1[[#This Row],[Site 
Ordinal Number]]&amp;$AV$18)</f>
        <v>0</v>
      </c>
      <c r="AH163" s="1" t="b">
        <f>OR(ISBLANK(SiteChar[[#This Row],[Latitude]]),LEN(SiteChar[[#This Row],[Latitude]])&gt;=8)</f>
        <v>1</v>
      </c>
      <c r="AI163" s="1" t="b">
        <f>OR(ISBLANK(SiteChar[[#This Row],[Longitude]]),LEN(SiteChar[[#This Row],[Longitude]])&gt;=10)</f>
        <v>1</v>
      </c>
      <c r="AJ163" s="1" t="str">
        <f>IF(Hide[[#This Row],[FCI Program Type]]=$AV$17,Table1[[#This Row],[Site 
Ordinal Number]]&amp;Hide[[#This Row],[FCI Program Type]],"")</f>
        <v/>
      </c>
      <c r="AK163" s="1" t="str">
        <f>IF(Hide[[#This Row],[FCI Program Type]]=$AV$18,Table1[[#This Row],[Site 
Ordinal Number]]&amp;Hide[[#This Row],[FCI Program Type]],"")</f>
        <v/>
      </c>
      <c r="AL163" s="1" t="b">
        <f>SiteCalc1[[#This Row],[Total Site
FCI 
Power Rating 
'[kW']]]&gt;SiteChar[[#This Row],[Maximum Total Site Power 
'[kW']]]</f>
        <v>0</v>
      </c>
      <c r="AM163" s="1" t="b">
        <f>AND(Hide[[#This Row],[FCI Program Type]]="LMD-FCI",SiteCalc1[[#This Row],[Total 
Site 
LMD-FCI Power Rating 
'[kW']]]&gt;2500)</f>
        <v>0</v>
      </c>
      <c r="AN163" s="1" t="b">
        <f>AND(Hide[[#This Row],[FCI Program Type]]="HD-FCI",SiteCalc1[[#This Row],[Total Site
HD-FCI Power Rating 
'[kW']]]&gt;40000)</f>
        <v>0</v>
      </c>
      <c r="AO163" s="1" t="b">
        <f>AND(FSEchar[[#This Row],[FSE Nameplate Power Rating
'[kW']]]&lt;50,OR(Hide[[#This Row],[FCI Program Type]]=$AV$17,Hide[[#This Row],[FCI Program Type]]=$AV$18))</f>
        <v>0</v>
      </c>
      <c r="AP163"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63" s="1" t="str">
        <f>IF(LEFT(FSEchar[[#This Row],[FCI 
Category
Types]],1)="L", "LMD-FCI",IF(LEFT(FSEchar[[#This Row],[FCI 
Category
Types]],1)="H","HD-FCI",""))</f>
        <v/>
      </c>
      <c r="AR163" s="1" t="str">
        <f>SiteChar[[#This Row],[Site Name]]&amp;" "&amp;FSEchar[[#This Row],[FCI 
Category
Types]]&amp;" "&amp;FSEchar[[#This Row],[FSE Charger Model]]&amp;" "&amp;FSEchar[[#This Row],[FSE Nameplate Power Rating
'[kW']]]</f>
        <v xml:space="preserve">   </v>
      </c>
      <c r="AS163" s="1">
        <f>COUNTIF(Hide[Unique Types],Hide[[#This Row],[Unique Types]])</f>
        <v>157</v>
      </c>
      <c r="BA163" s="48" t="str" cm="1">
        <f t="array" ref="BA163">IF(ISBLANK(AZ163),"",SUM(IF(AZ163=LEFT(AY163:AY$210,LEN(AZ163)),1,0)))</f>
        <v/>
      </c>
      <c r="BB163" s="47" t="str" cm="1">
        <f t="array" ref="BB163">IFERROR(IF(COUNTIF($BB$11:BB162,BB162)&lt;_xlfn.XLOOKUP(BB162,$AZ$11:$AZ$210,$BA$11:$BA$210,0,1),BB162,INDEX($AZ$11:$AZ$210,MATCH(BB162,$AZ$11:$AZ$210,0)+1)),"")</f>
        <v/>
      </c>
      <c r="BC163" s="46" t="str" cm="1">
        <f t="array" ref="BC163">IF(OR($BB163=0,$BB163=""),"",SUM(IF(AY163=Hide[Unique Types],1,0)))</f>
        <v/>
      </c>
      <c r="BD163" s="46" t="str" cm="1">
        <f t="array" ref="BD163">IF(OR($BB163=0,$BB163=""),"",_xlfn.XLOOKUP(AY163,Hide[Unique Types],FSEchar[FCI 
Category
Types],"Err",0,1))</f>
        <v/>
      </c>
      <c r="BE163" s="46" t="str" cm="1">
        <f t="array" ref="BE163">IF(OR($BB163=0,$BB163=""),"",_xlfn.XLOOKUP(AY163,Hide[Unique Types],FSEchar[FSE Charger Model],"Err",0,1))</f>
        <v/>
      </c>
      <c r="BF163" s="46" t="str" cm="1">
        <f t="array" ref="BF163">IF(OR($BB163=0,$BB163=""),"",_xlfn.XLOOKUP(AY163,Hide[Unique Types],FSEchar[FSE Nameplate Power Rating
'[kW']],"Err",0,1))</f>
        <v/>
      </c>
      <c r="BG163" s="46" t="str" cm="1">
        <f t="array" ref="BG163">IF(OR($BB163=0,$BB163=""),"",_xlfn.XLOOKUP(AY163,Hide[Unique Types],FSEchar[Number of CHAdeMO Ports],"Err",0,1))</f>
        <v/>
      </c>
      <c r="BH163" s="46" t="str" cm="1">
        <f t="array" ref="BH163">IF(OR($BB163=0,$BB163=""),"",_xlfn.XLOOKUP(AY163,Hide[Unique Types],FSEchar[Number of 
CCS 
Ports],"Err",0,1))</f>
        <v/>
      </c>
      <c r="BI163" s="46" t="str" cm="1">
        <f t="array" ref="BI163">IF(OR($BB163=0,$BB163=""),"",_xlfn.XLOOKUP(AY163,Hide[Unique Types],FSEchar[Number of NACS 
(SAE J3400)
Ports],"Err",0,1))</f>
        <v/>
      </c>
      <c r="BJ163" s="46" t="str" cm="1">
        <f t="array" ref="BJ163">IF(OR($BB163=0,$BB163=""),"",_xlfn.XLOOKUP(AY163,Hide[Unique Types],FSEchar[Number of High-Power Ports],"Err",0,1))</f>
        <v/>
      </c>
      <c r="BK163" s="46" t="str" cm="1">
        <f t="array" ref="BK163">IF(OR($BB163=0,$BB163=""),"",_xlfn.XLOOKUP(AY163,Hide[Unique Types],FSEchar[High-Power Port Type],"Err",0,1))</f>
        <v/>
      </c>
      <c r="BL163" s="46" t="str" cm="1">
        <f t="array" ref="BL163">IF(OR($BB163=0,$BB163=""),"",_xlfn.XLOOKUP(AY163,Hide[Unique Types],SiteCalc2[FCI Charging Capacity '[kWh/day']],"Err",0,1))</f>
        <v/>
      </c>
    </row>
    <row r="164" spans="2:64" x14ac:dyDescent="0.3">
      <c r="B164" s="28">
        <v>154</v>
      </c>
      <c r="C164" s="28" t="str">
        <f>IF(ISBLANK(SiteChar[[#This Row],[Site Name]]),"",IF(G164=G163,C163,C163+1))</f>
        <v/>
      </c>
      <c r="D164" s="28" t="str">
        <f>IF(ISBLANK(SiteChar[[#This Row],[Site Name]]),"",IF(G164=G163,D163+1,1))</f>
        <v/>
      </c>
      <c r="E164" s="1" t="str">
        <f>IF(ISBLANK(SiteChar[[#This Row],[Site Name]]),"",Applicant)</f>
        <v/>
      </c>
      <c r="F164" s="1" t="str">
        <f>IF(ISBLANK(SiteChar[[#This Row],[Site Name]]),"",FEIN)</f>
        <v/>
      </c>
      <c r="G164" s="139"/>
      <c r="H164" s="139"/>
      <c r="I164" s="139"/>
      <c r="J164" s="140"/>
      <c r="K164" s="140"/>
      <c r="L164" s="141"/>
      <c r="M164" s="139"/>
      <c r="N164" s="142"/>
      <c r="O164" s="1">
        <f>SUMIF(Table1[Site 
Ordinal Number],Table1[[#This Row],[Site 
Ordinal Number]],FSEchar[FSE Nameplate Power Rating
'[kW']])</f>
        <v>0</v>
      </c>
      <c r="P164" s="1">
        <f>SUMIF(Table1[Site 
Ordinal Number],Table1[[#This Row],[Site 
Ordinal Number]],FSEchar[FSE
FCI
Power Rating '[kW']])</f>
        <v>0</v>
      </c>
      <c r="Q164" s="1">
        <f>SUMIF(Hide[Site LMD],"="&amp;Table1[[#This Row],[Site 
Ordinal Number]]&amp;$AV$17,FSEchar[FSE
FCI
Power Rating '[kW']])</f>
        <v>0</v>
      </c>
      <c r="R164" s="1">
        <f>SUMIF(Hide[Site HD],"="&amp;Table1[[#This Row],[Site 
Ordinal Number]]&amp;$AV$18,FSEchar[FSE
FCI
Power Rating '[kW']])</f>
        <v>0</v>
      </c>
      <c r="S164" s="139"/>
      <c r="T164" s="139"/>
      <c r="U164" s="139"/>
      <c r="V164" s="139"/>
      <c r="W164" s="139"/>
      <c r="X164" s="139"/>
      <c r="Y164" s="148"/>
      <c r="Z164" s="139"/>
      <c r="AA164" s="139"/>
      <c r="AB164" s="139"/>
      <c r="AC164" s="1" t="str">
        <f>IFERROR(FSEchar[[#This Row],[FSE
FCI
Power Rating '[kW']]]*24*_xlfn.XLOOKUP(FSEchar[[#This Row],[FCI 
Category
Types]],$AV$11:$AV$15,$AW$11:$AW$15),"")</f>
        <v/>
      </c>
      <c r="AD164" s="1">
        <f>SUMIF(SiteChar[Site Name],SiteChar[[#This Row],[Site Name]],FSEchar[FSE Nameplate Power Rating
'[kW']])</f>
        <v>0</v>
      </c>
      <c r="AE164" s="1">
        <f>COUNTIF(SiteChar[Site Name],SiteChar[[#This Row],[Site Name]])</f>
        <v>0</v>
      </c>
      <c r="AF164" s="1">
        <f>COUNTIF(Hide[Site LMD],Table1[[#This Row],[Site 
Ordinal Number]]&amp;$AV$17)</f>
        <v>0</v>
      </c>
      <c r="AG164" s="1">
        <f>COUNTIF(Hide[Site HD],Table1[[#This Row],[Site 
Ordinal Number]]&amp;$AV$18)</f>
        <v>0</v>
      </c>
      <c r="AH164" s="1" t="b">
        <f>OR(ISBLANK(SiteChar[[#This Row],[Latitude]]),LEN(SiteChar[[#This Row],[Latitude]])&gt;=8)</f>
        <v>1</v>
      </c>
      <c r="AI164" s="1" t="b">
        <f>OR(ISBLANK(SiteChar[[#This Row],[Longitude]]),LEN(SiteChar[[#This Row],[Longitude]])&gt;=10)</f>
        <v>1</v>
      </c>
      <c r="AJ164" s="1" t="str">
        <f>IF(Hide[[#This Row],[FCI Program Type]]=$AV$17,Table1[[#This Row],[Site 
Ordinal Number]]&amp;Hide[[#This Row],[FCI Program Type]],"")</f>
        <v/>
      </c>
      <c r="AK164" s="1" t="str">
        <f>IF(Hide[[#This Row],[FCI Program Type]]=$AV$18,Table1[[#This Row],[Site 
Ordinal Number]]&amp;Hide[[#This Row],[FCI Program Type]],"")</f>
        <v/>
      </c>
      <c r="AL164" s="1" t="b">
        <f>SiteCalc1[[#This Row],[Total Site
FCI 
Power Rating 
'[kW']]]&gt;SiteChar[[#This Row],[Maximum Total Site Power 
'[kW']]]</f>
        <v>0</v>
      </c>
      <c r="AM164" s="1" t="b">
        <f>AND(Hide[[#This Row],[FCI Program Type]]="LMD-FCI",SiteCalc1[[#This Row],[Total 
Site 
LMD-FCI Power Rating 
'[kW']]]&gt;2500)</f>
        <v>0</v>
      </c>
      <c r="AN164" s="1" t="b">
        <f>AND(Hide[[#This Row],[FCI Program Type]]="HD-FCI",SiteCalc1[[#This Row],[Total Site
HD-FCI Power Rating 
'[kW']]]&gt;40000)</f>
        <v>0</v>
      </c>
      <c r="AO164" s="1" t="b">
        <f>AND(FSEchar[[#This Row],[FSE Nameplate Power Rating
'[kW']]]&lt;50,OR(Hide[[#This Row],[FCI Program Type]]=$AV$17,Hide[[#This Row],[FCI Program Type]]=$AV$18))</f>
        <v>0</v>
      </c>
      <c r="AP164"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64" s="1" t="str">
        <f>IF(LEFT(FSEchar[[#This Row],[FCI 
Category
Types]],1)="L", "LMD-FCI",IF(LEFT(FSEchar[[#This Row],[FCI 
Category
Types]],1)="H","HD-FCI",""))</f>
        <v/>
      </c>
      <c r="AR164" s="1" t="str">
        <f>SiteChar[[#This Row],[Site Name]]&amp;" "&amp;FSEchar[[#This Row],[FCI 
Category
Types]]&amp;" "&amp;FSEchar[[#This Row],[FSE Charger Model]]&amp;" "&amp;FSEchar[[#This Row],[FSE Nameplate Power Rating
'[kW']]]</f>
        <v xml:space="preserve">   </v>
      </c>
      <c r="AS164" s="1">
        <f>COUNTIF(Hide[Unique Types],Hide[[#This Row],[Unique Types]])</f>
        <v>157</v>
      </c>
      <c r="BA164" s="48" t="str" cm="1">
        <f t="array" ref="BA164">IF(ISBLANK(AZ164),"",SUM(IF(AZ164=LEFT(AY164:AY$210,LEN(AZ164)),1,0)))</f>
        <v/>
      </c>
      <c r="BB164" s="47" t="str" cm="1">
        <f t="array" ref="BB164">IFERROR(IF(COUNTIF($BB$11:BB163,BB163)&lt;_xlfn.XLOOKUP(BB163,$AZ$11:$AZ$210,$BA$11:$BA$210,0,1),BB163,INDEX($AZ$11:$AZ$210,MATCH(BB163,$AZ$11:$AZ$210,0)+1)),"")</f>
        <v/>
      </c>
      <c r="BC164" s="46" t="str" cm="1">
        <f t="array" ref="BC164">IF(OR($BB164=0,$BB164=""),"",SUM(IF(AY164=Hide[Unique Types],1,0)))</f>
        <v/>
      </c>
      <c r="BD164" s="46" t="str" cm="1">
        <f t="array" ref="BD164">IF(OR($BB164=0,$BB164=""),"",_xlfn.XLOOKUP(AY164,Hide[Unique Types],FSEchar[FCI 
Category
Types],"Err",0,1))</f>
        <v/>
      </c>
      <c r="BE164" s="46" t="str" cm="1">
        <f t="array" ref="BE164">IF(OR($BB164=0,$BB164=""),"",_xlfn.XLOOKUP(AY164,Hide[Unique Types],FSEchar[FSE Charger Model],"Err",0,1))</f>
        <v/>
      </c>
      <c r="BF164" s="46" t="str" cm="1">
        <f t="array" ref="BF164">IF(OR($BB164=0,$BB164=""),"",_xlfn.XLOOKUP(AY164,Hide[Unique Types],FSEchar[FSE Nameplate Power Rating
'[kW']],"Err",0,1))</f>
        <v/>
      </c>
      <c r="BG164" s="46" t="str" cm="1">
        <f t="array" ref="BG164">IF(OR($BB164=0,$BB164=""),"",_xlfn.XLOOKUP(AY164,Hide[Unique Types],FSEchar[Number of CHAdeMO Ports],"Err",0,1))</f>
        <v/>
      </c>
      <c r="BH164" s="46" t="str" cm="1">
        <f t="array" ref="BH164">IF(OR($BB164=0,$BB164=""),"",_xlfn.XLOOKUP(AY164,Hide[Unique Types],FSEchar[Number of 
CCS 
Ports],"Err",0,1))</f>
        <v/>
      </c>
      <c r="BI164" s="46" t="str" cm="1">
        <f t="array" ref="BI164">IF(OR($BB164=0,$BB164=""),"",_xlfn.XLOOKUP(AY164,Hide[Unique Types],FSEchar[Number of NACS 
(SAE J3400)
Ports],"Err",0,1))</f>
        <v/>
      </c>
      <c r="BJ164" s="46" t="str" cm="1">
        <f t="array" ref="BJ164">IF(OR($BB164=0,$BB164=""),"",_xlfn.XLOOKUP(AY164,Hide[Unique Types],FSEchar[Number of High-Power Ports],"Err",0,1))</f>
        <v/>
      </c>
      <c r="BK164" s="46" t="str" cm="1">
        <f t="array" ref="BK164">IF(OR($BB164=0,$BB164=""),"",_xlfn.XLOOKUP(AY164,Hide[Unique Types],FSEchar[High-Power Port Type],"Err",0,1))</f>
        <v/>
      </c>
      <c r="BL164" s="46" t="str" cm="1">
        <f t="array" ref="BL164">IF(OR($BB164=0,$BB164=""),"",_xlfn.XLOOKUP(AY164,Hide[Unique Types],SiteCalc2[FCI Charging Capacity '[kWh/day']],"Err",0,1))</f>
        <v/>
      </c>
    </row>
    <row r="165" spans="2:64" x14ac:dyDescent="0.3">
      <c r="B165" s="28">
        <v>155</v>
      </c>
      <c r="C165" s="28" t="str">
        <f>IF(ISBLANK(SiteChar[[#This Row],[Site Name]]),"",IF(G165=G164,C164,C164+1))</f>
        <v/>
      </c>
      <c r="D165" s="28" t="str">
        <f>IF(ISBLANK(SiteChar[[#This Row],[Site Name]]),"",IF(G165=G164,D164+1,1))</f>
        <v/>
      </c>
      <c r="E165" s="1" t="str">
        <f>IF(ISBLANK(SiteChar[[#This Row],[Site Name]]),"",Applicant)</f>
        <v/>
      </c>
      <c r="F165" s="1" t="str">
        <f>IF(ISBLANK(SiteChar[[#This Row],[Site Name]]),"",FEIN)</f>
        <v/>
      </c>
      <c r="G165" s="139"/>
      <c r="H165" s="139"/>
      <c r="I165" s="139"/>
      <c r="J165" s="140"/>
      <c r="K165" s="140"/>
      <c r="L165" s="141"/>
      <c r="M165" s="139"/>
      <c r="N165" s="142"/>
      <c r="O165" s="1">
        <f>SUMIF(Table1[Site 
Ordinal Number],Table1[[#This Row],[Site 
Ordinal Number]],FSEchar[FSE Nameplate Power Rating
'[kW']])</f>
        <v>0</v>
      </c>
      <c r="P165" s="1">
        <f>SUMIF(Table1[Site 
Ordinal Number],Table1[[#This Row],[Site 
Ordinal Number]],FSEchar[FSE
FCI
Power Rating '[kW']])</f>
        <v>0</v>
      </c>
      <c r="Q165" s="1">
        <f>SUMIF(Hide[Site LMD],"="&amp;Table1[[#This Row],[Site 
Ordinal Number]]&amp;$AV$17,FSEchar[FSE
FCI
Power Rating '[kW']])</f>
        <v>0</v>
      </c>
      <c r="R165" s="1">
        <f>SUMIF(Hide[Site HD],"="&amp;Table1[[#This Row],[Site 
Ordinal Number]]&amp;$AV$18,FSEchar[FSE
FCI
Power Rating '[kW']])</f>
        <v>0</v>
      </c>
      <c r="S165" s="139"/>
      <c r="T165" s="139"/>
      <c r="U165" s="139"/>
      <c r="V165" s="139"/>
      <c r="W165" s="139"/>
      <c r="X165" s="139"/>
      <c r="Y165" s="148"/>
      <c r="Z165" s="139"/>
      <c r="AA165" s="139"/>
      <c r="AB165" s="139"/>
      <c r="AC165" s="1" t="str">
        <f>IFERROR(FSEchar[[#This Row],[FSE
FCI
Power Rating '[kW']]]*24*_xlfn.XLOOKUP(FSEchar[[#This Row],[FCI 
Category
Types]],$AV$11:$AV$15,$AW$11:$AW$15),"")</f>
        <v/>
      </c>
      <c r="AD165" s="1">
        <f>SUMIF(SiteChar[Site Name],SiteChar[[#This Row],[Site Name]],FSEchar[FSE Nameplate Power Rating
'[kW']])</f>
        <v>0</v>
      </c>
      <c r="AE165" s="1">
        <f>COUNTIF(SiteChar[Site Name],SiteChar[[#This Row],[Site Name]])</f>
        <v>0</v>
      </c>
      <c r="AF165" s="1">
        <f>COUNTIF(Hide[Site LMD],Table1[[#This Row],[Site 
Ordinal Number]]&amp;$AV$17)</f>
        <v>0</v>
      </c>
      <c r="AG165" s="1">
        <f>COUNTIF(Hide[Site HD],Table1[[#This Row],[Site 
Ordinal Number]]&amp;$AV$18)</f>
        <v>0</v>
      </c>
      <c r="AH165" s="1" t="b">
        <f>OR(ISBLANK(SiteChar[[#This Row],[Latitude]]),LEN(SiteChar[[#This Row],[Latitude]])&gt;=8)</f>
        <v>1</v>
      </c>
      <c r="AI165" s="1" t="b">
        <f>OR(ISBLANK(SiteChar[[#This Row],[Longitude]]),LEN(SiteChar[[#This Row],[Longitude]])&gt;=10)</f>
        <v>1</v>
      </c>
      <c r="AJ165" s="1" t="str">
        <f>IF(Hide[[#This Row],[FCI Program Type]]=$AV$17,Table1[[#This Row],[Site 
Ordinal Number]]&amp;Hide[[#This Row],[FCI Program Type]],"")</f>
        <v/>
      </c>
      <c r="AK165" s="1" t="str">
        <f>IF(Hide[[#This Row],[FCI Program Type]]=$AV$18,Table1[[#This Row],[Site 
Ordinal Number]]&amp;Hide[[#This Row],[FCI Program Type]],"")</f>
        <v/>
      </c>
      <c r="AL165" s="1" t="b">
        <f>SiteCalc1[[#This Row],[Total Site
FCI 
Power Rating 
'[kW']]]&gt;SiteChar[[#This Row],[Maximum Total Site Power 
'[kW']]]</f>
        <v>0</v>
      </c>
      <c r="AM165" s="1" t="b">
        <f>AND(Hide[[#This Row],[FCI Program Type]]="LMD-FCI",SiteCalc1[[#This Row],[Total 
Site 
LMD-FCI Power Rating 
'[kW']]]&gt;2500)</f>
        <v>0</v>
      </c>
      <c r="AN165" s="1" t="b">
        <f>AND(Hide[[#This Row],[FCI Program Type]]="HD-FCI",SiteCalc1[[#This Row],[Total Site
HD-FCI Power Rating 
'[kW']]]&gt;40000)</f>
        <v>0</v>
      </c>
      <c r="AO165" s="1" t="b">
        <f>AND(FSEchar[[#This Row],[FSE Nameplate Power Rating
'[kW']]]&lt;50,OR(Hide[[#This Row],[FCI Program Type]]=$AV$17,Hide[[#This Row],[FCI Program Type]]=$AV$18))</f>
        <v>0</v>
      </c>
      <c r="AP165"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65" s="1" t="str">
        <f>IF(LEFT(FSEchar[[#This Row],[FCI 
Category
Types]],1)="L", "LMD-FCI",IF(LEFT(FSEchar[[#This Row],[FCI 
Category
Types]],1)="H","HD-FCI",""))</f>
        <v/>
      </c>
      <c r="AR165" s="1" t="str">
        <f>SiteChar[[#This Row],[Site Name]]&amp;" "&amp;FSEchar[[#This Row],[FCI 
Category
Types]]&amp;" "&amp;FSEchar[[#This Row],[FSE Charger Model]]&amp;" "&amp;FSEchar[[#This Row],[FSE Nameplate Power Rating
'[kW']]]</f>
        <v xml:space="preserve">   </v>
      </c>
      <c r="AS165" s="1">
        <f>COUNTIF(Hide[Unique Types],Hide[[#This Row],[Unique Types]])</f>
        <v>157</v>
      </c>
      <c r="BA165" s="48" t="str" cm="1">
        <f t="array" ref="BA165">IF(ISBLANK(AZ165),"",SUM(IF(AZ165=LEFT(AY165:AY$210,LEN(AZ165)),1,0)))</f>
        <v/>
      </c>
      <c r="BB165" s="47" t="str" cm="1">
        <f t="array" ref="BB165">IFERROR(IF(COUNTIF($BB$11:BB164,BB164)&lt;_xlfn.XLOOKUP(BB164,$AZ$11:$AZ$210,$BA$11:$BA$210,0,1),BB164,INDEX($AZ$11:$AZ$210,MATCH(BB164,$AZ$11:$AZ$210,0)+1)),"")</f>
        <v/>
      </c>
      <c r="BC165" s="46" t="str" cm="1">
        <f t="array" ref="BC165">IF(OR($BB165=0,$BB165=""),"",SUM(IF(AY165=Hide[Unique Types],1,0)))</f>
        <v/>
      </c>
      <c r="BD165" s="46" t="str" cm="1">
        <f t="array" ref="BD165">IF(OR($BB165=0,$BB165=""),"",_xlfn.XLOOKUP(AY165,Hide[Unique Types],FSEchar[FCI 
Category
Types],"Err",0,1))</f>
        <v/>
      </c>
      <c r="BE165" s="46" t="str" cm="1">
        <f t="array" ref="BE165">IF(OR($BB165=0,$BB165=""),"",_xlfn.XLOOKUP(AY165,Hide[Unique Types],FSEchar[FSE Charger Model],"Err",0,1))</f>
        <v/>
      </c>
      <c r="BF165" s="46" t="str" cm="1">
        <f t="array" ref="BF165">IF(OR($BB165=0,$BB165=""),"",_xlfn.XLOOKUP(AY165,Hide[Unique Types],FSEchar[FSE Nameplate Power Rating
'[kW']],"Err",0,1))</f>
        <v/>
      </c>
      <c r="BG165" s="46" t="str" cm="1">
        <f t="array" ref="BG165">IF(OR($BB165=0,$BB165=""),"",_xlfn.XLOOKUP(AY165,Hide[Unique Types],FSEchar[Number of CHAdeMO Ports],"Err",0,1))</f>
        <v/>
      </c>
      <c r="BH165" s="46" t="str" cm="1">
        <f t="array" ref="BH165">IF(OR($BB165=0,$BB165=""),"",_xlfn.XLOOKUP(AY165,Hide[Unique Types],FSEchar[Number of 
CCS 
Ports],"Err",0,1))</f>
        <v/>
      </c>
      <c r="BI165" s="46" t="str" cm="1">
        <f t="array" ref="BI165">IF(OR($BB165=0,$BB165=""),"",_xlfn.XLOOKUP(AY165,Hide[Unique Types],FSEchar[Number of NACS 
(SAE J3400)
Ports],"Err",0,1))</f>
        <v/>
      </c>
      <c r="BJ165" s="46" t="str" cm="1">
        <f t="array" ref="BJ165">IF(OR($BB165=0,$BB165=""),"",_xlfn.XLOOKUP(AY165,Hide[Unique Types],FSEchar[Number of High-Power Ports],"Err",0,1))</f>
        <v/>
      </c>
      <c r="BK165" s="46" t="str" cm="1">
        <f t="array" ref="BK165">IF(OR($BB165=0,$BB165=""),"",_xlfn.XLOOKUP(AY165,Hide[Unique Types],FSEchar[High-Power Port Type],"Err",0,1))</f>
        <v/>
      </c>
      <c r="BL165" s="46" t="str" cm="1">
        <f t="array" ref="BL165">IF(OR($BB165=0,$BB165=""),"",_xlfn.XLOOKUP(AY165,Hide[Unique Types],SiteCalc2[FCI Charging Capacity '[kWh/day']],"Err",0,1))</f>
        <v/>
      </c>
    </row>
    <row r="166" spans="2:64" x14ac:dyDescent="0.3">
      <c r="B166" s="28">
        <v>156</v>
      </c>
      <c r="C166" s="28" t="str">
        <f>IF(ISBLANK(SiteChar[[#This Row],[Site Name]]),"",IF(G166=G165,C165,C165+1))</f>
        <v/>
      </c>
      <c r="D166" s="28" t="str">
        <f>IF(ISBLANK(SiteChar[[#This Row],[Site Name]]),"",IF(G166=G165,D165+1,1))</f>
        <v/>
      </c>
      <c r="E166" s="1" t="str">
        <f>IF(ISBLANK(SiteChar[[#This Row],[Site Name]]),"",Applicant)</f>
        <v/>
      </c>
      <c r="F166" s="1" t="str">
        <f>IF(ISBLANK(SiteChar[[#This Row],[Site Name]]),"",FEIN)</f>
        <v/>
      </c>
      <c r="G166" s="139"/>
      <c r="H166" s="139"/>
      <c r="I166" s="139"/>
      <c r="J166" s="140"/>
      <c r="K166" s="140"/>
      <c r="L166" s="141"/>
      <c r="M166" s="139"/>
      <c r="N166" s="142"/>
      <c r="O166" s="1">
        <f>SUMIF(Table1[Site 
Ordinal Number],Table1[[#This Row],[Site 
Ordinal Number]],FSEchar[FSE Nameplate Power Rating
'[kW']])</f>
        <v>0</v>
      </c>
      <c r="P166" s="1">
        <f>SUMIF(Table1[Site 
Ordinal Number],Table1[[#This Row],[Site 
Ordinal Number]],FSEchar[FSE
FCI
Power Rating '[kW']])</f>
        <v>0</v>
      </c>
      <c r="Q166" s="1">
        <f>SUMIF(Hide[Site LMD],"="&amp;Table1[[#This Row],[Site 
Ordinal Number]]&amp;$AV$17,FSEchar[FSE
FCI
Power Rating '[kW']])</f>
        <v>0</v>
      </c>
      <c r="R166" s="1">
        <f>SUMIF(Hide[Site HD],"="&amp;Table1[[#This Row],[Site 
Ordinal Number]]&amp;$AV$18,FSEchar[FSE
FCI
Power Rating '[kW']])</f>
        <v>0</v>
      </c>
      <c r="S166" s="139"/>
      <c r="T166" s="139"/>
      <c r="U166" s="139"/>
      <c r="V166" s="139"/>
      <c r="W166" s="139"/>
      <c r="X166" s="139"/>
      <c r="Y166" s="148"/>
      <c r="Z166" s="139"/>
      <c r="AA166" s="139"/>
      <c r="AB166" s="139"/>
      <c r="AC166" s="1" t="str">
        <f>IFERROR(FSEchar[[#This Row],[FSE
FCI
Power Rating '[kW']]]*24*_xlfn.XLOOKUP(FSEchar[[#This Row],[FCI 
Category
Types]],$AV$11:$AV$15,$AW$11:$AW$15),"")</f>
        <v/>
      </c>
      <c r="AD166" s="1">
        <f>SUMIF(SiteChar[Site Name],SiteChar[[#This Row],[Site Name]],FSEchar[FSE Nameplate Power Rating
'[kW']])</f>
        <v>0</v>
      </c>
      <c r="AE166" s="1">
        <f>COUNTIF(SiteChar[Site Name],SiteChar[[#This Row],[Site Name]])</f>
        <v>0</v>
      </c>
      <c r="AF166" s="1">
        <f>COUNTIF(Hide[Site LMD],Table1[[#This Row],[Site 
Ordinal Number]]&amp;$AV$17)</f>
        <v>0</v>
      </c>
      <c r="AG166" s="1">
        <f>COUNTIF(Hide[Site HD],Table1[[#This Row],[Site 
Ordinal Number]]&amp;$AV$18)</f>
        <v>0</v>
      </c>
      <c r="AH166" s="1" t="b">
        <f>OR(ISBLANK(SiteChar[[#This Row],[Latitude]]),LEN(SiteChar[[#This Row],[Latitude]])&gt;=8)</f>
        <v>1</v>
      </c>
      <c r="AI166" s="1" t="b">
        <f>OR(ISBLANK(SiteChar[[#This Row],[Longitude]]),LEN(SiteChar[[#This Row],[Longitude]])&gt;=10)</f>
        <v>1</v>
      </c>
      <c r="AJ166" s="1" t="str">
        <f>IF(Hide[[#This Row],[FCI Program Type]]=$AV$17,Table1[[#This Row],[Site 
Ordinal Number]]&amp;Hide[[#This Row],[FCI Program Type]],"")</f>
        <v/>
      </c>
      <c r="AK166" s="1" t="str">
        <f>IF(Hide[[#This Row],[FCI Program Type]]=$AV$18,Table1[[#This Row],[Site 
Ordinal Number]]&amp;Hide[[#This Row],[FCI Program Type]],"")</f>
        <v/>
      </c>
      <c r="AL166" s="1" t="b">
        <f>SiteCalc1[[#This Row],[Total Site
FCI 
Power Rating 
'[kW']]]&gt;SiteChar[[#This Row],[Maximum Total Site Power 
'[kW']]]</f>
        <v>0</v>
      </c>
      <c r="AM166" s="1" t="b">
        <f>AND(Hide[[#This Row],[FCI Program Type]]="LMD-FCI",SiteCalc1[[#This Row],[Total 
Site 
LMD-FCI Power Rating 
'[kW']]]&gt;2500)</f>
        <v>0</v>
      </c>
      <c r="AN166" s="1" t="b">
        <f>AND(Hide[[#This Row],[FCI Program Type]]="HD-FCI",SiteCalc1[[#This Row],[Total Site
HD-FCI Power Rating 
'[kW']]]&gt;40000)</f>
        <v>0</v>
      </c>
      <c r="AO166" s="1" t="b">
        <f>AND(FSEchar[[#This Row],[FSE Nameplate Power Rating
'[kW']]]&lt;50,OR(Hide[[#This Row],[FCI Program Type]]=$AV$17,Hide[[#This Row],[FCI Program Type]]=$AV$18))</f>
        <v>0</v>
      </c>
      <c r="AP166"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66" s="1" t="str">
        <f>IF(LEFT(FSEchar[[#This Row],[FCI 
Category
Types]],1)="L", "LMD-FCI",IF(LEFT(FSEchar[[#This Row],[FCI 
Category
Types]],1)="H","HD-FCI",""))</f>
        <v/>
      </c>
      <c r="AR166" s="1" t="str">
        <f>SiteChar[[#This Row],[Site Name]]&amp;" "&amp;FSEchar[[#This Row],[FCI 
Category
Types]]&amp;" "&amp;FSEchar[[#This Row],[FSE Charger Model]]&amp;" "&amp;FSEchar[[#This Row],[FSE Nameplate Power Rating
'[kW']]]</f>
        <v xml:space="preserve">   </v>
      </c>
      <c r="AS166" s="1">
        <f>COUNTIF(Hide[Unique Types],Hide[[#This Row],[Unique Types]])</f>
        <v>157</v>
      </c>
      <c r="BA166" s="48" t="str" cm="1">
        <f t="array" ref="BA166">IF(ISBLANK(AZ166),"",SUM(IF(AZ166=LEFT(AY166:AY$210,LEN(AZ166)),1,0)))</f>
        <v/>
      </c>
      <c r="BB166" s="47" t="str" cm="1">
        <f t="array" ref="BB166">IFERROR(IF(COUNTIF($BB$11:BB165,BB165)&lt;_xlfn.XLOOKUP(BB165,$AZ$11:$AZ$210,$BA$11:$BA$210,0,1),BB165,INDEX($AZ$11:$AZ$210,MATCH(BB165,$AZ$11:$AZ$210,0)+1)),"")</f>
        <v/>
      </c>
      <c r="BC166" s="46" t="str" cm="1">
        <f t="array" ref="BC166">IF(OR($BB166=0,$BB166=""),"",SUM(IF(AY166=Hide[Unique Types],1,0)))</f>
        <v/>
      </c>
      <c r="BD166" s="46" t="str" cm="1">
        <f t="array" ref="BD166">IF(OR($BB166=0,$BB166=""),"",_xlfn.XLOOKUP(AY166,Hide[Unique Types],FSEchar[FCI 
Category
Types],"Err",0,1))</f>
        <v/>
      </c>
      <c r="BE166" s="46" t="str" cm="1">
        <f t="array" ref="BE166">IF(OR($BB166=0,$BB166=""),"",_xlfn.XLOOKUP(AY166,Hide[Unique Types],FSEchar[FSE Charger Model],"Err",0,1))</f>
        <v/>
      </c>
      <c r="BF166" s="46" t="str" cm="1">
        <f t="array" ref="BF166">IF(OR($BB166=0,$BB166=""),"",_xlfn.XLOOKUP(AY166,Hide[Unique Types],FSEchar[FSE Nameplate Power Rating
'[kW']],"Err",0,1))</f>
        <v/>
      </c>
      <c r="BG166" s="46" t="str" cm="1">
        <f t="array" ref="BG166">IF(OR($BB166=0,$BB166=""),"",_xlfn.XLOOKUP(AY166,Hide[Unique Types],FSEchar[Number of CHAdeMO Ports],"Err",0,1))</f>
        <v/>
      </c>
      <c r="BH166" s="46" t="str" cm="1">
        <f t="array" ref="BH166">IF(OR($BB166=0,$BB166=""),"",_xlfn.XLOOKUP(AY166,Hide[Unique Types],FSEchar[Number of 
CCS 
Ports],"Err",0,1))</f>
        <v/>
      </c>
      <c r="BI166" s="46" t="str" cm="1">
        <f t="array" ref="BI166">IF(OR($BB166=0,$BB166=""),"",_xlfn.XLOOKUP(AY166,Hide[Unique Types],FSEchar[Number of NACS 
(SAE J3400)
Ports],"Err",0,1))</f>
        <v/>
      </c>
      <c r="BJ166" s="46" t="str" cm="1">
        <f t="array" ref="BJ166">IF(OR($BB166=0,$BB166=""),"",_xlfn.XLOOKUP(AY166,Hide[Unique Types],FSEchar[Number of High-Power Ports],"Err",0,1))</f>
        <v/>
      </c>
      <c r="BK166" s="46" t="str" cm="1">
        <f t="array" ref="BK166">IF(OR($BB166=0,$BB166=""),"",_xlfn.XLOOKUP(AY166,Hide[Unique Types],FSEchar[High-Power Port Type],"Err",0,1))</f>
        <v/>
      </c>
      <c r="BL166" s="46" t="str" cm="1">
        <f t="array" ref="BL166">IF(OR($BB166=0,$BB166=""),"",_xlfn.XLOOKUP(AY166,Hide[Unique Types],SiteCalc2[FCI Charging Capacity '[kWh/day']],"Err",0,1))</f>
        <v/>
      </c>
    </row>
    <row r="167" spans="2:64" x14ac:dyDescent="0.3">
      <c r="B167" s="28">
        <v>157</v>
      </c>
      <c r="C167" s="28" t="str">
        <f>IF(ISBLANK(SiteChar[[#This Row],[Site Name]]),"",IF(G167=G166,C166,C166+1))</f>
        <v/>
      </c>
      <c r="D167" s="28" t="str">
        <f>IF(ISBLANK(SiteChar[[#This Row],[Site Name]]),"",IF(G167=G166,D166+1,1))</f>
        <v/>
      </c>
      <c r="E167" s="1" t="str">
        <f>IF(ISBLANK(SiteChar[[#This Row],[Site Name]]),"",Applicant)</f>
        <v/>
      </c>
      <c r="F167" s="1" t="str">
        <f>IF(ISBLANK(SiteChar[[#This Row],[Site Name]]),"",FEIN)</f>
        <v/>
      </c>
      <c r="G167" s="139"/>
      <c r="H167" s="139"/>
      <c r="I167" s="139"/>
      <c r="J167" s="140"/>
      <c r="K167" s="140"/>
      <c r="L167" s="141"/>
      <c r="M167" s="139"/>
      <c r="N167" s="142"/>
      <c r="O167" s="1">
        <f>SUMIF(Table1[Site 
Ordinal Number],Table1[[#This Row],[Site 
Ordinal Number]],FSEchar[FSE Nameplate Power Rating
'[kW']])</f>
        <v>0</v>
      </c>
      <c r="P167" s="1">
        <f>SUMIF(Table1[Site 
Ordinal Number],Table1[[#This Row],[Site 
Ordinal Number]],FSEchar[FSE
FCI
Power Rating '[kW']])</f>
        <v>0</v>
      </c>
      <c r="Q167" s="1">
        <f>SUMIF(Hide[Site LMD],"="&amp;Table1[[#This Row],[Site 
Ordinal Number]]&amp;$AV$17,FSEchar[FSE
FCI
Power Rating '[kW']])</f>
        <v>0</v>
      </c>
      <c r="R167" s="1">
        <f>SUMIF(Hide[Site HD],"="&amp;Table1[[#This Row],[Site 
Ordinal Number]]&amp;$AV$18,FSEchar[FSE
FCI
Power Rating '[kW']])</f>
        <v>0</v>
      </c>
      <c r="S167" s="139"/>
      <c r="T167" s="139"/>
      <c r="U167" s="139"/>
      <c r="V167" s="139"/>
      <c r="W167" s="139"/>
      <c r="X167" s="139"/>
      <c r="Y167" s="148"/>
      <c r="Z167" s="139"/>
      <c r="AA167" s="139"/>
      <c r="AB167" s="139"/>
      <c r="AC167" s="1" t="str">
        <f>IFERROR(FSEchar[[#This Row],[FSE
FCI
Power Rating '[kW']]]*24*_xlfn.XLOOKUP(FSEchar[[#This Row],[FCI 
Category
Types]],$AV$11:$AV$15,$AW$11:$AW$15),"")</f>
        <v/>
      </c>
      <c r="AD167" s="1">
        <f>SUMIF(SiteChar[Site Name],SiteChar[[#This Row],[Site Name]],FSEchar[FSE Nameplate Power Rating
'[kW']])</f>
        <v>0</v>
      </c>
      <c r="AE167" s="1">
        <f>COUNTIF(SiteChar[Site Name],SiteChar[[#This Row],[Site Name]])</f>
        <v>0</v>
      </c>
      <c r="AF167" s="1">
        <f>COUNTIF(Hide[Site LMD],Table1[[#This Row],[Site 
Ordinal Number]]&amp;$AV$17)</f>
        <v>0</v>
      </c>
      <c r="AG167" s="1">
        <f>COUNTIF(Hide[Site HD],Table1[[#This Row],[Site 
Ordinal Number]]&amp;$AV$18)</f>
        <v>0</v>
      </c>
      <c r="AH167" s="1" t="b">
        <f>OR(ISBLANK(SiteChar[[#This Row],[Latitude]]),LEN(SiteChar[[#This Row],[Latitude]])&gt;=8)</f>
        <v>1</v>
      </c>
      <c r="AI167" s="1" t="b">
        <f>OR(ISBLANK(SiteChar[[#This Row],[Longitude]]),LEN(SiteChar[[#This Row],[Longitude]])&gt;=10)</f>
        <v>1</v>
      </c>
      <c r="AJ167" s="1" t="str">
        <f>IF(Hide[[#This Row],[FCI Program Type]]=$AV$17,Table1[[#This Row],[Site 
Ordinal Number]]&amp;Hide[[#This Row],[FCI Program Type]],"")</f>
        <v/>
      </c>
      <c r="AK167" s="1" t="str">
        <f>IF(Hide[[#This Row],[FCI Program Type]]=$AV$18,Table1[[#This Row],[Site 
Ordinal Number]]&amp;Hide[[#This Row],[FCI Program Type]],"")</f>
        <v/>
      </c>
      <c r="AL167" s="1" t="b">
        <f>SiteCalc1[[#This Row],[Total Site
FCI 
Power Rating 
'[kW']]]&gt;SiteChar[[#This Row],[Maximum Total Site Power 
'[kW']]]</f>
        <v>0</v>
      </c>
      <c r="AM167" s="1" t="b">
        <f>AND(Hide[[#This Row],[FCI Program Type]]="LMD-FCI",SiteCalc1[[#This Row],[Total 
Site 
LMD-FCI Power Rating 
'[kW']]]&gt;2500)</f>
        <v>0</v>
      </c>
      <c r="AN167" s="1" t="b">
        <f>AND(Hide[[#This Row],[FCI Program Type]]="HD-FCI",SiteCalc1[[#This Row],[Total Site
HD-FCI Power Rating 
'[kW']]]&gt;40000)</f>
        <v>0</v>
      </c>
      <c r="AO167" s="1" t="b">
        <f>AND(FSEchar[[#This Row],[FSE Nameplate Power Rating
'[kW']]]&lt;50,OR(Hide[[#This Row],[FCI Program Type]]=$AV$17,Hide[[#This Row],[FCI Program Type]]=$AV$18))</f>
        <v>0</v>
      </c>
      <c r="AP167"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67" s="1" t="str">
        <f>IF(LEFT(FSEchar[[#This Row],[FCI 
Category
Types]],1)="L", "LMD-FCI",IF(LEFT(FSEchar[[#This Row],[FCI 
Category
Types]],1)="H","HD-FCI",""))</f>
        <v/>
      </c>
      <c r="AR167" s="1" t="str">
        <f>SiteChar[[#This Row],[Site Name]]&amp;" "&amp;FSEchar[[#This Row],[FCI 
Category
Types]]&amp;" "&amp;FSEchar[[#This Row],[FSE Charger Model]]&amp;" "&amp;FSEchar[[#This Row],[FSE Nameplate Power Rating
'[kW']]]</f>
        <v xml:space="preserve">   </v>
      </c>
      <c r="AS167" s="1">
        <f>COUNTIF(Hide[Unique Types],Hide[[#This Row],[Unique Types]])</f>
        <v>157</v>
      </c>
      <c r="BA167" s="48" t="str" cm="1">
        <f t="array" ref="BA167">IF(ISBLANK(AZ167),"",SUM(IF(AZ167=LEFT(AY167:AY$210,LEN(AZ167)),1,0)))</f>
        <v/>
      </c>
      <c r="BB167" s="47" t="str" cm="1">
        <f t="array" ref="BB167">IFERROR(IF(COUNTIF($BB$11:BB166,BB166)&lt;_xlfn.XLOOKUP(BB166,$AZ$11:$AZ$210,$BA$11:$BA$210,0,1),BB166,INDEX($AZ$11:$AZ$210,MATCH(BB166,$AZ$11:$AZ$210,0)+1)),"")</f>
        <v/>
      </c>
      <c r="BC167" s="46" t="str" cm="1">
        <f t="array" ref="BC167">IF(OR($BB167=0,$BB167=""),"",SUM(IF(AY167=Hide[Unique Types],1,0)))</f>
        <v/>
      </c>
      <c r="BD167" s="46" t="str" cm="1">
        <f t="array" ref="BD167">IF(OR($BB167=0,$BB167=""),"",_xlfn.XLOOKUP(AY167,Hide[Unique Types],FSEchar[FCI 
Category
Types],"Err",0,1))</f>
        <v/>
      </c>
      <c r="BE167" s="46" t="str" cm="1">
        <f t="array" ref="BE167">IF(OR($BB167=0,$BB167=""),"",_xlfn.XLOOKUP(AY167,Hide[Unique Types],FSEchar[FSE Charger Model],"Err",0,1))</f>
        <v/>
      </c>
      <c r="BF167" s="46" t="str" cm="1">
        <f t="array" ref="BF167">IF(OR($BB167=0,$BB167=""),"",_xlfn.XLOOKUP(AY167,Hide[Unique Types],FSEchar[FSE Nameplate Power Rating
'[kW']],"Err",0,1))</f>
        <v/>
      </c>
      <c r="BG167" s="46" t="str" cm="1">
        <f t="array" ref="BG167">IF(OR($BB167=0,$BB167=""),"",_xlfn.XLOOKUP(AY167,Hide[Unique Types],FSEchar[Number of CHAdeMO Ports],"Err",0,1))</f>
        <v/>
      </c>
      <c r="BH167" s="46" t="str" cm="1">
        <f t="array" ref="BH167">IF(OR($BB167=0,$BB167=""),"",_xlfn.XLOOKUP(AY167,Hide[Unique Types],FSEchar[Number of 
CCS 
Ports],"Err",0,1))</f>
        <v/>
      </c>
      <c r="BI167" s="46" t="str" cm="1">
        <f t="array" ref="BI167">IF(OR($BB167=0,$BB167=""),"",_xlfn.XLOOKUP(AY167,Hide[Unique Types],FSEchar[Number of NACS 
(SAE J3400)
Ports],"Err",0,1))</f>
        <v/>
      </c>
      <c r="BJ167" s="46" t="str" cm="1">
        <f t="array" ref="BJ167">IF(OR($BB167=0,$BB167=""),"",_xlfn.XLOOKUP(AY167,Hide[Unique Types],FSEchar[Number of High-Power Ports],"Err",0,1))</f>
        <v/>
      </c>
      <c r="BK167" s="46" t="str" cm="1">
        <f t="array" ref="BK167">IF(OR($BB167=0,$BB167=""),"",_xlfn.XLOOKUP(AY167,Hide[Unique Types],FSEchar[High-Power Port Type],"Err",0,1))</f>
        <v/>
      </c>
      <c r="BL167" s="46" t="str" cm="1">
        <f t="array" ref="BL167">IF(OR($BB167=0,$BB167=""),"",_xlfn.XLOOKUP(AY167,Hide[Unique Types],SiteCalc2[FCI Charging Capacity '[kWh/day']],"Err",0,1))</f>
        <v/>
      </c>
    </row>
    <row r="168" spans="2:64" x14ac:dyDescent="0.3">
      <c r="B168" s="28">
        <v>158</v>
      </c>
      <c r="C168" s="28" t="str">
        <f>IF(ISBLANK(SiteChar[[#This Row],[Site Name]]),"",IF(G168=G167,C167,C167+1))</f>
        <v/>
      </c>
      <c r="D168" s="28" t="str">
        <f>IF(ISBLANK(SiteChar[[#This Row],[Site Name]]),"",IF(G168=G167,D167+1,1))</f>
        <v/>
      </c>
      <c r="E168" s="1" t="str">
        <f>IF(ISBLANK(SiteChar[[#This Row],[Site Name]]),"",Applicant)</f>
        <v/>
      </c>
      <c r="F168" s="1" t="str">
        <f>IF(ISBLANK(SiteChar[[#This Row],[Site Name]]),"",FEIN)</f>
        <v/>
      </c>
      <c r="G168" s="139"/>
      <c r="H168" s="139"/>
      <c r="I168" s="139"/>
      <c r="J168" s="140"/>
      <c r="K168" s="140"/>
      <c r="L168" s="141"/>
      <c r="M168" s="139"/>
      <c r="N168" s="142"/>
      <c r="O168" s="1">
        <f>SUMIF(Table1[Site 
Ordinal Number],Table1[[#This Row],[Site 
Ordinal Number]],FSEchar[FSE Nameplate Power Rating
'[kW']])</f>
        <v>0</v>
      </c>
      <c r="P168" s="1">
        <f>SUMIF(Table1[Site 
Ordinal Number],Table1[[#This Row],[Site 
Ordinal Number]],FSEchar[FSE
FCI
Power Rating '[kW']])</f>
        <v>0</v>
      </c>
      <c r="Q168" s="1">
        <f>SUMIF(Hide[Site LMD],"="&amp;Table1[[#This Row],[Site 
Ordinal Number]]&amp;$AV$17,FSEchar[FSE
FCI
Power Rating '[kW']])</f>
        <v>0</v>
      </c>
      <c r="R168" s="1">
        <f>SUMIF(Hide[Site HD],"="&amp;Table1[[#This Row],[Site 
Ordinal Number]]&amp;$AV$18,FSEchar[FSE
FCI
Power Rating '[kW']])</f>
        <v>0</v>
      </c>
      <c r="S168" s="139"/>
      <c r="T168" s="139"/>
      <c r="U168" s="139"/>
      <c r="V168" s="139"/>
      <c r="W168" s="139"/>
      <c r="X168" s="139"/>
      <c r="Y168" s="148"/>
      <c r="Z168" s="139"/>
      <c r="AA168" s="139"/>
      <c r="AB168" s="139"/>
      <c r="AC168" s="1" t="str">
        <f>IFERROR(FSEchar[[#This Row],[FSE
FCI
Power Rating '[kW']]]*24*_xlfn.XLOOKUP(FSEchar[[#This Row],[FCI 
Category
Types]],$AV$11:$AV$15,$AW$11:$AW$15),"")</f>
        <v/>
      </c>
      <c r="AD168" s="1">
        <f>SUMIF(SiteChar[Site Name],SiteChar[[#This Row],[Site Name]],FSEchar[FSE Nameplate Power Rating
'[kW']])</f>
        <v>0</v>
      </c>
      <c r="AE168" s="1">
        <f>COUNTIF(SiteChar[Site Name],SiteChar[[#This Row],[Site Name]])</f>
        <v>0</v>
      </c>
      <c r="AF168" s="1">
        <f>COUNTIF(Hide[Site LMD],Table1[[#This Row],[Site 
Ordinal Number]]&amp;$AV$17)</f>
        <v>0</v>
      </c>
      <c r="AG168" s="1">
        <f>COUNTIF(Hide[Site HD],Table1[[#This Row],[Site 
Ordinal Number]]&amp;$AV$18)</f>
        <v>0</v>
      </c>
      <c r="AH168" s="1" t="b">
        <f>OR(ISBLANK(SiteChar[[#This Row],[Latitude]]),LEN(SiteChar[[#This Row],[Latitude]])&gt;=8)</f>
        <v>1</v>
      </c>
      <c r="AI168" s="1" t="b">
        <f>OR(ISBLANK(SiteChar[[#This Row],[Longitude]]),LEN(SiteChar[[#This Row],[Longitude]])&gt;=10)</f>
        <v>1</v>
      </c>
      <c r="AJ168" s="1" t="str">
        <f>IF(Hide[[#This Row],[FCI Program Type]]=$AV$17,Table1[[#This Row],[Site 
Ordinal Number]]&amp;Hide[[#This Row],[FCI Program Type]],"")</f>
        <v/>
      </c>
      <c r="AK168" s="1" t="str">
        <f>IF(Hide[[#This Row],[FCI Program Type]]=$AV$18,Table1[[#This Row],[Site 
Ordinal Number]]&amp;Hide[[#This Row],[FCI Program Type]],"")</f>
        <v/>
      </c>
      <c r="AL168" s="1" t="b">
        <f>SiteCalc1[[#This Row],[Total Site
FCI 
Power Rating 
'[kW']]]&gt;SiteChar[[#This Row],[Maximum Total Site Power 
'[kW']]]</f>
        <v>0</v>
      </c>
      <c r="AM168" s="1" t="b">
        <f>AND(Hide[[#This Row],[FCI Program Type]]="LMD-FCI",SiteCalc1[[#This Row],[Total 
Site 
LMD-FCI Power Rating 
'[kW']]]&gt;2500)</f>
        <v>0</v>
      </c>
      <c r="AN168" s="1" t="b">
        <f>AND(Hide[[#This Row],[FCI Program Type]]="HD-FCI",SiteCalc1[[#This Row],[Total Site
HD-FCI Power Rating 
'[kW']]]&gt;40000)</f>
        <v>0</v>
      </c>
      <c r="AO168" s="1" t="b">
        <f>AND(FSEchar[[#This Row],[FSE Nameplate Power Rating
'[kW']]]&lt;50,OR(Hide[[#This Row],[FCI Program Type]]=$AV$17,Hide[[#This Row],[FCI Program Type]]=$AV$18))</f>
        <v>0</v>
      </c>
      <c r="AP168"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68" s="1" t="str">
        <f>IF(LEFT(FSEchar[[#This Row],[FCI 
Category
Types]],1)="L", "LMD-FCI",IF(LEFT(FSEchar[[#This Row],[FCI 
Category
Types]],1)="H","HD-FCI",""))</f>
        <v/>
      </c>
      <c r="AR168" s="1" t="str">
        <f>SiteChar[[#This Row],[Site Name]]&amp;" "&amp;FSEchar[[#This Row],[FCI 
Category
Types]]&amp;" "&amp;FSEchar[[#This Row],[FSE Charger Model]]&amp;" "&amp;FSEchar[[#This Row],[FSE Nameplate Power Rating
'[kW']]]</f>
        <v xml:space="preserve">   </v>
      </c>
      <c r="AS168" s="1">
        <f>COUNTIF(Hide[Unique Types],Hide[[#This Row],[Unique Types]])</f>
        <v>157</v>
      </c>
      <c r="BA168" s="48" t="str" cm="1">
        <f t="array" ref="BA168">IF(ISBLANK(AZ168),"",SUM(IF(AZ168=LEFT(AY168:AY$210,LEN(AZ168)),1,0)))</f>
        <v/>
      </c>
      <c r="BB168" s="47" t="str" cm="1">
        <f t="array" ref="BB168">IFERROR(IF(COUNTIF($BB$11:BB167,BB167)&lt;_xlfn.XLOOKUP(BB167,$AZ$11:$AZ$210,$BA$11:$BA$210,0,1),BB167,INDEX($AZ$11:$AZ$210,MATCH(BB167,$AZ$11:$AZ$210,0)+1)),"")</f>
        <v/>
      </c>
      <c r="BC168" s="46" t="str" cm="1">
        <f t="array" ref="BC168">IF(OR($BB168=0,$BB168=""),"",SUM(IF(AY168=Hide[Unique Types],1,0)))</f>
        <v/>
      </c>
      <c r="BD168" s="46" t="str" cm="1">
        <f t="array" ref="BD168">IF(OR($BB168=0,$BB168=""),"",_xlfn.XLOOKUP(AY168,Hide[Unique Types],FSEchar[FCI 
Category
Types],"Err",0,1))</f>
        <v/>
      </c>
      <c r="BE168" s="46" t="str" cm="1">
        <f t="array" ref="BE168">IF(OR($BB168=0,$BB168=""),"",_xlfn.XLOOKUP(AY168,Hide[Unique Types],FSEchar[FSE Charger Model],"Err",0,1))</f>
        <v/>
      </c>
      <c r="BF168" s="46" t="str" cm="1">
        <f t="array" ref="BF168">IF(OR($BB168=0,$BB168=""),"",_xlfn.XLOOKUP(AY168,Hide[Unique Types],FSEchar[FSE Nameplate Power Rating
'[kW']],"Err",0,1))</f>
        <v/>
      </c>
      <c r="BG168" s="46" t="str" cm="1">
        <f t="array" ref="BG168">IF(OR($BB168=0,$BB168=""),"",_xlfn.XLOOKUP(AY168,Hide[Unique Types],FSEchar[Number of CHAdeMO Ports],"Err",0,1))</f>
        <v/>
      </c>
      <c r="BH168" s="46" t="str" cm="1">
        <f t="array" ref="BH168">IF(OR($BB168=0,$BB168=""),"",_xlfn.XLOOKUP(AY168,Hide[Unique Types],FSEchar[Number of 
CCS 
Ports],"Err",0,1))</f>
        <v/>
      </c>
      <c r="BI168" s="46" t="str" cm="1">
        <f t="array" ref="BI168">IF(OR($BB168=0,$BB168=""),"",_xlfn.XLOOKUP(AY168,Hide[Unique Types],FSEchar[Number of NACS 
(SAE J3400)
Ports],"Err",0,1))</f>
        <v/>
      </c>
      <c r="BJ168" s="46" t="str" cm="1">
        <f t="array" ref="BJ168">IF(OR($BB168=0,$BB168=""),"",_xlfn.XLOOKUP(AY168,Hide[Unique Types],FSEchar[Number of High-Power Ports],"Err",0,1))</f>
        <v/>
      </c>
      <c r="BK168" s="46" t="str" cm="1">
        <f t="array" ref="BK168">IF(OR($BB168=0,$BB168=""),"",_xlfn.XLOOKUP(AY168,Hide[Unique Types],FSEchar[High-Power Port Type],"Err",0,1))</f>
        <v/>
      </c>
      <c r="BL168" s="46" t="str" cm="1">
        <f t="array" ref="BL168">IF(OR($BB168=0,$BB168=""),"",_xlfn.XLOOKUP(AY168,Hide[Unique Types],SiteCalc2[FCI Charging Capacity '[kWh/day']],"Err",0,1))</f>
        <v/>
      </c>
    </row>
    <row r="169" spans="2:64" x14ac:dyDescent="0.3">
      <c r="B169" s="28">
        <v>159</v>
      </c>
      <c r="C169" s="28" t="str">
        <f>IF(ISBLANK(SiteChar[[#This Row],[Site Name]]),"",IF(G169=G168,C168,C168+1))</f>
        <v/>
      </c>
      <c r="D169" s="28" t="str">
        <f>IF(ISBLANK(SiteChar[[#This Row],[Site Name]]),"",IF(G169=G168,D168+1,1))</f>
        <v/>
      </c>
      <c r="E169" s="1" t="str">
        <f>IF(ISBLANK(SiteChar[[#This Row],[Site Name]]),"",Applicant)</f>
        <v/>
      </c>
      <c r="F169" s="1" t="str">
        <f>IF(ISBLANK(SiteChar[[#This Row],[Site Name]]),"",FEIN)</f>
        <v/>
      </c>
      <c r="G169" s="139"/>
      <c r="H169" s="139"/>
      <c r="I169" s="139"/>
      <c r="J169" s="140"/>
      <c r="K169" s="140"/>
      <c r="L169" s="141"/>
      <c r="M169" s="139"/>
      <c r="N169" s="142"/>
      <c r="O169" s="1">
        <f>SUMIF(Table1[Site 
Ordinal Number],Table1[[#This Row],[Site 
Ordinal Number]],FSEchar[FSE Nameplate Power Rating
'[kW']])</f>
        <v>0</v>
      </c>
      <c r="P169" s="1">
        <f>SUMIF(Table1[Site 
Ordinal Number],Table1[[#This Row],[Site 
Ordinal Number]],FSEchar[FSE
FCI
Power Rating '[kW']])</f>
        <v>0</v>
      </c>
      <c r="Q169" s="1">
        <f>SUMIF(Hide[Site LMD],"="&amp;Table1[[#This Row],[Site 
Ordinal Number]]&amp;$AV$17,FSEchar[FSE
FCI
Power Rating '[kW']])</f>
        <v>0</v>
      </c>
      <c r="R169" s="1">
        <f>SUMIF(Hide[Site HD],"="&amp;Table1[[#This Row],[Site 
Ordinal Number]]&amp;$AV$18,FSEchar[FSE
FCI
Power Rating '[kW']])</f>
        <v>0</v>
      </c>
      <c r="S169" s="139"/>
      <c r="T169" s="139"/>
      <c r="U169" s="139"/>
      <c r="V169" s="139"/>
      <c r="W169" s="139"/>
      <c r="X169" s="139"/>
      <c r="Y169" s="148"/>
      <c r="Z169" s="139"/>
      <c r="AA169" s="139"/>
      <c r="AB169" s="139"/>
      <c r="AC169" s="1" t="str">
        <f>IFERROR(FSEchar[[#This Row],[FSE
FCI
Power Rating '[kW']]]*24*_xlfn.XLOOKUP(FSEchar[[#This Row],[FCI 
Category
Types]],$AV$11:$AV$15,$AW$11:$AW$15),"")</f>
        <v/>
      </c>
      <c r="AD169" s="1">
        <f>SUMIF(SiteChar[Site Name],SiteChar[[#This Row],[Site Name]],FSEchar[FSE Nameplate Power Rating
'[kW']])</f>
        <v>0</v>
      </c>
      <c r="AE169" s="1">
        <f>COUNTIF(SiteChar[Site Name],SiteChar[[#This Row],[Site Name]])</f>
        <v>0</v>
      </c>
      <c r="AF169" s="1">
        <f>COUNTIF(Hide[Site LMD],Table1[[#This Row],[Site 
Ordinal Number]]&amp;$AV$17)</f>
        <v>0</v>
      </c>
      <c r="AG169" s="1">
        <f>COUNTIF(Hide[Site HD],Table1[[#This Row],[Site 
Ordinal Number]]&amp;$AV$18)</f>
        <v>0</v>
      </c>
      <c r="AH169" s="1" t="b">
        <f>OR(ISBLANK(SiteChar[[#This Row],[Latitude]]),LEN(SiteChar[[#This Row],[Latitude]])&gt;=8)</f>
        <v>1</v>
      </c>
      <c r="AI169" s="1" t="b">
        <f>OR(ISBLANK(SiteChar[[#This Row],[Longitude]]),LEN(SiteChar[[#This Row],[Longitude]])&gt;=10)</f>
        <v>1</v>
      </c>
      <c r="AJ169" s="1" t="str">
        <f>IF(Hide[[#This Row],[FCI Program Type]]=$AV$17,Table1[[#This Row],[Site 
Ordinal Number]]&amp;Hide[[#This Row],[FCI Program Type]],"")</f>
        <v/>
      </c>
      <c r="AK169" s="1" t="str">
        <f>IF(Hide[[#This Row],[FCI Program Type]]=$AV$18,Table1[[#This Row],[Site 
Ordinal Number]]&amp;Hide[[#This Row],[FCI Program Type]],"")</f>
        <v/>
      </c>
      <c r="AL169" s="1" t="b">
        <f>SiteCalc1[[#This Row],[Total Site
FCI 
Power Rating 
'[kW']]]&gt;SiteChar[[#This Row],[Maximum Total Site Power 
'[kW']]]</f>
        <v>0</v>
      </c>
      <c r="AM169" s="1" t="b">
        <f>AND(Hide[[#This Row],[FCI Program Type]]="LMD-FCI",SiteCalc1[[#This Row],[Total 
Site 
LMD-FCI Power Rating 
'[kW']]]&gt;2500)</f>
        <v>0</v>
      </c>
      <c r="AN169" s="1" t="b">
        <f>AND(Hide[[#This Row],[FCI Program Type]]="HD-FCI",SiteCalc1[[#This Row],[Total Site
HD-FCI Power Rating 
'[kW']]]&gt;40000)</f>
        <v>0</v>
      </c>
      <c r="AO169" s="1" t="b">
        <f>AND(FSEchar[[#This Row],[FSE Nameplate Power Rating
'[kW']]]&lt;50,OR(Hide[[#This Row],[FCI Program Type]]=$AV$17,Hide[[#This Row],[FCI Program Type]]=$AV$18))</f>
        <v>0</v>
      </c>
      <c r="AP169"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69" s="1" t="str">
        <f>IF(LEFT(FSEchar[[#This Row],[FCI 
Category
Types]],1)="L", "LMD-FCI",IF(LEFT(FSEchar[[#This Row],[FCI 
Category
Types]],1)="H","HD-FCI",""))</f>
        <v/>
      </c>
      <c r="AR169" s="1" t="str">
        <f>SiteChar[[#This Row],[Site Name]]&amp;" "&amp;FSEchar[[#This Row],[FCI 
Category
Types]]&amp;" "&amp;FSEchar[[#This Row],[FSE Charger Model]]&amp;" "&amp;FSEchar[[#This Row],[FSE Nameplate Power Rating
'[kW']]]</f>
        <v xml:space="preserve">   </v>
      </c>
      <c r="AS169" s="1">
        <f>COUNTIF(Hide[Unique Types],Hide[[#This Row],[Unique Types]])</f>
        <v>157</v>
      </c>
      <c r="BA169" s="48" t="str" cm="1">
        <f t="array" ref="BA169">IF(ISBLANK(AZ169),"",SUM(IF(AZ169=LEFT(AY169:AY$210,LEN(AZ169)),1,0)))</f>
        <v/>
      </c>
      <c r="BB169" s="47" t="str" cm="1">
        <f t="array" ref="BB169">IFERROR(IF(COUNTIF($BB$11:BB168,BB168)&lt;_xlfn.XLOOKUP(BB168,$AZ$11:$AZ$210,$BA$11:$BA$210,0,1),BB168,INDEX($AZ$11:$AZ$210,MATCH(BB168,$AZ$11:$AZ$210,0)+1)),"")</f>
        <v/>
      </c>
      <c r="BC169" s="46" t="str" cm="1">
        <f t="array" ref="BC169">IF(OR($BB169=0,$BB169=""),"",SUM(IF(AY169=Hide[Unique Types],1,0)))</f>
        <v/>
      </c>
      <c r="BD169" s="46" t="str" cm="1">
        <f t="array" ref="BD169">IF(OR($BB169=0,$BB169=""),"",_xlfn.XLOOKUP(AY169,Hide[Unique Types],FSEchar[FCI 
Category
Types],"Err",0,1))</f>
        <v/>
      </c>
      <c r="BE169" s="46" t="str" cm="1">
        <f t="array" ref="BE169">IF(OR($BB169=0,$BB169=""),"",_xlfn.XLOOKUP(AY169,Hide[Unique Types],FSEchar[FSE Charger Model],"Err",0,1))</f>
        <v/>
      </c>
      <c r="BF169" s="46" t="str" cm="1">
        <f t="array" ref="BF169">IF(OR($BB169=0,$BB169=""),"",_xlfn.XLOOKUP(AY169,Hide[Unique Types],FSEchar[FSE Nameplate Power Rating
'[kW']],"Err",0,1))</f>
        <v/>
      </c>
      <c r="BG169" s="46" t="str" cm="1">
        <f t="array" ref="BG169">IF(OR($BB169=0,$BB169=""),"",_xlfn.XLOOKUP(AY169,Hide[Unique Types],FSEchar[Number of CHAdeMO Ports],"Err",0,1))</f>
        <v/>
      </c>
      <c r="BH169" s="46" t="str" cm="1">
        <f t="array" ref="BH169">IF(OR($BB169=0,$BB169=""),"",_xlfn.XLOOKUP(AY169,Hide[Unique Types],FSEchar[Number of 
CCS 
Ports],"Err",0,1))</f>
        <v/>
      </c>
      <c r="BI169" s="46" t="str" cm="1">
        <f t="array" ref="BI169">IF(OR($BB169=0,$BB169=""),"",_xlfn.XLOOKUP(AY169,Hide[Unique Types],FSEchar[Number of NACS 
(SAE J3400)
Ports],"Err",0,1))</f>
        <v/>
      </c>
      <c r="BJ169" s="46" t="str" cm="1">
        <f t="array" ref="BJ169">IF(OR($BB169=0,$BB169=""),"",_xlfn.XLOOKUP(AY169,Hide[Unique Types],FSEchar[Number of High-Power Ports],"Err",0,1))</f>
        <v/>
      </c>
      <c r="BK169" s="46" t="str" cm="1">
        <f t="array" ref="BK169">IF(OR($BB169=0,$BB169=""),"",_xlfn.XLOOKUP(AY169,Hide[Unique Types],FSEchar[High-Power Port Type],"Err",0,1))</f>
        <v/>
      </c>
      <c r="BL169" s="46" t="str" cm="1">
        <f t="array" ref="BL169">IF(OR($BB169=0,$BB169=""),"",_xlfn.XLOOKUP(AY169,Hide[Unique Types],SiteCalc2[FCI Charging Capacity '[kWh/day']],"Err",0,1))</f>
        <v/>
      </c>
    </row>
    <row r="170" spans="2:64" x14ac:dyDescent="0.3">
      <c r="B170" s="28">
        <v>160</v>
      </c>
      <c r="C170" s="28" t="str">
        <f>IF(ISBLANK(SiteChar[[#This Row],[Site Name]]),"",IF(G170=G169,C169,C169+1))</f>
        <v/>
      </c>
      <c r="D170" s="28" t="str">
        <f>IF(ISBLANK(SiteChar[[#This Row],[Site Name]]),"",IF(G170=G169,D169+1,1))</f>
        <v/>
      </c>
      <c r="E170" s="1" t="str">
        <f>IF(ISBLANK(SiteChar[[#This Row],[Site Name]]),"",Applicant)</f>
        <v/>
      </c>
      <c r="F170" s="1" t="str">
        <f>IF(ISBLANK(SiteChar[[#This Row],[Site Name]]),"",FEIN)</f>
        <v/>
      </c>
      <c r="G170" s="139"/>
      <c r="H170" s="139"/>
      <c r="I170" s="139"/>
      <c r="J170" s="140"/>
      <c r="K170" s="140"/>
      <c r="L170" s="141"/>
      <c r="M170" s="139"/>
      <c r="N170" s="142"/>
      <c r="O170" s="1">
        <f>SUMIF(Table1[Site 
Ordinal Number],Table1[[#This Row],[Site 
Ordinal Number]],FSEchar[FSE Nameplate Power Rating
'[kW']])</f>
        <v>0</v>
      </c>
      <c r="P170" s="1">
        <f>SUMIF(Table1[Site 
Ordinal Number],Table1[[#This Row],[Site 
Ordinal Number]],FSEchar[FSE
FCI
Power Rating '[kW']])</f>
        <v>0</v>
      </c>
      <c r="Q170" s="1">
        <f>SUMIF(Hide[Site LMD],"="&amp;Table1[[#This Row],[Site 
Ordinal Number]]&amp;$AV$17,FSEchar[FSE
FCI
Power Rating '[kW']])</f>
        <v>0</v>
      </c>
      <c r="R170" s="1">
        <f>SUMIF(Hide[Site HD],"="&amp;Table1[[#This Row],[Site 
Ordinal Number]]&amp;$AV$18,FSEchar[FSE
FCI
Power Rating '[kW']])</f>
        <v>0</v>
      </c>
      <c r="S170" s="139"/>
      <c r="T170" s="139"/>
      <c r="U170" s="139"/>
      <c r="V170" s="139"/>
      <c r="W170" s="139"/>
      <c r="X170" s="139"/>
      <c r="Y170" s="148"/>
      <c r="Z170" s="139"/>
      <c r="AA170" s="139"/>
      <c r="AB170" s="139"/>
      <c r="AC170" s="1" t="str">
        <f>IFERROR(FSEchar[[#This Row],[FSE
FCI
Power Rating '[kW']]]*24*_xlfn.XLOOKUP(FSEchar[[#This Row],[FCI 
Category
Types]],$AV$11:$AV$15,$AW$11:$AW$15),"")</f>
        <v/>
      </c>
      <c r="AD170" s="1">
        <f>SUMIF(SiteChar[Site Name],SiteChar[[#This Row],[Site Name]],FSEchar[FSE Nameplate Power Rating
'[kW']])</f>
        <v>0</v>
      </c>
      <c r="AE170" s="1">
        <f>COUNTIF(SiteChar[Site Name],SiteChar[[#This Row],[Site Name]])</f>
        <v>0</v>
      </c>
      <c r="AF170" s="1">
        <f>COUNTIF(Hide[Site LMD],Table1[[#This Row],[Site 
Ordinal Number]]&amp;$AV$17)</f>
        <v>0</v>
      </c>
      <c r="AG170" s="1">
        <f>COUNTIF(Hide[Site HD],Table1[[#This Row],[Site 
Ordinal Number]]&amp;$AV$18)</f>
        <v>0</v>
      </c>
      <c r="AH170" s="1" t="b">
        <f>OR(ISBLANK(SiteChar[[#This Row],[Latitude]]),LEN(SiteChar[[#This Row],[Latitude]])&gt;=8)</f>
        <v>1</v>
      </c>
      <c r="AI170" s="1" t="b">
        <f>OR(ISBLANK(SiteChar[[#This Row],[Longitude]]),LEN(SiteChar[[#This Row],[Longitude]])&gt;=10)</f>
        <v>1</v>
      </c>
      <c r="AJ170" s="1" t="str">
        <f>IF(Hide[[#This Row],[FCI Program Type]]=$AV$17,Table1[[#This Row],[Site 
Ordinal Number]]&amp;Hide[[#This Row],[FCI Program Type]],"")</f>
        <v/>
      </c>
      <c r="AK170" s="1" t="str">
        <f>IF(Hide[[#This Row],[FCI Program Type]]=$AV$18,Table1[[#This Row],[Site 
Ordinal Number]]&amp;Hide[[#This Row],[FCI Program Type]],"")</f>
        <v/>
      </c>
      <c r="AL170" s="1" t="b">
        <f>SiteCalc1[[#This Row],[Total Site
FCI 
Power Rating 
'[kW']]]&gt;SiteChar[[#This Row],[Maximum Total Site Power 
'[kW']]]</f>
        <v>0</v>
      </c>
      <c r="AM170" s="1" t="b">
        <f>AND(Hide[[#This Row],[FCI Program Type]]="LMD-FCI",SiteCalc1[[#This Row],[Total 
Site 
LMD-FCI Power Rating 
'[kW']]]&gt;2500)</f>
        <v>0</v>
      </c>
      <c r="AN170" s="1" t="b">
        <f>AND(Hide[[#This Row],[FCI Program Type]]="HD-FCI",SiteCalc1[[#This Row],[Total Site
HD-FCI Power Rating 
'[kW']]]&gt;40000)</f>
        <v>0</v>
      </c>
      <c r="AO170" s="1" t="b">
        <f>AND(FSEchar[[#This Row],[FSE Nameplate Power Rating
'[kW']]]&lt;50,OR(Hide[[#This Row],[FCI Program Type]]=$AV$17,Hide[[#This Row],[FCI Program Type]]=$AV$18))</f>
        <v>0</v>
      </c>
      <c r="AP170"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70" s="1" t="str">
        <f>IF(LEFT(FSEchar[[#This Row],[FCI 
Category
Types]],1)="L", "LMD-FCI",IF(LEFT(FSEchar[[#This Row],[FCI 
Category
Types]],1)="H","HD-FCI",""))</f>
        <v/>
      </c>
      <c r="AR170" s="1" t="str">
        <f>SiteChar[[#This Row],[Site Name]]&amp;" "&amp;FSEchar[[#This Row],[FCI 
Category
Types]]&amp;" "&amp;FSEchar[[#This Row],[FSE Charger Model]]&amp;" "&amp;FSEchar[[#This Row],[FSE Nameplate Power Rating
'[kW']]]</f>
        <v xml:space="preserve">   </v>
      </c>
      <c r="AS170" s="1">
        <f>COUNTIF(Hide[Unique Types],Hide[[#This Row],[Unique Types]])</f>
        <v>157</v>
      </c>
      <c r="BA170" s="48" t="str" cm="1">
        <f t="array" ref="BA170">IF(ISBLANK(AZ170),"",SUM(IF(AZ170=LEFT(AY170:AY$210,LEN(AZ170)),1,0)))</f>
        <v/>
      </c>
      <c r="BB170" s="47" t="str" cm="1">
        <f t="array" ref="BB170">IFERROR(IF(COUNTIF($BB$11:BB169,BB169)&lt;_xlfn.XLOOKUP(BB169,$AZ$11:$AZ$210,$BA$11:$BA$210,0,1),BB169,INDEX($AZ$11:$AZ$210,MATCH(BB169,$AZ$11:$AZ$210,0)+1)),"")</f>
        <v/>
      </c>
      <c r="BC170" s="46" t="str" cm="1">
        <f t="array" ref="BC170">IF(OR($BB170=0,$BB170=""),"",SUM(IF(AY170=Hide[Unique Types],1,0)))</f>
        <v/>
      </c>
      <c r="BD170" s="46" t="str" cm="1">
        <f t="array" ref="BD170">IF(OR($BB170=0,$BB170=""),"",_xlfn.XLOOKUP(AY170,Hide[Unique Types],FSEchar[FCI 
Category
Types],"Err",0,1))</f>
        <v/>
      </c>
      <c r="BE170" s="46" t="str" cm="1">
        <f t="array" ref="BE170">IF(OR($BB170=0,$BB170=""),"",_xlfn.XLOOKUP(AY170,Hide[Unique Types],FSEchar[FSE Charger Model],"Err",0,1))</f>
        <v/>
      </c>
      <c r="BF170" s="46" t="str" cm="1">
        <f t="array" ref="BF170">IF(OR($BB170=0,$BB170=""),"",_xlfn.XLOOKUP(AY170,Hide[Unique Types],FSEchar[FSE Nameplate Power Rating
'[kW']],"Err",0,1))</f>
        <v/>
      </c>
      <c r="BG170" s="46" t="str" cm="1">
        <f t="array" ref="BG170">IF(OR($BB170=0,$BB170=""),"",_xlfn.XLOOKUP(AY170,Hide[Unique Types],FSEchar[Number of CHAdeMO Ports],"Err",0,1))</f>
        <v/>
      </c>
      <c r="BH170" s="46" t="str" cm="1">
        <f t="array" ref="BH170">IF(OR($BB170=0,$BB170=""),"",_xlfn.XLOOKUP(AY170,Hide[Unique Types],FSEchar[Number of 
CCS 
Ports],"Err",0,1))</f>
        <v/>
      </c>
      <c r="BI170" s="46" t="str" cm="1">
        <f t="array" ref="BI170">IF(OR($BB170=0,$BB170=""),"",_xlfn.XLOOKUP(AY170,Hide[Unique Types],FSEchar[Number of NACS 
(SAE J3400)
Ports],"Err",0,1))</f>
        <v/>
      </c>
      <c r="BJ170" s="46" t="str" cm="1">
        <f t="array" ref="BJ170">IF(OR($BB170=0,$BB170=""),"",_xlfn.XLOOKUP(AY170,Hide[Unique Types],FSEchar[Number of High-Power Ports],"Err",0,1))</f>
        <v/>
      </c>
      <c r="BK170" s="46" t="str" cm="1">
        <f t="array" ref="BK170">IF(OR($BB170=0,$BB170=""),"",_xlfn.XLOOKUP(AY170,Hide[Unique Types],FSEchar[High-Power Port Type],"Err",0,1))</f>
        <v/>
      </c>
      <c r="BL170" s="46" t="str" cm="1">
        <f t="array" ref="BL170">IF(OR($BB170=0,$BB170=""),"",_xlfn.XLOOKUP(AY170,Hide[Unique Types],SiteCalc2[FCI Charging Capacity '[kWh/day']],"Err",0,1))</f>
        <v/>
      </c>
    </row>
    <row r="171" spans="2:64" x14ac:dyDescent="0.3">
      <c r="B171" s="28">
        <v>161</v>
      </c>
      <c r="C171" s="28" t="str">
        <f>IF(ISBLANK(SiteChar[[#This Row],[Site Name]]),"",IF(G171=G170,C170,C170+1))</f>
        <v/>
      </c>
      <c r="D171" s="28" t="str">
        <f>IF(ISBLANK(SiteChar[[#This Row],[Site Name]]),"",IF(G171=G170,D170+1,1))</f>
        <v/>
      </c>
      <c r="E171" s="1" t="str">
        <f>IF(ISBLANK(SiteChar[[#This Row],[Site Name]]),"",Applicant)</f>
        <v/>
      </c>
      <c r="F171" s="1" t="str">
        <f>IF(ISBLANK(SiteChar[[#This Row],[Site Name]]),"",FEIN)</f>
        <v/>
      </c>
      <c r="G171" s="139"/>
      <c r="H171" s="139"/>
      <c r="I171" s="139"/>
      <c r="J171" s="140"/>
      <c r="K171" s="140"/>
      <c r="L171" s="141"/>
      <c r="M171" s="139"/>
      <c r="N171" s="142"/>
      <c r="O171" s="1">
        <f>SUMIF(Table1[Site 
Ordinal Number],Table1[[#This Row],[Site 
Ordinal Number]],FSEchar[FSE Nameplate Power Rating
'[kW']])</f>
        <v>0</v>
      </c>
      <c r="P171" s="1">
        <f>SUMIF(Table1[Site 
Ordinal Number],Table1[[#This Row],[Site 
Ordinal Number]],FSEchar[FSE
FCI
Power Rating '[kW']])</f>
        <v>0</v>
      </c>
      <c r="Q171" s="1">
        <f>SUMIF(Hide[Site LMD],"="&amp;Table1[[#This Row],[Site 
Ordinal Number]]&amp;$AV$17,FSEchar[FSE
FCI
Power Rating '[kW']])</f>
        <v>0</v>
      </c>
      <c r="R171" s="1">
        <f>SUMIF(Hide[Site HD],"="&amp;Table1[[#This Row],[Site 
Ordinal Number]]&amp;$AV$18,FSEchar[FSE
FCI
Power Rating '[kW']])</f>
        <v>0</v>
      </c>
      <c r="S171" s="139"/>
      <c r="T171" s="139"/>
      <c r="U171" s="139"/>
      <c r="V171" s="139"/>
      <c r="W171" s="139"/>
      <c r="X171" s="139"/>
      <c r="Y171" s="148"/>
      <c r="Z171" s="139"/>
      <c r="AA171" s="139"/>
      <c r="AB171" s="139"/>
      <c r="AC171" s="1" t="str">
        <f>IFERROR(FSEchar[[#This Row],[FSE
FCI
Power Rating '[kW']]]*24*_xlfn.XLOOKUP(FSEchar[[#This Row],[FCI 
Category
Types]],$AV$11:$AV$15,$AW$11:$AW$15),"")</f>
        <v/>
      </c>
      <c r="AD171" s="1">
        <f>SUMIF(SiteChar[Site Name],SiteChar[[#This Row],[Site Name]],FSEchar[FSE Nameplate Power Rating
'[kW']])</f>
        <v>0</v>
      </c>
      <c r="AE171" s="1">
        <f>COUNTIF(SiteChar[Site Name],SiteChar[[#This Row],[Site Name]])</f>
        <v>0</v>
      </c>
      <c r="AF171" s="1">
        <f>COUNTIF(Hide[Site LMD],Table1[[#This Row],[Site 
Ordinal Number]]&amp;$AV$17)</f>
        <v>0</v>
      </c>
      <c r="AG171" s="1">
        <f>COUNTIF(Hide[Site HD],Table1[[#This Row],[Site 
Ordinal Number]]&amp;$AV$18)</f>
        <v>0</v>
      </c>
      <c r="AH171" s="1" t="b">
        <f>OR(ISBLANK(SiteChar[[#This Row],[Latitude]]),LEN(SiteChar[[#This Row],[Latitude]])&gt;=8)</f>
        <v>1</v>
      </c>
      <c r="AI171" s="1" t="b">
        <f>OR(ISBLANK(SiteChar[[#This Row],[Longitude]]),LEN(SiteChar[[#This Row],[Longitude]])&gt;=10)</f>
        <v>1</v>
      </c>
      <c r="AJ171" s="1" t="str">
        <f>IF(Hide[[#This Row],[FCI Program Type]]=$AV$17,Table1[[#This Row],[Site 
Ordinal Number]]&amp;Hide[[#This Row],[FCI Program Type]],"")</f>
        <v/>
      </c>
      <c r="AK171" s="1" t="str">
        <f>IF(Hide[[#This Row],[FCI Program Type]]=$AV$18,Table1[[#This Row],[Site 
Ordinal Number]]&amp;Hide[[#This Row],[FCI Program Type]],"")</f>
        <v/>
      </c>
      <c r="AL171" s="1" t="b">
        <f>SiteCalc1[[#This Row],[Total Site
FCI 
Power Rating 
'[kW']]]&gt;SiteChar[[#This Row],[Maximum Total Site Power 
'[kW']]]</f>
        <v>0</v>
      </c>
      <c r="AM171" s="1" t="b">
        <f>AND(Hide[[#This Row],[FCI Program Type]]="LMD-FCI",SiteCalc1[[#This Row],[Total 
Site 
LMD-FCI Power Rating 
'[kW']]]&gt;2500)</f>
        <v>0</v>
      </c>
      <c r="AN171" s="1" t="b">
        <f>AND(Hide[[#This Row],[FCI Program Type]]="HD-FCI",SiteCalc1[[#This Row],[Total Site
HD-FCI Power Rating 
'[kW']]]&gt;40000)</f>
        <v>0</v>
      </c>
      <c r="AO171" s="1" t="b">
        <f>AND(FSEchar[[#This Row],[FSE Nameplate Power Rating
'[kW']]]&lt;50,OR(Hide[[#This Row],[FCI Program Type]]=$AV$17,Hide[[#This Row],[FCI Program Type]]=$AV$18))</f>
        <v>0</v>
      </c>
      <c r="AP171"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71" s="1" t="str">
        <f>IF(LEFT(FSEchar[[#This Row],[FCI 
Category
Types]],1)="L", "LMD-FCI",IF(LEFT(FSEchar[[#This Row],[FCI 
Category
Types]],1)="H","HD-FCI",""))</f>
        <v/>
      </c>
      <c r="AR171" s="1" t="str">
        <f>SiteChar[[#This Row],[Site Name]]&amp;" "&amp;FSEchar[[#This Row],[FCI 
Category
Types]]&amp;" "&amp;FSEchar[[#This Row],[FSE Charger Model]]&amp;" "&amp;FSEchar[[#This Row],[FSE Nameplate Power Rating
'[kW']]]</f>
        <v xml:space="preserve">   </v>
      </c>
      <c r="AS171" s="1">
        <f>COUNTIF(Hide[Unique Types],Hide[[#This Row],[Unique Types]])</f>
        <v>157</v>
      </c>
      <c r="BA171" s="48" t="str" cm="1">
        <f t="array" ref="BA171">IF(ISBLANK(AZ171),"",SUM(IF(AZ171=LEFT(AY171:AY$210,LEN(AZ171)),1,0)))</f>
        <v/>
      </c>
      <c r="BB171" s="47" t="str" cm="1">
        <f t="array" ref="BB171">IFERROR(IF(COUNTIF($BB$11:BB170,BB170)&lt;_xlfn.XLOOKUP(BB170,$AZ$11:$AZ$210,$BA$11:$BA$210,0,1),BB170,INDEX($AZ$11:$AZ$210,MATCH(BB170,$AZ$11:$AZ$210,0)+1)),"")</f>
        <v/>
      </c>
      <c r="BC171" s="46" t="str" cm="1">
        <f t="array" ref="BC171">IF(OR($BB171=0,$BB171=""),"",SUM(IF(AY171=Hide[Unique Types],1,0)))</f>
        <v/>
      </c>
      <c r="BD171" s="46" t="str" cm="1">
        <f t="array" ref="BD171">IF(OR($BB171=0,$BB171=""),"",_xlfn.XLOOKUP(AY171,Hide[Unique Types],FSEchar[FCI 
Category
Types],"Err",0,1))</f>
        <v/>
      </c>
      <c r="BE171" s="46" t="str" cm="1">
        <f t="array" ref="BE171">IF(OR($BB171=0,$BB171=""),"",_xlfn.XLOOKUP(AY171,Hide[Unique Types],FSEchar[FSE Charger Model],"Err",0,1))</f>
        <v/>
      </c>
      <c r="BF171" s="46" t="str" cm="1">
        <f t="array" ref="BF171">IF(OR($BB171=0,$BB171=""),"",_xlfn.XLOOKUP(AY171,Hide[Unique Types],FSEchar[FSE Nameplate Power Rating
'[kW']],"Err",0,1))</f>
        <v/>
      </c>
      <c r="BG171" s="46" t="str" cm="1">
        <f t="array" ref="BG171">IF(OR($BB171=0,$BB171=""),"",_xlfn.XLOOKUP(AY171,Hide[Unique Types],FSEchar[Number of CHAdeMO Ports],"Err",0,1))</f>
        <v/>
      </c>
      <c r="BH171" s="46" t="str" cm="1">
        <f t="array" ref="BH171">IF(OR($BB171=0,$BB171=""),"",_xlfn.XLOOKUP(AY171,Hide[Unique Types],FSEchar[Number of 
CCS 
Ports],"Err",0,1))</f>
        <v/>
      </c>
      <c r="BI171" s="46" t="str" cm="1">
        <f t="array" ref="BI171">IF(OR($BB171=0,$BB171=""),"",_xlfn.XLOOKUP(AY171,Hide[Unique Types],FSEchar[Number of NACS 
(SAE J3400)
Ports],"Err",0,1))</f>
        <v/>
      </c>
      <c r="BJ171" s="46" t="str" cm="1">
        <f t="array" ref="BJ171">IF(OR($BB171=0,$BB171=""),"",_xlfn.XLOOKUP(AY171,Hide[Unique Types],FSEchar[Number of High-Power Ports],"Err",0,1))</f>
        <v/>
      </c>
      <c r="BK171" s="46" t="str" cm="1">
        <f t="array" ref="BK171">IF(OR($BB171=0,$BB171=""),"",_xlfn.XLOOKUP(AY171,Hide[Unique Types],FSEchar[High-Power Port Type],"Err",0,1))</f>
        <v/>
      </c>
      <c r="BL171" s="46" t="str" cm="1">
        <f t="array" ref="BL171">IF(OR($BB171=0,$BB171=""),"",_xlfn.XLOOKUP(AY171,Hide[Unique Types],SiteCalc2[FCI Charging Capacity '[kWh/day']],"Err",0,1))</f>
        <v/>
      </c>
    </row>
    <row r="172" spans="2:64" x14ac:dyDescent="0.3">
      <c r="B172" s="28">
        <v>162</v>
      </c>
      <c r="C172" s="28" t="str">
        <f>IF(ISBLANK(SiteChar[[#This Row],[Site Name]]),"",IF(G172=G171,C171,C171+1))</f>
        <v/>
      </c>
      <c r="D172" s="28" t="str">
        <f>IF(ISBLANK(SiteChar[[#This Row],[Site Name]]),"",IF(G172=G171,D171+1,1))</f>
        <v/>
      </c>
      <c r="E172" s="1" t="str">
        <f>IF(ISBLANK(SiteChar[[#This Row],[Site Name]]),"",Applicant)</f>
        <v/>
      </c>
      <c r="F172" s="1" t="str">
        <f>IF(ISBLANK(SiteChar[[#This Row],[Site Name]]),"",FEIN)</f>
        <v/>
      </c>
      <c r="G172" s="139"/>
      <c r="H172" s="139"/>
      <c r="I172" s="139"/>
      <c r="J172" s="140"/>
      <c r="K172" s="140"/>
      <c r="L172" s="141"/>
      <c r="M172" s="139"/>
      <c r="N172" s="142"/>
      <c r="O172" s="1">
        <f>SUMIF(Table1[Site 
Ordinal Number],Table1[[#This Row],[Site 
Ordinal Number]],FSEchar[FSE Nameplate Power Rating
'[kW']])</f>
        <v>0</v>
      </c>
      <c r="P172" s="1">
        <f>SUMIF(Table1[Site 
Ordinal Number],Table1[[#This Row],[Site 
Ordinal Number]],FSEchar[FSE
FCI
Power Rating '[kW']])</f>
        <v>0</v>
      </c>
      <c r="Q172" s="1">
        <f>SUMIF(Hide[Site LMD],"="&amp;Table1[[#This Row],[Site 
Ordinal Number]]&amp;$AV$17,FSEchar[FSE
FCI
Power Rating '[kW']])</f>
        <v>0</v>
      </c>
      <c r="R172" s="1">
        <f>SUMIF(Hide[Site HD],"="&amp;Table1[[#This Row],[Site 
Ordinal Number]]&amp;$AV$18,FSEchar[FSE
FCI
Power Rating '[kW']])</f>
        <v>0</v>
      </c>
      <c r="S172" s="139"/>
      <c r="T172" s="139"/>
      <c r="U172" s="139"/>
      <c r="V172" s="139"/>
      <c r="W172" s="139"/>
      <c r="X172" s="139"/>
      <c r="Y172" s="148"/>
      <c r="Z172" s="139"/>
      <c r="AA172" s="139"/>
      <c r="AB172" s="139"/>
      <c r="AC172" s="1" t="str">
        <f>IFERROR(FSEchar[[#This Row],[FSE
FCI
Power Rating '[kW']]]*24*_xlfn.XLOOKUP(FSEchar[[#This Row],[FCI 
Category
Types]],$AV$11:$AV$15,$AW$11:$AW$15),"")</f>
        <v/>
      </c>
      <c r="AD172" s="1">
        <f>SUMIF(SiteChar[Site Name],SiteChar[[#This Row],[Site Name]],FSEchar[FSE Nameplate Power Rating
'[kW']])</f>
        <v>0</v>
      </c>
      <c r="AE172" s="1">
        <f>COUNTIF(SiteChar[Site Name],SiteChar[[#This Row],[Site Name]])</f>
        <v>0</v>
      </c>
      <c r="AF172" s="1">
        <f>COUNTIF(Hide[Site LMD],Table1[[#This Row],[Site 
Ordinal Number]]&amp;$AV$17)</f>
        <v>0</v>
      </c>
      <c r="AG172" s="1">
        <f>COUNTIF(Hide[Site HD],Table1[[#This Row],[Site 
Ordinal Number]]&amp;$AV$18)</f>
        <v>0</v>
      </c>
      <c r="AH172" s="1" t="b">
        <f>OR(ISBLANK(SiteChar[[#This Row],[Latitude]]),LEN(SiteChar[[#This Row],[Latitude]])&gt;=8)</f>
        <v>1</v>
      </c>
      <c r="AI172" s="1" t="b">
        <f>OR(ISBLANK(SiteChar[[#This Row],[Longitude]]),LEN(SiteChar[[#This Row],[Longitude]])&gt;=10)</f>
        <v>1</v>
      </c>
      <c r="AJ172" s="1" t="str">
        <f>IF(Hide[[#This Row],[FCI Program Type]]=$AV$17,Table1[[#This Row],[Site 
Ordinal Number]]&amp;Hide[[#This Row],[FCI Program Type]],"")</f>
        <v/>
      </c>
      <c r="AK172" s="1" t="str">
        <f>IF(Hide[[#This Row],[FCI Program Type]]=$AV$18,Table1[[#This Row],[Site 
Ordinal Number]]&amp;Hide[[#This Row],[FCI Program Type]],"")</f>
        <v/>
      </c>
      <c r="AL172" s="1" t="b">
        <f>SiteCalc1[[#This Row],[Total Site
FCI 
Power Rating 
'[kW']]]&gt;SiteChar[[#This Row],[Maximum Total Site Power 
'[kW']]]</f>
        <v>0</v>
      </c>
      <c r="AM172" s="1" t="b">
        <f>AND(Hide[[#This Row],[FCI Program Type]]="LMD-FCI",SiteCalc1[[#This Row],[Total 
Site 
LMD-FCI Power Rating 
'[kW']]]&gt;2500)</f>
        <v>0</v>
      </c>
      <c r="AN172" s="1" t="b">
        <f>AND(Hide[[#This Row],[FCI Program Type]]="HD-FCI",SiteCalc1[[#This Row],[Total Site
HD-FCI Power Rating 
'[kW']]]&gt;40000)</f>
        <v>0</v>
      </c>
      <c r="AO172" s="1" t="b">
        <f>AND(FSEchar[[#This Row],[FSE Nameplate Power Rating
'[kW']]]&lt;50,OR(Hide[[#This Row],[FCI Program Type]]=$AV$17,Hide[[#This Row],[FCI Program Type]]=$AV$18))</f>
        <v>0</v>
      </c>
      <c r="AP172"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72" s="1" t="str">
        <f>IF(LEFT(FSEchar[[#This Row],[FCI 
Category
Types]],1)="L", "LMD-FCI",IF(LEFT(FSEchar[[#This Row],[FCI 
Category
Types]],1)="H","HD-FCI",""))</f>
        <v/>
      </c>
      <c r="AR172" s="1" t="str">
        <f>SiteChar[[#This Row],[Site Name]]&amp;" "&amp;FSEchar[[#This Row],[FCI 
Category
Types]]&amp;" "&amp;FSEchar[[#This Row],[FSE Charger Model]]&amp;" "&amp;FSEchar[[#This Row],[FSE Nameplate Power Rating
'[kW']]]</f>
        <v xml:space="preserve">   </v>
      </c>
      <c r="AS172" s="1">
        <f>COUNTIF(Hide[Unique Types],Hide[[#This Row],[Unique Types]])</f>
        <v>157</v>
      </c>
      <c r="BA172" s="48" t="str" cm="1">
        <f t="array" ref="BA172">IF(ISBLANK(AZ172),"",SUM(IF(AZ172=LEFT(AY172:AY$210,LEN(AZ172)),1,0)))</f>
        <v/>
      </c>
      <c r="BB172" s="47" t="str" cm="1">
        <f t="array" ref="BB172">IFERROR(IF(COUNTIF($BB$11:BB171,BB171)&lt;_xlfn.XLOOKUP(BB171,$AZ$11:$AZ$210,$BA$11:$BA$210,0,1),BB171,INDEX($AZ$11:$AZ$210,MATCH(BB171,$AZ$11:$AZ$210,0)+1)),"")</f>
        <v/>
      </c>
      <c r="BC172" s="46" t="str" cm="1">
        <f t="array" ref="BC172">IF(OR($BB172=0,$BB172=""),"",SUM(IF(AY172=Hide[Unique Types],1,0)))</f>
        <v/>
      </c>
      <c r="BD172" s="46" t="str" cm="1">
        <f t="array" ref="BD172">IF(OR($BB172=0,$BB172=""),"",_xlfn.XLOOKUP(AY172,Hide[Unique Types],FSEchar[FCI 
Category
Types],"Err",0,1))</f>
        <v/>
      </c>
      <c r="BE172" s="46" t="str" cm="1">
        <f t="array" ref="BE172">IF(OR($BB172=0,$BB172=""),"",_xlfn.XLOOKUP(AY172,Hide[Unique Types],FSEchar[FSE Charger Model],"Err",0,1))</f>
        <v/>
      </c>
      <c r="BF172" s="46" t="str" cm="1">
        <f t="array" ref="BF172">IF(OR($BB172=0,$BB172=""),"",_xlfn.XLOOKUP(AY172,Hide[Unique Types],FSEchar[FSE Nameplate Power Rating
'[kW']],"Err",0,1))</f>
        <v/>
      </c>
      <c r="BG172" s="46" t="str" cm="1">
        <f t="array" ref="BG172">IF(OR($BB172=0,$BB172=""),"",_xlfn.XLOOKUP(AY172,Hide[Unique Types],FSEchar[Number of CHAdeMO Ports],"Err",0,1))</f>
        <v/>
      </c>
      <c r="BH172" s="46" t="str" cm="1">
        <f t="array" ref="BH172">IF(OR($BB172=0,$BB172=""),"",_xlfn.XLOOKUP(AY172,Hide[Unique Types],FSEchar[Number of 
CCS 
Ports],"Err",0,1))</f>
        <v/>
      </c>
      <c r="BI172" s="46" t="str" cm="1">
        <f t="array" ref="BI172">IF(OR($BB172=0,$BB172=""),"",_xlfn.XLOOKUP(AY172,Hide[Unique Types],FSEchar[Number of NACS 
(SAE J3400)
Ports],"Err",0,1))</f>
        <v/>
      </c>
      <c r="BJ172" s="46" t="str" cm="1">
        <f t="array" ref="BJ172">IF(OR($BB172=0,$BB172=""),"",_xlfn.XLOOKUP(AY172,Hide[Unique Types],FSEchar[Number of High-Power Ports],"Err",0,1))</f>
        <v/>
      </c>
      <c r="BK172" s="46" t="str" cm="1">
        <f t="array" ref="BK172">IF(OR($BB172=0,$BB172=""),"",_xlfn.XLOOKUP(AY172,Hide[Unique Types],FSEchar[High-Power Port Type],"Err",0,1))</f>
        <v/>
      </c>
      <c r="BL172" s="46" t="str" cm="1">
        <f t="array" ref="BL172">IF(OR($BB172=0,$BB172=""),"",_xlfn.XLOOKUP(AY172,Hide[Unique Types],SiteCalc2[FCI Charging Capacity '[kWh/day']],"Err",0,1))</f>
        <v/>
      </c>
    </row>
    <row r="173" spans="2:64" x14ac:dyDescent="0.3">
      <c r="B173" s="28">
        <v>163</v>
      </c>
      <c r="C173" s="28" t="str">
        <f>IF(ISBLANK(SiteChar[[#This Row],[Site Name]]),"",IF(G173=G172,C172,C172+1))</f>
        <v/>
      </c>
      <c r="D173" s="28" t="str">
        <f>IF(ISBLANK(SiteChar[[#This Row],[Site Name]]),"",IF(G173=G172,D172+1,1))</f>
        <v/>
      </c>
      <c r="E173" s="1" t="str">
        <f>IF(ISBLANK(SiteChar[[#This Row],[Site Name]]),"",Applicant)</f>
        <v/>
      </c>
      <c r="F173" s="1" t="str">
        <f>IF(ISBLANK(SiteChar[[#This Row],[Site Name]]),"",FEIN)</f>
        <v/>
      </c>
      <c r="G173" s="139"/>
      <c r="H173" s="139"/>
      <c r="I173" s="139"/>
      <c r="J173" s="140"/>
      <c r="K173" s="140"/>
      <c r="L173" s="141"/>
      <c r="M173" s="139"/>
      <c r="N173" s="142"/>
      <c r="O173" s="1">
        <f>SUMIF(Table1[Site 
Ordinal Number],Table1[[#This Row],[Site 
Ordinal Number]],FSEchar[FSE Nameplate Power Rating
'[kW']])</f>
        <v>0</v>
      </c>
      <c r="P173" s="1">
        <f>SUMIF(Table1[Site 
Ordinal Number],Table1[[#This Row],[Site 
Ordinal Number]],FSEchar[FSE
FCI
Power Rating '[kW']])</f>
        <v>0</v>
      </c>
      <c r="Q173" s="1">
        <f>SUMIF(Hide[Site LMD],"="&amp;Table1[[#This Row],[Site 
Ordinal Number]]&amp;$AV$17,FSEchar[FSE
FCI
Power Rating '[kW']])</f>
        <v>0</v>
      </c>
      <c r="R173" s="1">
        <f>SUMIF(Hide[Site HD],"="&amp;Table1[[#This Row],[Site 
Ordinal Number]]&amp;$AV$18,FSEchar[FSE
FCI
Power Rating '[kW']])</f>
        <v>0</v>
      </c>
      <c r="S173" s="139"/>
      <c r="T173" s="139"/>
      <c r="U173" s="139"/>
      <c r="V173" s="139"/>
      <c r="W173" s="139"/>
      <c r="X173" s="139"/>
      <c r="Y173" s="148"/>
      <c r="Z173" s="139"/>
      <c r="AA173" s="139"/>
      <c r="AB173" s="139"/>
      <c r="AC173" s="1" t="str">
        <f>IFERROR(FSEchar[[#This Row],[FSE
FCI
Power Rating '[kW']]]*24*_xlfn.XLOOKUP(FSEchar[[#This Row],[FCI 
Category
Types]],$AV$11:$AV$15,$AW$11:$AW$15),"")</f>
        <v/>
      </c>
      <c r="AD173" s="1">
        <f>SUMIF(SiteChar[Site Name],SiteChar[[#This Row],[Site Name]],FSEchar[FSE Nameplate Power Rating
'[kW']])</f>
        <v>0</v>
      </c>
      <c r="AE173" s="1">
        <f>COUNTIF(SiteChar[Site Name],SiteChar[[#This Row],[Site Name]])</f>
        <v>0</v>
      </c>
      <c r="AF173" s="1">
        <f>COUNTIF(Hide[Site LMD],Table1[[#This Row],[Site 
Ordinal Number]]&amp;$AV$17)</f>
        <v>0</v>
      </c>
      <c r="AG173" s="1">
        <f>COUNTIF(Hide[Site HD],Table1[[#This Row],[Site 
Ordinal Number]]&amp;$AV$18)</f>
        <v>0</v>
      </c>
      <c r="AH173" s="1" t="b">
        <f>OR(ISBLANK(SiteChar[[#This Row],[Latitude]]),LEN(SiteChar[[#This Row],[Latitude]])&gt;=8)</f>
        <v>1</v>
      </c>
      <c r="AI173" s="1" t="b">
        <f>OR(ISBLANK(SiteChar[[#This Row],[Longitude]]),LEN(SiteChar[[#This Row],[Longitude]])&gt;=10)</f>
        <v>1</v>
      </c>
      <c r="AJ173" s="1" t="str">
        <f>IF(Hide[[#This Row],[FCI Program Type]]=$AV$17,Table1[[#This Row],[Site 
Ordinal Number]]&amp;Hide[[#This Row],[FCI Program Type]],"")</f>
        <v/>
      </c>
      <c r="AK173" s="1" t="str">
        <f>IF(Hide[[#This Row],[FCI Program Type]]=$AV$18,Table1[[#This Row],[Site 
Ordinal Number]]&amp;Hide[[#This Row],[FCI Program Type]],"")</f>
        <v/>
      </c>
      <c r="AL173" s="1" t="b">
        <f>SiteCalc1[[#This Row],[Total Site
FCI 
Power Rating 
'[kW']]]&gt;SiteChar[[#This Row],[Maximum Total Site Power 
'[kW']]]</f>
        <v>0</v>
      </c>
      <c r="AM173" s="1" t="b">
        <f>AND(Hide[[#This Row],[FCI Program Type]]="LMD-FCI",SiteCalc1[[#This Row],[Total 
Site 
LMD-FCI Power Rating 
'[kW']]]&gt;2500)</f>
        <v>0</v>
      </c>
      <c r="AN173" s="1" t="b">
        <f>AND(Hide[[#This Row],[FCI Program Type]]="HD-FCI",SiteCalc1[[#This Row],[Total Site
HD-FCI Power Rating 
'[kW']]]&gt;40000)</f>
        <v>0</v>
      </c>
      <c r="AO173" s="1" t="b">
        <f>AND(FSEchar[[#This Row],[FSE Nameplate Power Rating
'[kW']]]&lt;50,OR(Hide[[#This Row],[FCI Program Type]]=$AV$17,Hide[[#This Row],[FCI Program Type]]=$AV$18))</f>
        <v>0</v>
      </c>
      <c r="AP173"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73" s="1" t="str">
        <f>IF(LEFT(FSEchar[[#This Row],[FCI 
Category
Types]],1)="L", "LMD-FCI",IF(LEFT(FSEchar[[#This Row],[FCI 
Category
Types]],1)="H","HD-FCI",""))</f>
        <v/>
      </c>
      <c r="AR173" s="1" t="str">
        <f>SiteChar[[#This Row],[Site Name]]&amp;" "&amp;FSEchar[[#This Row],[FCI 
Category
Types]]&amp;" "&amp;FSEchar[[#This Row],[FSE Charger Model]]&amp;" "&amp;FSEchar[[#This Row],[FSE Nameplate Power Rating
'[kW']]]</f>
        <v xml:space="preserve">   </v>
      </c>
      <c r="AS173" s="1">
        <f>COUNTIF(Hide[Unique Types],Hide[[#This Row],[Unique Types]])</f>
        <v>157</v>
      </c>
      <c r="BA173" s="48" t="str" cm="1">
        <f t="array" ref="BA173">IF(ISBLANK(AZ173),"",SUM(IF(AZ173=LEFT(AY173:AY$210,LEN(AZ173)),1,0)))</f>
        <v/>
      </c>
      <c r="BB173" s="47" t="str" cm="1">
        <f t="array" ref="BB173">IFERROR(IF(COUNTIF($BB$11:BB172,BB172)&lt;_xlfn.XLOOKUP(BB172,$AZ$11:$AZ$210,$BA$11:$BA$210,0,1),BB172,INDEX($AZ$11:$AZ$210,MATCH(BB172,$AZ$11:$AZ$210,0)+1)),"")</f>
        <v/>
      </c>
      <c r="BC173" s="46" t="str" cm="1">
        <f t="array" ref="BC173">IF(OR($BB173=0,$BB173=""),"",SUM(IF(AY173=Hide[Unique Types],1,0)))</f>
        <v/>
      </c>
      <c r="BD173" s="46" t="str" cm="1">
        <f t="array" ref="BD173">IF(OR($BB173=0,$BB173=""),"",_xlfn.XLOOKUP(AY173,Hide[Unique Types],FSEchar[FCI 
Category
Types],"Err",0,1))</f>
        <v/>
      </c>
      <c r="BE173" s="46" t="str" cm="1">
        <f t="array" ref="BE173">IF(OR($BB173=0,$BB173=""),"",_xlfn.XLOOKUP(AY173,Hide[Unique Types],FSEchar[FSE Charger Model],"Err",0,1))</f>
        <v/>
      </c>
      <c r="BF173" s="46" t="str" cm="1">
        <f t="array" ref="BF173">IF(OR($BB173=0,$BB173=""),"",_xlfn.XLOOKUP(AY173,Hide[Unique Types],FSEchar[FSE Nameplate Power Rating
'[kW']],"Err",0,1))</f>
        <v/>
      </c>
      <c r="BG173" s="46" t="str" cm="1">
        <f t="array" ref="BG173">IF(OR($BB173=0,$BB173=""),"",_xlfn.XLOOKUP(AY173,Hide[Unique Types],FSEchar[Number of CHAdeMO Ports],"Err",0,1))</f>
        <v/>
      </c>
      <c r="BH173" s="46" t="str" cm="1">
        <f t="array" ref="BH173">IF(OR($BB173=0,$BB173=""),"",_xlfn.XLOOKUP(AY173,Hide[Unique Types],FSEchar[Number of 
CCS 
Ports],"Err",0,1))</f>
        <v/>
      </c>
      <c r="BI173" s="46" t="str" cm="1">
        <f t="array" ref="BI173">IF(OR($BB173=0,$BB173=""),"",_xlfn.XLOOKUP(AY173,Hide[Unique Types],FSEchar[Number of NACS 
(SAE J3400)
Ports],"Err",0,1))</f>
        <v/>
      </c>
      <c r="BJ173" s="46" t="str" cm="1">
        <f t="array" ref="BJ173">IF(OR($BB173=0,$BB173=""),"",_xlfn.XLOOKUP(AY173,Hide[Unique Types],FSEchar[Number of High-Power Ports],"Err",0,1))</f>
        <v/>
      </c>
      <c r="BK173" s="46" t="str" cm="1">
        <f t="array" ref="BK173">IF(OR($BB173=0,$BB173=""),"",_xlfn.XLOOKUP(AY173,Hide[Unique Types],FSEchar[High-Power Port Type],"Err",0,1))</f>
        <v/>
      </c>
      <c r="BL173" s="46" t="str" cm="1">
        <f t="array" ref="BL173">IF(OR($BB173=0,$BB173=""),"",_xlfn.XLOOKUP(AY173,Hide[Unique Types],SiteCalc2[FCI Charging Capacity '[kWh/day']],"Err",0,1))</f>
        <v/>
      </c>
    </row>
    <row r="174" spans="2:64" x14ac:dyDescent="0.3">
      <c r="B174" s="28">
        <v>164</v>
      </c>
      <c r="C174" s="28" t="str">
        <f>IF(ISBLANK(SiteChar[[#This Row],[Site Name]]),"",IF(G174=G173,C173,C173+1))</f>
        <v/>
      </c>
      <c r="D174" s="28" t="str">
        <f>IF(ISBLANK(SiteChar[[#This Row],[Site Name]]),"",IF(G174=G173,D173+1,1))</f>
        <v/>
      </c>
      <c r="E174" s="1" t="str">
        <f>IF(ISBLANK(SiteChar[[#This Row],[Site Name]]),"",Applicant)</f>
        <v/>
      </c>
      <c r="F174" s="1" t="str">
        <f>IF(ISBLANK(SiteChar[[#This Row],[Site Name]]),"",FEIN)</f>
        <v/>
      </c>
      <c r="G174" s="139"/>
      <c r="H174" s="139"/>
      <c r="I174" s="139"/>
      <c r="J174" s="140"/>
      <c r="K174" s="140"/>
      <c r="L174" s="141"/>
      <c r="M174" s="139"/>
      <c r="N174" s="142"/>
      <c r="O174" s="1">
        <f>SUMIF(Table1[Site 
Ordinal Number],Table1[[#This Row],[Site 
Ordinal Number]],FSEchar[FSE Nameplate Power Rating
'[kW']])</f>
        <v>0</v>
      </c>
      <c r="P174" s="1">
        <f>SUMIF(Table1[Site 
Ordinal Number],Table1[[#This Row],[Site 
Ordinal Number]],FSEchar[FSE
FCI
Power Rating '[kW']])</f>
        <v>0</v>
      </c>
      <c r="Q174" s="1">
        <f>SUMIF(Hide[Site LMD],"="&amp;Table1[[#This Row],[Site 
Ordinal Number]]&amp;$AV$17,FSEchar[FSE
FCI
Power Rating '[kW']])</f>
        <v>0</v>
      </c>
      <c r="R174" s="1">
        <f>SUMIF(Hide[Site HD],"="&amp;Table1[[#This Row],[Site 
Ordinal Number]]&amp;$AV$18,FSEchar[FSE
FCI
Power Rating '[kW']])</f>
        <v>0</v>
      </c>
      <c r="S174" s="139"/>
      <c r="T174" s="139"/>
      <c r="U174" s="139"/>
      <c r="V174" s="139"/>
      <c r="W174" s="139"/>
      <c r="X174" s="139"/>
      <c r="Y174" s="148"/>
      <c r="Z174" s="139"/>
      <c r="AA174" s="139"/>
      <c r="AB174" s="139"/>
      <c r="AC174" s="1" t="str">
        <f>IFERROR(FSEchar[[#This Row],[FSE
FCI
Power Rating '[kW']]]*24*_xlfn.XLOOKUP(FSEchar[[#This Row],[FCI 
Category
Types]],$AV$11:$AV$15,$AW$11:$AW$15),"")</f>
        <v/>
      </c>
      <c r="AD174" s="1">
        <f>SUMIF(SiteChar[Site Name],SiteChar[[#This Row],[Site Name]],FSEchar[FSE Nameplate Power Rating
'[kW']])</f>
        <v>0</v>
      </c>
      <c r="AE174" s="1">
        <f>COUNTIF(SiteChar[Site Name],SiteChar[[#This Row],[Site Name]])</f>
        <v>0</v>
      </c>
      <c r="AF174" s="1">
        <f>COUNTIF(Hide[Site LMD],Table1[[#This Row],[Site 
Ordinal Number]]&amp;$AV$17)</f>
        <v>0</v>
      </c>
      <c r="AG174" s="1">
        <f>COUNTIF(Hide[Site HD],Table1[[#This Row],[Site 
Ordinal Number]]&amp;$AV$18)</f>
        <v>0</v>
      </c>
      <c r="AH174" s="1" t="b">
        <f>OR(ISBLANK(SiteChar[[#This Row],[Latitude]]),LEN(SiteChar[[#This Row],[Latitude]])&gt;=8)</f>
        <v>1</v>
      </c>
      <c r="AI174" s="1" t="b">
        <f>OR(ISBLANK(SiteChar[[#This Row],[Longitude]]),LEN(SiteChar[[#This Row],[Longitude]])&gt;=10)</f>
        <v>1</v>
      </c>
      <c r="AJ174" s="1" t="str">
        <f>IF(Hide[[#This Row],[FCI Program Type]]=$AV$17,Table1[[#This Row],[Site 
Ordinal Number]]&amp;Hide[[#This Row],[FCI Program Type]],"")</f>
        <v/>
      </c>
      <c r="AK174" s="1" t="str">
        <f>IF(Hide[[#This Row],[FCI Program Type]]=$AV$18,Table1[[#This Row],[Site 
Ordinal Number]]&amp;Hide[[#This Row],[FCI Program Type]],"")</f>
        <v/>
      </c>
      <c r="AL174" s="1" t="b">
        <f>SiteCalc1[[#This Row],[Total Site
FCI 
Power Rating 
'[kW']]]&gt;SiteChar[[#This Row],[Maximum Total Site Power 
'[kW']]]</f>
        <v>0</v>
      </c>
      <c r="AM174" s="1" t="b">
        <f>AND(Hide[[#This Row],[FCI Program Type]]="LMD-FCI",SiteCalc1[[#This Row],[Total 
Site 
LMD-FCI Power Rating 
'[kW']]]&gt;2500)</f>
        <v>0</v>
      </c>
      <c r="AN174" s="1" t="b">
        <f>AND(Hide[[#This Row],[FCI Program Type]]="HD-FCI",SiteCalc1[[#This Row],[Total Site
HD-FCI Power Rating 
'[kW']]]&gt;40000)</f>
        <v>0</v>
      </c>
      <c r="AO174" s="1" t="b">
        <f>AND(FSEchar[[#This Row],[FSE Nameplate Power Rating
'[kW']]]&lt;50,OR(Hide[[#This Row],[FCI Program Type]]=$AV$17,Hide[[#This Row],[FCI Program Type]]=$AV$18))</f>
        <v>0</v>
      </c>
      <c r="AP174"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74" s="1" t="str">
        <f>IF(LEFT(FSEchar[[#This Row],[FCI 
Category
Types]],1)="L", "LMD-FCI",IF(LEFT(FSEchar[[#This Row],[FCI 
Category
Types]],1)="H","HD-FCI",""))</f>
        <v/>
      </c>
      <c r="AR174" s="1" t="str">
        <f>SiteChar[[#This Row],[Site Name]]&amp;" "&amp;FSEchar[[#This Row],[FCI 
Category
Types]]&amp;" "&amp;FSEchar[[#This Row],[FSE Charger Model]]&amp;" "&amp;FSEchar[[#This Row],[FSE Nameplate Power Rating
'[kW']]]</f>
        <v xml:space="preserve">   </v>
      </c>
      <c r="AS174" s="1">
        <f>COUNTIF(Hide[Unique Types],Hide[[#This Row],[Unique Types]])</f>
        <v>157</v>
      </c>
      <c r="BA174" s="48" t="str" cm="1">
        <f t="array" ref="BA174">IF(ISBLANK(AZ174),"",SUM(IF(AZ174=LEFT(AY174:AY$210,LEN(AZ174)),1,0)))</f>
        <v/>
      </c>
      <c r="BB174" s="47" t="str" cm="1">
        <f t="array" ref="BB174">IFERROR(IF(COUNTIF($BB$11:BB173,BB173)&lt;_xlfn.XLOOKUP(BB173,$AZ$11:$AZ$210,$BA$11:$BA$210,0,1),BB173,INDEX($AZ$11:$AZ$210,MATCH(BB173,$AZ$11:$AZ$210,0)+1)),"")</f>
        <v/>
      </c>
      <c r="BC174" s="46" t="str" cm="1">
        <f t="array" ref="BC174">IF(OR($BB174=0,$BB174=""),"",SUM(IF(AY174=Hide[Unique Types],1,0)))</f>
        <v/>
      </c>
      <c r="BD174" s="46" t="str" cm="1">
        <f t="array" ref="BD174">IF(OR($BB174=0,$BB174=""),"",_xlfn.XLOOKUP(AY174,Hide[Unique Types],FSEchar[FCI 
Category
Types],"Err",0,1))</f>
        <v/>
      </c>
      <c r="BE174" s="46" t="str" cm="1">
        <f t="array" ref="BE174">IF(OR($BB174=0,$BB174=""),"",_xlfn.XLOOKUP(AY174,Hide[Unique Types],FSEchar[FSE Charger Model],"Err",0,1))</f>
        <v/>
      </c>
      <c r="BF174" s="46" t="str" cm="1">
        <f t="array" ref="BF174">IF(OR($BB174=0,$BB174=""),"",_xlfn.XLOOKUP(AY174,Hide[Unique Types],FSEchar[FSE Nameplate Power Rating
'[kW']],"Err",0,1))</f>
        <v/>
      </c>
      <c r="BG174" s="46" t="str" cm="1">
        <f t="array" ref="BG174">IF(OR($BB174=0,$BB174=""),"",_xlfn.XLOOKUP(AY174,Hide[Unique Types],FSEchar[Number of CHAdeMO Ports],"Err",0,1))</f>
        <v/>
      </c>
      <c r="BH174" s="46" t="str" cm="1">
        <f t="array" ref="BH174">IF(OR($BB174=0,$BB174=""),"",_xlfn.XLOOKUP(AY174,Hide[Unique Types],FSEchar[Number of 
CCS 
Ports],"Err",0,1))</f>
        <v/>
      </c>
      <c r="BI174" s="46" t="str" cm="1">
        <f t="array" ref="BI174">IF(OR($BB174=0,$BB174=""),"",_xlfn.XLOOKUP(AY174,Hide[Unique Types],FSEchar[Number of NACS 
(SAE J3400)
Ports],"Err",0,1))</f>
        <v/>
      </c>
      <c r="BJ174" s="46" t="str" cm="1">
        <f t="array" ref="BJ174">IF(OR($BB174=0,$BB174=""),"",_xlfn.XLOOKUP(AY174,Hide[Unique Types],FSEchar[Number of High-Power Ports],"Err",0,1))</f>
        <v/>
      </c>
      <c r="BK174" s="46" t="str" cm="1">
        <f t="array" ref="BK174">IF(OR($BB174=0,$BB174=""),"",_xlfn.XLOOKUP(AY174,Hide[Unique Types],FSEchar[High-Power Port Type],"Err",0,1))</f>
        <v/>
      </c>
      <c r="BL174" s="46" t="str" cm="1">
        <f t="array" ref="BL174">IF(OR($BB174=0,$BB174=""),"",_xlfn.XLOOKUP(AY174,Hide[Unique Types],SiteCalc2[FCI Charging Capacity '[kWh/day']],"Err",0,1))</f>
        <v/>
      </c>
    </row>
    <row r="175" spans="2:64" x14ac:dyDescent="0.3">
      <c r="B175" s="28">
        <v>165</v>
      </c>
      <c r="C175" s="28" t="str">
        <f>IF(ISBLANK(SiteChar[[#This Row],[Site Name]]),"",IF(G175=G174,C174,C174+1))</f>
        <v/>
      </c>
      <c r="D175" s="28" t="str">
        <f>IF(ISBLANK(SiteChar[[#This Row],[Site Name]]),"",IF(G175=G174,D174+1,1))</f>
        <v/>
      </c>
      <c r="E175" s="1" t="str">
        <f>IF(ISBLANK(SiteChar[[#This Row],[Site Name]]),"",Applicant)</f>
        <v/>
      </c>
      <c r="F175" s="1" t="str">
        <f>IF(ISBLANK(SiteChar[[#This Row],[Site Name]]),"",FEIN)</f>
        <v/>
      </c>
      <c r="G175" s="139"/>
      <c r="H175" s="139"/>
      <c r="I175" s="139"/>
      <c r="J175" s="140"/>
      <c r="K175" s="140"/>
      <c r="L175" s="141"/>
      <c r="M175" s="139"/>
      <c r="N175" s="142"/>
      <c r="O175" s="1">
        <f>SUMIF(Table1[Site 
Ordinal Number],Table1[[#This Row],[Site 
Ordinal Number]],FSEchar[FSE Nameplate Power Rating
'[kW']])</f>
        <v>0</v>
      </c>
      <c r="P175" s="1">
        <f>SUMIF(Table1[Site 
Ordinal Number],Table1[[#This Row],[Site 
Ordinal Number]],FSEchar[FSE
FCI
Power Rating '[kW']])</f>
        <v>0</v>
      </c>
      <c r="Q175" s="1">
        <f>SUMIF(Hide[Site LMD],"="&amp;Table1[[#This Row],[Site 
Ordinal Number]]&amp;$AV$17,FSEchar[FSE
FCI
Power Rating '[kW']])</f>
        <v>0</v>
      </c>
      <c r="R175" s="1">
        <f>SUMIF(Hide[Site HD],"="&amp;Table1[[#This Row],[Site 
Ordinal Number]]&amp;$AV$18,FSEchar[FSE
FCI
Power Rating '[kW']])</f>
        <v>0</v>
      </c>
      <c r="S175" s="139"/>
      <c r="T175" s="139"/>
      <c r="U175" s="139"/>
      <c r="V175" s="139"/>
      <c r="W175" s="139"/>
      <c r="X175" s="139"/>
      <c r="Y175" s="148"/>
      <c r="Z175" s="139"/>
      <c r="AA175" s="139"/>
      <c r="AB175" s="139"/>
      <c r="AC175" s="1" t="str">
        <f>IFERROR(FSEchar[[#This Row],[FSE
FCI
Power Rating '[kW']]]*24*_xlfn.XLOOKUP(FSEchar[[#This Row],[FCI 
Category
Types]],$AV$11:$AV$15,$AW$11:$AW$15),"")</f>
        <v/>
      </c>
      <c r="AD175" s="1">
        <f>SUMIF(SiteChar[Site Name],SiteChar[[#This Row],[Site Name]],FSEchar[FSE Nameplate Power Rating
'[kW']])</f>
        <v>0</v>
      </c>
      <c r="AE175" s="1">
        <f>COUNTIF(SiteChar[Site Name],SiteChar[[#This Row],[Site Name]])</f>
        <v>0</v>
      </c>
      <c r="AF175" s="1">
        <f>COUNTIF(Hide[Site LMD],Table1[[#This Row],[Site 
Ordinal Number]]&amp;$AV$17)</f>
        <v>0</v>
      </c>
      <c r="AG175" s="1">
        <f>COUNTIF(Hide[Site HD],Table1[[#This Row],[Site 
Ordinal Number]]&amp;$AV$18)</f>
        <v>0</v>
      </c>
      <c r="AH175" s="1" t="b">
        <f>OR(ISBLANK(SiteChar[[#This Row],[Latitude]]),LEN(SiteChar[[#This Row],[Latitude]])&gt;=8)</f>
        <v>1</v>
      </c>
      <c r="AI175" s="1" t="b">
        <f>OR(ISBLANK(SiteChar[[#This Row],[Longitude]]),LEN(SiteChar[[#This Row],[Longitude]])&gt;=10)</f>
        <v>1</v>
      </c>
      <c r="AJ175" s="1" t="str">
        <f>IF(Hide[[#This Row],[FCI Program Type]]=$AV$17,Table1[[#This Row],[Site 
Ordinal Number]]&amp;Hide[[#This Row],[FCI Program Type]],"")</f>
        <v/>
      </c>
      <c r="AK175" s="1" t="str">
        <f>IF(Hide[[#This Row],[FCI Program Type]]=$AV$18,Table1[[#This Row],[Site 
Ordinal Number]]&amp;Hide[[#This Row],[FCI Program Type]],"")</f>
        <v/>
      </c>
      <c r="AL175" s="1" t="b">
        <f>SiteCalc1[[#This Row],[Total Site
FCI 
Power Rating 
'[kW']]]&gt;SiteChar[[#This Row],[Maximum Total Site Power 
'[kW']]]</f>
        <v>0</v>
      </c>
      <c r="AM175" s="1" t="b">
        <f>AND(Hide[[#This Row],[FCI Program Type]]="LMD-FCI",SiteCalc1[[#This Row],[Total 
Site 
LMD-FCI Power Rating 
'[kW']]]&gt;2500)</f>
        <v>0</v>
      </c>
      <c r="AN175" s="1" t="b">
        <f>AND(Hide[[#This Row],[FCI Program Type]]="HD-FCI",SiteCalc1[[#This Row],[Total Site
HD-FCI Power Rating 
'[kW']]]&gt;40000)</f>
        <v>0</v>
      </c>
      <c r="AO175" s="1" t="b">
        <f>AND(FSEchar[[#This Row],[FSE Nameplate Power Rating
'[kW']]]&lt;50,OR(Hide[[#This Row],[FCI Program Type]]=$AV$17,Hide[[#This Row],[FCI Program Type]]=$AV$18))</f>
        <v>0</v>
      </c>
      <c r="AP175"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75" s="1" t="str">
        <f>IF(LEFT(FSEchar[[#This Row],[FCI 
Category
Types]],1)="L", "LMD-FCI",IF(LEFT(FSEchar[[#This Row],[FCI 
Category
Types]],1)="H","HD-FCI",""))</f>
        <v/>
      </c>
      <c r="AR175" s="1" t="str">
        <f>SiteChar[[#This Row],[Site Name]]&amp;" "&amp;FSEchar[[#This Row],[FCI 
Category
Types]]&amp;" "&amp;FSEchar[[#This Row],[FSE Charger Model]]&amp;" "&amp;FSEchar[[#This Row],[FSE Nameplate Power Rating
'[kW']]]</f>
        <v xml:space="preserve">   </v>
      </c>
      <c r="AS175" s="1">
        <f>COUNTIF(Hide[Unique Types],Hide[[#This Row],[Unique Types]])</f>
        <v>157</v>
      </c>
      <c r="BA175" s="48" t="str" cm="1">
        <f t="array" ref="BA175">IF(ISBLANK(AZ175),"",SUM(IF(AZ175=LEFT(AY175:AY$210,LEN(AZ175)),1,0)))</f>
        <v/>
      </c>
      <c r="BB175" s="47" t="str" cm="1">
        <f t="array" ref="BB175">IFERROR(IF(COUNTIF($BB$11:BB174,BB174)&lt;_xlfn.XLOOKUP(BB174,$AZ$11:$AZ$210,$BA$11:$BA$210,0,1),BB174,INDEX($AZ$11:$AZ$210,MATCH(BB174,$AZ$11:$AZ$210,0)+1)),"")</f>
        <v/>
      </c>
      <c r="BC175" s="46" t="str" cm="1">
        <f t="array" ref="BC175">IF(OR($BB175=0,$BB175=""),"",SUM(IF(AY175=Hide[Unique Types],1,0)))</f>
        <v/>
      </c>
      <c r="BD175" s="46" t="str" cm="1">
        <f t="array" ref="BD175">IF(OR($BB175=0,$BB175=""),"",_xlfn.XLOOKUP(AY175,Hide[Unique Types],FSEchar[FCI 
Category
Types],"Err",0,1))</f>
        <v/>
      </c>
      <c r="BE175" s="46" t="str" cm="1">
        <f t="array" ref="BE175">IF(OR($BB175=0,$BB175=""),"",_xlfn.XLOOKUP(AY175,Hide[Unique Types],FSEchar[FSE Charger Model],"Err",0,1))</f>
        <v/>
      </c>
      <c r="BF175" s="46" t="str" cm="1">
        <f t="array" ref="BF175">IF(OR($BB175=0,$BB175=""),"",_xlfn.XLOOKUP(AY175,Hide[Unique Types],FSEchar[FSE Nameplate Power Rating
'[kW']],"Err",0,1))</f>
        <v/>
      </c>
      <c r="BG175" s="46" t="str" cm="1">
        <f t="array" ref="BG175">IF(OR($BB175=0,$BB175=""),"",_xlfn.XLOOKUP(AY175,Hide[Unique Types],FSEchar[Number of CHAdeMO Ports],"Err",0,1))</f>
        <v/>
      </c>
      <c r="BH175" s="46" t="str" cm="1">
        <f t="array" ref="BH175">IF(OR($BB175=0,$BB175=""),"",_xlfn.XLOOKUP(AY175,Hide[Unique Types],FSEchar[Number of 
CCS 
Ports],"Err",0,1))</f>
        <v/>
      </c>
      <c r="BI175" s="46" t="str" cm="1">
        <f t="array" ref="BI175">IF(OR($BB175=0,$BB175=""),"",_xlfn.XLOOKUP(AY175,Hide[Unique Types],FSEchar[Number of NACS 
(SAE J3400)
Ports],"Err",0,1))</f>
        <v/>
      </c>
      <c r="BJ175" s="46" t="str" cm="1">
        <f t="array" ref="BJ175">IF(OR($BB175=0,$BB175=""),"",_xlfn.XLOOKUP(AY175,Hide[Unique Types],FSEchar[Number of High-Power Ports],"Err",0,1))</f>
        <v/>
      </c>
      <c r="BK175" s="46" t="str" cm="1">
        <f t="array" ref="BK175">IF(OR($BB175=0,$BB175=""),"",_xlfn.XLOOKUP(AY175,Hide[Unique Types],FSEchar[High-Power Port Type],"Err",0,1))</f>
        <v/>
      </c>
      <c r="BL175" s="46" t="str" cm="1">
        <f t="array" ref="BL175">IF(OR($BB175=0,$BB175=""),"",_xlfn.XLOOKUP(AY175,Hide[Unique Types],SiteCalc2[FCI Charging Capacity '[kWh/day']],"Err",0,1))</f>
        <v/>
      </c>
    </row>
    <row r="176" spans="2:64" x14ac:dyDescent="0.3">
      <c r="B176" s="28">
        <v>166</v>
      </c>
      <c r="C176" s="28" t="str">
        <f>IF(ISBLANK(SiteChar[[#This Row],[Site Name]]),"",IF(G176=G175,C175,C175+1))</f>
        <v/>
      </c>
      <c r="D176" s="28" t="str">
        <f>IF(ISBLANK(SiteChar[[#This Row],[Site Name]]),"",IF(G176=G175,D175+1,1))</f>
        <v/>
      </c>
      <c r="E176" s="1" t="str">
        <f>IF(ISBLANK(SiteChar[[#This Row],[Site Name]]),"",Applicant)</f>
        <v/>
      </c>
      <c r="F176" s="1" t="str">
        <f>IF(ISBLANK(SiteChar[[#This Row],[Site Name]]),"",FEIN)</f>
        <v/>
      </c>
      <c r="G176" s="139"/>
      <c r="H176" s="139"/>
      <c r="I176" s="139"/>
      <c r="J176" s="140"/>
      <c r="K176" s="140"/>
      <c r="L176" s="141"/>
      <c r="M176" s="139"/>
      <c r="N176" s="142"/>
      <c r="O176" s="1">
        <f>SUMIF(Table1[Site 
Ordinal Number],Table1[[#This Row],[Site 
Ordinal Number]],FSEchar[FSE Nameplate Power Rating
'[kW']])</f>
        <v>0</v>
      </c>
      <c r="P176" s="1">
        <f>SUMIF(Table1[Site 
Ordinal Number],Table1[[#This Row],[Site 
Ordinal Number]],FSEchar[FSE
FCI
Power Rating '[kW']])</f>
        <v>0</v>
      </c>
      <c r="Q176" s="1">
        <f>SUMIF(Hide[Site LMD],"="&amp;Table1[[#This Row],[Site 
Ordinal Number]]&amp;$AV$17,FSEchar[FSE
FCI
Power Rating '[kW']])</f>
        <v>0</v>
      </c>
      <c r="R176" s="1">
        <f>SUMIF(Hide[Site HD],"="&amp;Table1[[#This Row],[Site 
Ordinal Number]]&amp;$AV$18,FSEchar[FSE
FCI
Power Rating '[kW']])</f>
        <v>0</v>
      </c>
      <c r="S176" s="139"/>
      <c r="T176" s="139"/>
      <c r="U176" s="139"/>
      <c r="V176" s="139"/>
      <c r="W176" s="139"/>
      <c r="X176" s="139"/>
      <c r="Y176" s="148"/>
      <c r="Z176" s="139"/>
      <c r="AA176" s="139"/>
      <c r="AB176" s="139"/>
      <c r="AC176" s="1" t="str">
        <f>IFERROR(FSEchar[[#This Row],[FSE
FCI
Power Rating '[kW']]]*24*_xlfn.XLOOKUP(FSEchar[[#This Row],[FCI 
Category
Types]],$AV$11:$AV$15,$AW$11:$AW$15),"")</f>
        <v/>
      </c>
      <c r="AD176" s="1">
        <f>SUMIF(SiteChar[Site Name],SiteChar[[#This Row],[Site Name]],FSEchar[FSE Nameplate Power Rating
'[kW']])</f>
        <v>0</v>
      </c>
      <c r="AE176" s="1">
        <f>COUNTIF(SiteChar[Site Name],SiteChar[[#This Row],[Site Name]])</f>
        <v>0</v>
      </c>
      <c r="AF176" s="1">
        <f>COUNTIF(Hide[Site LMD],Table1[[#This Row],[Site 
Ordinal Number]]&amp;$AV$17)</f>
        <v>0</v>
      </c>
      <c r="AG176" s="1">
        <f>COUNTIF(Hide[Site HD],Table1[[#This Row],[Site 
Ordinal Number]]&amp;$AV$18)</f>
        <v>0</v>
      </c>
      <c r="AH176" s="1" t="b">
        <f>OR(ISBLANK(SiteChar[[#This Row],[Latitude]]),LEN(SiteChar[[#This Row],[Latitude]])&gt;=8)</f>
        <v>1</v>
      </c>
      <c r="AI176" s="1" t="b">
        <f>OR(ISBLANK(SiteChar[[#This Row],[Longitude]]),LEN(SiteChar[[#This Row],[Longitude]])&gt;=10)</f>
        <v>1</v>
      </c>
      <c r="AJ176" s="1" t="str">
        <f>IF(Hide[[#This Row],[FCI Program Type]]=$AV$17,Table1[[#This Row],[Site 
Ordinal Number]]&amp;Hide[[#This Row],[FCI Program Type]],"")</f>
        <v/>
      </c>
      <c r="AK176" s="1" t="str">
        <f>IF(Hide[[#This Row],[FCI Program Type]]=$AV$18,Table1[[#This Row],[Site 
Ordinal Number]]&amp;Hide[[#This Row],[FCI Program Type]],"")</f>
        <v/>
      </c>
      <c r="AL176" s="1" t="b">
        <f>SiteCalc1[[#This Row],[Total Site
FCI 
Power Rating 
'[kW']]]&gt;SiteChar[[#This Row],[Maximum Total Site Power 
'[kW']]]</f>
        <v>0</v>
      </c>
      <c r="AM176" s="1" t="b">
        <f>AND(Hide[[#This Row],[FCI Program Type]]="LMD-FCI",SiteCalc1[[#This Row],[Total 
Site 
LMD-FCI Power Rating 
'[kW']]]&gt;2500)</f>
        <v>0</v>
      </c>
      <c r="AN176" s="1" t="b">
        <f>AND(Hide[[#This Row],[FCI Program Type]]="HD-FCI",SiteCalc1[[#This Row],[Total Site
HD-FCI Power Rating 
'[kW']]]&gt;40000)</f>
        <v>0</v>
      </c>
      <c r="AO176" s="1" t="b">
        <f>AND(FSEchar[[#This Row],[FSE Nameplate Power Rating
'[kW']]]&lt;50,OR(Hide[[#This Row],[FCI Program Type]]=$AV$17,Hide[[#This Row],[FCI Program Type]]=$AV$18))</f>
        <v>0</v>
      </c>
      <c r="AP176"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76" s="1" t="str">
        <f>IF(LEFT(FSEchar[[#This Row],[FCI 
Category
Types]],1)="L", "LMD-FCI",IF(LEFT(FSEchar[[#This Row],[FCI 
Category
Types]],1)="H","HD-FCI",""))</f>
        <v/>
      </c>
      <c r="AR176" s="1" t="str">
        <f>SiteChar[[#This Row],[Site Name]]&amp;" "&amp;FSEchar[[#This Row],[FCI 
Category
Types]]&amp;" "&amp;FSEchar[[#This Row],[FSE Charger Model]]&amp;" "&amp;FSEchar[[#This Row],[FSE Nameplate Power Rating
'[kW']]]</f>
        <v xml:space="preserve">   </v>
      </c>
      <c r="AS176" s="1">
        <f>COUNTIF(Hide[Unique Types],Hide[[#This Row],[Unique Types]])</f>
        <v>157</v>
      </c>
      <c r="BA176" s="48" t="str" cm="1">
        <f t="array" ref="BA176">IF(ISBLANK(AZ176),"",SUM(IF(AZ176=LEFT(AY176:AY$210,LEN(AZ176)),1,0)))</f>
        <v/>
      </c>
      <c r="BB176" s="47" t="str" cm="1">
        <f t="array" ref="BB176">IFERROR(IF(COUNTIF($BB$11:BB175,BB175)&lt;_xlfn.XLOOKUP(BB175,$AZ$11:$AZ$210,$BA$11:$BA$210,0,1),BB175,INDEX($AZ$11:$AZ$210,MATCH(BB175,$AZ$11:$AZ$210,0)+1)),"")</f>
        <v/>
      </c>
      <c r="BC176" s="46" t="str" cm="1">
        <f t="array" ref="BC176">IF(OR($BB176=0,$BB176=""),"",SUM(IF(AY176=Hide[Unique Types],1,0)))</f>
        <v/>
      </c>
      <c r="BD176" s="46" t="str" cm="1">
        <f t="array" ref="BD176">IF(OR($BB176=0,$BB176=""),"",_xlfn.XLOOKUP(AY176,Hide[Unique Types],FSEchar[FCI 
Category
Types],"Err",0,1))</f>
        <v/>
      </c>
      <c r="BE176" s="46" t="str" cm="1">
        <f t="array" ref="BE176">IF(OR($BB176=0,$BB176=""),"",_xlfn.XLOOKUP(AY176,Hide[Unique Types],FSEchar[FSE Charger Model],"Err",0,1))</f>
        <v/>
      </c>
      <c r="BF176" s="46" t="str" cm="1">
        <f t="array" ref="BF176">IF(OR($BB176=0,$BB176=""),"",_xlfn.XLOOKUP(AY176,Hide[Unique Types],FSEchar[FSE Nameplate Power Rating
'[kW']],"Err",0,1))</f>
        <v/>
      </c>
      <c r="BG176" s="46" t="str" cm="1">
        <f t="array" ref="BG176">IF(OR($BB176=0,$BB176=""),"",_xlfn.XLOOKUP(AY176,Hide[Unique Types],FSEchar[Number of CHAdeMO Ports],"Err",0,1))</f>
        <v/>
      </c>
      <c r="BH176" s="46" t="str" cm="1">
        <f t="array" ref="BH176">IF(OR($BB176=0,$BB176=""),"",_xlfn.XLOOKUP(AY176,Hide[Unique Types],FSEchar[Number of 
CCS 
Ports],"Err",0,1))</f>
        <v/>
      </c>
      <c r="BI176" s="46" t="str" cm="1">
        <f t="array" ref="BI176">IF(OR($BB176=0,$BB176=""),"",_xlfn.XLOOKUP(AY176,Hide[Unique Types],FSEchar[Number of NACS 
(SAE J3400)
Ports],"Err",0,1))</f>
        <v/>
      </c>
      <c r="BJ176" s="46" t="str" cm="1">
        <f t="array" ref="BJ176">IF(OR($BB176=0,$BB176=""),"",_xlfn.XLOOKUP(AY176,Hide[Unique Types],FSEchar[Number of High-Power Ports],"Err",0,1))</f>
        <v/>
      </c>
      <c r="BK176" s="46" t="str" cm="1">
        <f t="array" ref="BK176">IF(OR($BB176=0,$BB176=""),"",_xlfn.XLOOKUP(AY176,Hide[Unique Types],FSEchar[High-Power Port Type],"Err",0,1))</f>
        <v/>
      </c>
      <c r="BL176" s="46" t="str" cm="1">
        <f t="array" ref="BL176">IF(OR($BB176=0,$BB176=""),"",_xlfn.XLOOKUP(AY176,Hide[Unique Types],SiteCalc2[FCI Charging Capacity '[kWh/day']],"Err",0,1))</f>
        <v/>
      </c>
    </row>
    <row r="177" spans="2:64" x14ac:dyDescent="0.3">
      <c r="B177" s="28">
        <v>167</v>
      </c>
      <c r="C177" s="28" t="str">
        <f>IF(ISBLANK(SiteChar[[#This Row],[Site Name]]),"",IF(G177=G176,C176,C176+1))</f>
        <v/>
      </c>
      <c r="D177" s="28" t="str">
        <f>IF(ISBLANK(SiteChar[[#This Row],[Site Name]]),"",IF(G177=G176,D176+1,1))</f>
        <v/>
      </c>
      <c r="E177" s="1" t="str">
        <f>IF(ISBLANK(SiteChar[[#This Row],[Site Name]]),"",Applicant)</f>
        <v/>
      </c>
      <c r="F177" s="1" t="str">
        <f>IF(ISBLANK(SiteChar[[#This Row],[Site Name]]),"",FEIN)</f>
        <v/>
      </c>
      <c r="G177" s="139"/>
      <c r="H177" s="139"/>
      <c r="I177" s="139"/>
      <c r="J177" s="140"/>
      <c r="K177" s="140"/>
      <c r="L177" s="141"/>
      <c r="M177" s="139"/>
      <c r="N177" s="142"/>
      <c r="O177" s="1">
        <f>SUMIF(Table1[Site 
Ordinal Number],Table1[[#This Row],[Site 
Ordinal Number]],FSEchar[FSE Nameplate Power Rating
'[kW']])</f>
        <v>0</v>
      </c>
      <c r="P177" s="1">
        <f>SUMIF(Table1[Site 
Ordinal Number],Table1[[#This Row],[Site 
Ordinal Number]],FSEchar[FSE
FCI
Power Rating '[kW']])</f>
        <v>0</v>
      </c>
      <c r="Q177" s="1">
        <f>SUMIF(Hide[Site LMD],"="&amp;Table1[[#This Row],[Site 
Ordinal Number]]&amp;$AV$17,FSEchar[FSE
FCI
Power Rating '[kW']])</f>
        <v>0</v>
      </c>
      <c r="R177" s="1">
        <f>SUMIF(Hide[Site HD],"="&amp;Table1[[#This Row],[Site 
Ordinal Number]]&amp;$AV$18,FSEchar[FSE
FCI
Power Rating '[kW']])</f>
        <v>0</v>
      </c>
      <c r="S177" s="139"/>
      <c r="T177" s="139"/>
      <c r="U177" s="139"/>
      <c r="V177" s="139"/>
      <c r="W177" s="139"/>
      <c r="X177" s="139"/>
      <c r="Y177" s="148"/>
      <c r="Z177" s="139"/>
      <c r="AA177" s="139"/>
      <c r="AB177" s="139"/>
      <c r="AC177" s="1" t="str">
        <f>IFERROR(FSEchar[[#This Row],[FSE
FCI
Power Rating '[kW']]]*24*_xlfn.XLOOKUP(FSEchar[[#This Row],[FCI 
Category
Types]],$AV$11:$AV$15,$AW$11:$AW$15),"")</f>
        <v/>
      </c>
      <c r="AD177" s="1">
        <f>SUMIF(SiteChar[Site Name],SiteChar[[#This Row],[Site Name]],FSEchar[FSE Nameplate Power Rating
'[kW']])</f>
        <v>0</v>
      </c>
      <c r="AE177" s="1">
        <f>COUNTIF(SiteChar[Site Name],SiteChar[[#This Row],[Site Name]])</f>
        <v>0</v>
      </c>
      <c r="AF177" s="1">
        <f>COUNTIF(Hide[Site LMD],Table1[[#This Row],[Site 
Ordinal Number]]&amp;$AV$17)</f>
        <v>0</v>
      </c>
      <c r="AG177" s="1">
        <f>COUNTIF(Hide[Site HD],Table1[[#This Row],[Site 
Ordinal Number]]&amp;$AV$18)</f>
        <v>0</v>
      </c>
      <c r="AH177" s="1" t="b">
        <f>OR(ISBLANK(SiteChar[[#This Row],[Latitude]]),LEN(SiteChar[[#This Row],[Latitude]])&gt;=8)</f>
        <v>1</v>
      </c>
      <c r="AI177" s="1" t="b">
        <f>OR(ISBLANK(SiteChar[[#This Row],[Longitude]]),LEN(SiteChar[[#This Row],[Longitude]])&gt;=10)</f>
        <v>1</v>
      </c>
      <c r="AJ177" s="1" t="str">
        <f>IF(Hide[[#This Row],[FCI Program Type]]=$AV$17,Table1[[#This Row],[Site 
Ordinal Number]]&amp;Hide[[#This Row],[FCI Program Type]],"")</f>
        <v/>
      </c>
      <c r="AK177" s="1" t="str">
        <f>IF(Hide[[#This Row],[FCI Program Type]]=$AV$18,Table1[[#This Row],[Site 
Ordinal Number]]&amp;Hide[[#This Row],[FCI Program Type]],"")</f>
        <v/>
      </c>
      <c r="AL177" s="1" t="b">
        <f>SiteCalc1[[#This Row],[Total Site
FCI 
Power Rating 
'[kW']]]&gt;SiteChar[[#This Row],[Maximum Total Site Power 
'[kW']]]</f>
        <v>0</v>
      </c>
      <c r="AM177" s="1" t="b">
        <f>AND(Hide[[#This Row],[FCI Program Type]]="LMD-FCI",SiteCalc1[[#This Row],[Total 
Site 
LMD-FCI Power Rating 
'[kW']]]&gt;2500)</f>
        <v>0</v>
      </c>
      <c r="AN177" s="1" t="b">
        <f>AND(Hide[[#This Row],[FCI Program Type]]="HD-FCI",SiteCalc1[[#This Row],[Total Site
HD-FCI Power Rating 
'[kW']]]&gt;40000)</f>
        <v>0</v>
      </c>
      <c r="AO177" s="1" t="b">
        <f>AND(FSEchar[[#This Row],[FSE Nameplate Power Rating
'[kW']]]&lt;50,OR(Hide[[#This Row],[FCI Program Type]]=$AV$17,Hide[[#This Row],[FCI Program Type]]=$AV$18))</f>
        <v>0</v>
      </c>
      <c r="AP177"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77" s="1" t="str">
        <f>IF(LEFT(FSEchar[[#This Row],[FCI 
Category
Types]],1)="L", "LMD-FCI",IF(LEFT(FSEchar[[#This Row],[FCI 
Category
Types]],1)="H","HD-FCI",""))</f>
        <v/>
      </c>
      <c r="AR177" s="1" t="str">
        <f>SiteChar[[#This Row],[Site Name]]&amp;" "&amp;FSEchar[[#This Row],[FCI 
Category
Types]]&amp;" "&amp;FSEchar[[#This Row],[FSE Charger Model]]&amp;" "&amp;FSEchar[[#This Row],[FSE Nameplate Power Rating
'[kW']]]</f>
        <v xml:space="preserve">   </v>
      </c>
      <c r="AS177" s="1">
        <f>COUNTIF(Hide[Unique Types],Hide[[#This Row],[Unique Types]])</f>
        <v>157</v>
      </c>
      <c r="BA177" s="48" t="str" cm="1">
        <f t="array" ref="BA177">IF(ISBLANK(AZ177),"",SUM(IF(AZ177=LEFT(AY177:AY$210,LEN(AZ177)),1,0)))</f>
        <v/>
      </c>
      <c r="BB177" s="47" t="str" cm="1">
        <f t="array" ref="BB177">IFERROR(IF(COUNTIF($BB$11:BB176,BB176)&lt;_xlfn.XLOOKUP(BB176,$AZ$11:$AZ$210,$BA$11:$BA$210,0,1),BB176,INDEX($AZ$11:$AZ$210,MATCH(BB176,$AZ$11:$AZ$210,0)+1)),"")</f>
        <v/>
      </c>
      <c r="BC177" s="46" t="str" cm="1">
        <f t="array" ref="BC177">IF(OR($BB177=0,$BB177=""),"",SUM(IF(AY177=Hide[Unique Types],1,0)))</f>
        <v/>
      </c>
      <c r="BD177" s="46" t="str" cm="1">
        <f t="array" ref="BD177">IF(OR($BB177=0,$BB177=""),"",_xlfn.XLOOKUP(AY177,Hide[Unique Types],FSEchar[FCI 
Category
Types],"Err",0,1))</f>
        <v/>
      </c>
      <c r="BE177" s="46" t="str" cm="1">
        <f t="array" ref="BE177">IF(OR($BB177=0,$BB177=""),"",_xlfn.XLOOKUP(AY177,Hide[Unique Types],FSEchar[FSE Charger Model],"Err",0,1))</f>
        <v/>
      </c>
      <c r="BF177" s="46" t="str" cm="1">
        <f t="array" ref="BF177">IF(OR($BB177=0,$BB177=""),"",_xlfn.XLOOKUP(AY177,Hide[Unique Types],FSEchar[FSE Nameplate Power Rating
'[kW']],"Err",0,1))</f>
        <v/>
      </c>
      <c r="BG177" s="46" t="str" cm="1">
        <f t="array" ref="BG177">IF(OR($BB177=0,$BB177=""),"",_xlfn.XLOOKUP(AY177,Hide[Unique Types],FSEchar[Number of CHAdeMO Ports],"Err",0,1))</f>
        <v/>
      </c>
      <c r="BH177" s="46" t="str" cm="1">
        <f t="array" ref="BH177">IF(OR($BB177=0,$BB177=""),"",_xlfn.XLOOKUP(AY177,Hide[Unique Types],FSEchar[Number of 
CCS 
Ports],"Err",0,1))</f>
        <v/>
      </c>
      <c r="BI177" s="46" t="str" cm="1">
        <f t="array" ref="BI177">IF(OR($BB177=0,$BB177=""),"",_xlfn.XLOOKUP(AY177,Hide[Unique Types],FSEchar[Number of NACS 
(SAE J3400)
Ports],"Err",0,1))</f>
        <v/>
      </c>
      <c r="BJ177" s="46" t="str" cm="1">
        <f t="array" ref="BJ177">IF(OR($BB177=0,$BB177=""),"",_xlfn.XLOOKUP(AY177,Hide[Unique Types],FSEchar[Number of High-Power Ports],"Err",0,1))</f>
        <v/>
      </c>
      <c r="BK177" s="46" t="str" cm="1">
        <f t="array" ref="BK177">IF(OR($BB177=0,$BB177=""),"",_xlfn.XLOOKUP(AY177,Hide[Unique Types],FSEchar[High-Power Port Type],"Err",0,1))</f>
        <v/>
      </c>
      <c r="BL177" s="46" t="str" cm="1">
        <f t="array" ref="BL177">IF(OR($BB177=0,$BB177=""),"",_xlfn.XLOOKUP(AY177,Hide[Unique Types],SiteCalc2[FCI Charging Capacity '[kWh/day']],"Err",0,1))</f>
        <v/>
      </c>
    </row>
    <row r="178" spans="2:64" x14ac:dyDescent="0.3">
      <c r="B178" s="28">
        <v>168</v>
      </c>
      <c r="C178" s="28" t="str">
        <f>IF(ISBLANK(SiteChar[[#This Row],[Site Name]]),"",IF(G178=G177,C177,C177+1))</f>
        <v/>
      </c>
      <c r="D178" s="28" t="str">
        <f>IF(ISBLANK(SiteChar[[#This Row],[Site Name]]),"",IF(G178=G177,D177+1,1))</f>
        <v/>
      </c>
      <c r="E178" s="1" t="str">
        <f>IF(ISBLANK(SiteChar[[#This Row],[Site Name]]),"",Applicant)</f>
        <v/>
      </c>
      <c r="F178" s="1" t="str">
        <f>IF(ISBLANK(SiteChar[[#This Row],[Site Name]]),"",FEIN)</f>
        <v/>
      </c>
      <c r="G178" s="139"/>
      <c r="H178" s="139"/>
      <c r="I178" s="139"/>
      <c r="J178" s="140"/>
      <c r="K178" s="140"/>
      <c r="L178" s="141"/>
      <c r="M178" s="139"/>
      <c r="N178" s="142"/>
      <c r="O178" s="1">
        <f>SUMIF(Table1[Site 
Ordinal Number],Table1[[#This Row],[Site 
Ordinal Number]],FSEchar[FSE Nameplate Power Rating
'[kW']])</f>
        <v>0</v>
      </c>
      <c r="P178" s="1">
        <f>SUMIF(Table1[Site 
Ordinal Number],Table1[[#This Row],[Site 
Ordinal Number]],FSEchar[FSE
FCI
Power Rating '[kW']])</f>
        <v>0</v>
      </c>
      <c r="Q178" s="1">
        <f>SUMIF(Hide[Site LMD],"="&amp;Table1[[#This Row],[Site 
Ordinal Number]]&amp;$AV$17,FSEchar[FSE
FCI
Power Rating '[kW']])</f>
        <v>0</v>
      </c>
      <c r="R178" s="1">
        <f>SUMIF(Hide[Site HD],"="&amp;Table1[[#This Row],[Site 
Ordinal Number]]&amp;$AV$18,FSEchar[FSE
FCI
Power Rating '[kW']])</f>
        <v>0</v>
      </c>
      <c r="S178" s="139"/>
      <c r="T178" s="139"/>
      <c r="U178" s="139"/>
      <c r="V178" s="139"/>
      <c r="W178" s="139"/>
      <c r="X178" s="139"/>
      <c r="Y178" s="148"/>
      <c r="Z178" s="139"/>
      <c r="AA178" s="139"/>
      <c r="AB178" s="139"/>
      <c r="AC178" s="1" t="str">
        <f>IFERROR(FSEchar[[#This Row],[FSE
FCI
Power Rating '[kW']]]*24*_xlfn.XLOOKUP(FSEchar[[#This Row],[FCI 
Category
Types]],$AV$11:$AV$15,$AW$11:$AW$15),"")</f>
        <v/>
      </c>
      <c r="AD178" s="1">
        <f>SUMIF(SiteChar[Site Name],SiteChar[[#This Row],[Site Name]],FSEchar[FSE Nameplate Power Rating
'[kW']])</f>
        <v>0</v>
      </c>
      <c r="AE178" s="1">
        <f>COUNTIF(SiteChar[Site Name],SiteChar[[#This Row],[Site Name]])</f>
        <v>0</v>
      </c>
      <c r="AF178" s="1">
        <f>COUNTIF(Hide[Site LMD],Table1[[#This Row],[Site 
Ordinal Number]]&amp;$AV$17)</f>
        <v>0</v>
      </c>
      <c r="AG178" s="1">
        <f>COUNTIF(Hide[Site HD],Table1[[#This Row],[Site 
Ordinal Number]]&amp;$AV$18)</f>
        <v>0</v>
      </c>
      <c r="AH178" s="1" t="b">
        <f>OR(ISBLANK(SiteChar[[#This Row],[Latitude]]),LEN(SiteChar[[#This Row],[Latitude]])&gt;=8)</f>
        <v>1</v>
      </c>
      <c r="AI178" s="1" t="b">
        <f>OR(ISBLANK(SiteChar[[#This Row],[Longitude]]),LEN(SiteChar[[#This Row],[Longitude]])&gt;=10)</f>
        <v>1</v>
      </c>
      <c r="AJ178" s="1" t="str">
        <f>IF(Hide[[#This Row],[FCI Program Type]]=$AV$17,Table1[[#This Row],[Site 
Ordinal Number]]&amp;Hide[[#This Row],[FCI Program Type]],"")</f>
        <v/>
      </c>
      <c r="AK178" s="1" t="str">
        <f>IF(Hide[[#This Row],[FCI Program Type]]=$AV$18,Table1[[#This Row],[Site 
Ordinal Number]]&amp;Hide[[#This Row],[FCI Program Type]],"")</f>
        <v/>
      </c>
      <c r="AL178" s="1" t="b">
        <f>SiteCalc1[[#This Row],[Total Site
FCI 
Power Rating 
'[kW']]]&gt;SiteChar[[#This Row],[Maximum Total Site Power 
'[kW']]]</f>
        <v>0</v>
      </c>
      <c r="AM178" s="1" t="b">
        <f>AND(Hide[[#This Row],[FCI Program Type]]="LMD-FCI",SiteCalc1[[#This Row],[Total 
Site 
LMD-FCI Power Rating 
'[kW']]]&gt;2500)</f>
        <v>0</v>
      </c>
      <c r="AN178" s="1" t="b">
        <f>AND(Hide[[#This Row],[FCI Program Type]]="HD-FCI",SiteCalc1[[#This Row],[Total Site
HD-FCI Power Rating 
'[kW']]]&gt;40000)</f>
        <v>0</v>
      </c>
      <c r="AO178" s="1" t="b">
        <f>AND(FSEchar[[#This Row],[FSE Nameplate Power Rating
'[kW']]]&lt;50,OR(Hide[[#This Row],[FCI Program Type]]=$AV$17,Hide[[#This Row],[FCI Program Type]]=$AV$18))</f>
        <v>0</v>
      </c>
      <c r="AP178"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78" s="1" t="str">
        <f>IF(LEFT(FSEchar[[#This Row],[FCI 
Category
Types]],1)="L", "LMD-FCI",IF(LEFT(FSEchar[[#This Row],[FCI 
Category
Types]],1)="H","HD-FCI",""))</f>
        <v/>
      </c>
      <c r="AR178" s="1" t="str">
        <f>SiteChar[[#This Row],[Site Name]]&amp;" "&amp;FSEchar[[#This Row],[FCI 
Category
Types]]&amp;" "&amp;FSEchar[[#This Row],[FSE Charger Model]]&amp;" "&amp;FSEchar[[#This Row],[FSE Nameplate Power Rating
'[kW']]]</f>
        <v xml:space="preserve">   </v>
      </c>
      <c r="AS178" s="1">
        <f>COUNTIF(Hide[Unique Types],Hide[[#This Row],[Unique Types]])</f>
        <v>157</v>
      </c>
      <c r="BA178" s="48" t="str" cm="1">
        <f t="array" ref="BA178">IF(ISBLANK(AZ178),"",SUM(IF(AZ178=LEFT(AY178:AY$210,LEN(AZ178)),1,0)))</f>
        <v/>
      </c>
      <c r="BB178" s="47" t="str" cm="1">
        <f t="array" ref="BB178">IFERROR(IF(COUNTIF($BB$11:BB177,BB177)&lt;_xlfn.XLOOKUP(BB177,$AZ$11:$AZ$210,$BA$11:$BA$210,0,1),BB177,INDEX($AZ$11:$AZ$210,MATCH(BB177,$AZ$11:$AZ$210,0)+1)),"")</f>
        <v/>
      </c>
      <c r="BC178" s="46" t="str" cm="1">
        <f t="array" ref="BC178">IF(OR($BB178=0,$BB178=""),"",SUM(IF(AY178=Hide[Unique Types],1,0)))</f>
        <v/>
      </c>
      <c r="BD178" s="46" t="str" cm="1">
        <f t="array" ref="BD178">IF(OR($BB178=0,$BB178=""),"",_xlfn.XLOOKUP(AY178,Hide[Unique Types],FSEchar[FCI 
Category
Types],"Err",0,1))</f>
        <v/>
      </c>
      <c r="BE178" s="46" t="str" cm="1">
        <f t="array" ref="BE178">IF(OR($BB178=0,$BB178=""),"",_xlfn.XLOOKUP(AY178,Hide[Unique Types],FSEchar[FSE Charger Model],"Err",0,1))</f>
        <v/>
      </c>
      <c r="BF178" s="46" t="str" cm="1">
        <f t="array" ref="BF178">IF(OR($BB178=0,$BB178=""),"",_xlfn.XLOOKUP(AY178,Hide[Unique Types],FSEchar[FSE Nameplate Power Rating
'[kW']],"Err",0,1))</f>
        <v/>
      </c>
      <c r="BG178" s="46" t="str" cm="1">
        <f t="array" ref="BG178">IF(OR($BB178=0,$BB178=""),"",_xlfn.XLOOKUP(AY178,Hide[Unique Types],FSEchar[Number of CHAdeMO Ports],"Err",0,1))</f>
        <v/>
      </c>
      <c r="BH178" s="46" t="str" cm="1">
        <f t="array" ref="BH178">IF(OR($BB178=0,$BB178=""),"",_xlfn.XLOOKUP(AY178,Hide[Unique Types],FSEchar[Number of 
CCS 
Ports],"Err",0,1))</f>
        <v/>
      </c>
      <c r="BI178" s="46" t="str" cm="1">
        <f t="array" ref="BI178">IF(OR($BB178=0,$BB178=""),"",_xlfn.XLOOKUP(AY178,Hide[Unique Types],FSEchar[Number of NACS 
(SAE J3400)
Ports],"Err",0,1))</f>
        <v/>
      </c>
      <c r="BJ178" s="46" t="str" cm="1">
        <f t="array" ref="BJ178">IF(OR($BB178=0,$BB178=""),"",_xlfn.XLOOKUP(AY178,Hide[Unique Types],FSEchar[Number of High-Power Ports],"Err",0,1))</f>
        <v/>
      </c>
      <c r="BK178" s="46" t="str" cm="1">
        <f t="array" ref="BK178">IF(OR($BB178=0,$BB178=""),"",_xlfn.XLOOKUP(AY178,Hide[Unique Types],FSEchar[High-Power Port Type],"Err",0,1))</f>
        <v/>
      </c>
      <c r="BL178" s="46" t="str" cm="1">
        <f t="array" ref="BL178">IF(OR($BB178=0,$BB178=""),"",_xlfn.XLOOKUP(AY178,Hide[Unique Types],SiteCalc2[FCI Charging Capacity '[kWh/day']],"Err",0,1))</f>
        <v/>
      </c>
    </row>
    <row r="179" spans="2:64" x14ac:dyDescent="0.3">
      <c r="B179" s="28">
        <v>169</v>
      </c>
      <c r="C179" s="28" t="str">
        <f>IF(ISBLANK(SiteChar[[#This Row],[Site Name]]),"",IF(G179=G178,C178,C178+1))</f>
        <v/>
      </c>
      <c r="D179" s="28" t="str">
        <f>IF(ISBLANK(SiteChar[[#This Row],[Site Name]]),"",IF(G179=G178,D178+1,1))</f>
        <v/>
      </c>
      <c r="E179" s="1" t="str">
        <f>IF(ISBLANK(SiteChar[[#This Row],[Site Name]]),"",Applicant)</f>
        <v/>
      </c>
      <c r="F179" s="1" t="str">
        <f>IF(ISBLANK(SiteChar[[#This Row],[Site Name]]),"",FEIN)</f>
        <v/>
      </c>
      <c r="G179" s="139"/>
      <c r="H179" s="139"/>
      <c r="I179" s="139"/>
      <c r="J179" s="140"/>
      <c r="K179" s="140"/>
      <c r="L179" s="141"/>
      <c r="M179" s="139"/>
      <c r="N179" s="142"/>
      <c r="O179" s="1">
        <f>SUMIF(Table1[Site 
Ordinal Number],Table1[[#This Row],[Site 
Ordinal Number]],FSEchar[FSE Nameplate Power Rating
'[kW']])</f>
        <v>0</v>
      </c>
      <c r="P179" s="1">
        <f>SUMIF(Table1[Site 
Ordinal Number],Table1[[#This Row],[Site 
Ordinal Number]],FSEchar[FSE
FCI
Power Rating '[kW']])</f>
        <v>0</v>
      </c>
      <c r="Q179" s="1">
        <f>SUMIF(Hide[Site LMD],"="&amp;Table1[[#This Row],[Site 
Ordinal Number]]&amp;$AV$17,FSEchar[FSE
FCI
Power Rating '[kW']])</f>
        <v>0</v>
      </c>
      <c r="R179" s="1">
        <f>SUMIF(Hide[Site HD],"="&amp;Table1[[#This Row],[Site 
Ordinal Number]]&amp;$AV$18,FSEchar[FSE
FCI
Power Rating '[kW']])</f>
        <v>0</v>
      </c>
      <c r="S179" s="139"/>
      <c r="T179" s="139"/>
      <c r="U179" s="139"/>
      <c r="V179" s="139"/>
      <c r="W179" s="139"/>
      <c r="X179" s="139"/>
      <c r="Y179" s="148"/>
      <c r="Z179" s="139"/>
      <c r="AA179" s="139"/>
      <c r="AB179" s="139"/>
      <c r="AC179" s="1" t="str">
        <f>IFERROR(FSEchar[[#This Row],[FSE
FCI
Power Rating '[kW']]]*24*_xlfn.XLOOKUP(FSEchar[[#This Row],[FCI 
Category
Types]],$AV$11:$AV$15,$AW$11:$AW$15),"")</f>
        <v/>
      </c>
      <c r="AD179" s="1">
        <f>SUMIF(SiteChar[Site Name],SiteChar[[#This Row],[Site Name]],FSEchar[FSE Nameplate Power Rating
'[kW']])</f>
        <v>0</v>
      </c>
      <c r="AE179" s="1">
        <f>COUNTIF(SiteChar[Site Name],SiteChar[[#This Row],[Site Name]])</f>
        <v>0</v>
      </c>
      <c r="AF179" s="1">
        <f>COUNTIF(Hide[Site LMD],Table1[[#This Row],[Site 
Ordinal Number]]&amp;$AV$17)</f>
        <v>0</v>
      </c>
      <c r="AG179" s="1">
        <f>COUNTIF(Hide[Site HD],Table1[[#This Row],[Site 
Ordinal Number]]&amp;$AV$18)</f>
        <v>0</v>
      </c>
      <c r="AH179" s="1" t="b">
        <f>OR(ISBLANK(SiteChar[[#This Row],[Latitude]]),LEN(SiteChar[[#This Row],[Latitude]])&gt;=8)</f>
        <v>1</v>
      </c>
      <c r="AI179" s="1" t="b">
        <f>OR(ISBLANK(SiteChar[[#This Row],[Longitude]]),LEN(SiteChar[[#This Row],[Longitude]])&gt;=10)</f>
        <v>1</v>
      </c>
      <c r="AJ179" s="1" t="str">
        <f>IF(Hide[[#This Row],[FCI Program Type]]=$AV$17,Table1[[#This Row],[Site 
Ordinal Number]]&amp;Hide[[#This Row],[FCI Program Type]],"")</f>
        <v/>
      </c>
      <c r="AK179" s="1" t="str">
        <f>IF(Hide[[#This Row],[FCI Program Type]]=$AV$18,Table1[[#This Row],[Site 
Ordinal Number]]&amp;Hide[[#This Row],[FCI Program Type]],"")</f>
        <v/>
      </c>
      <c r="AL179" s="1" t="b">
        <f>SiteCalc1[[#This Row],[Total Site
FCI 
Power Rating 
'[kW']]]&gt;SiteChar[[#This Row],[Maximum Total Site Power 
'[kW']]]</f>
        <v>0</v>
      </c>
      <c r="AM179" s="1" t="b">
        <f>AND(Hide[[#This Row],[FCI Program Type]]="LMD-FCI",SiteCalc1[[#This Row],[Total 
Site 
LMD-FCI Power Rating 
'[kW']]]&gt;2500)</f>
        <v>0</v>
      </c>
      <c r="AN179" s="1" t="b">
        <f>AND(Hide[[#This Row],[FCI Program Type]]="HD-FCI",SiteCalc1[[#This Row],[Total Site
HD-FCI Power Rating 
'[kW']]]&gt;40000)</f>
        <v>0</v>
      </c>
      <c r="AO179" s="1" t="b">
        <f>AND(FSEchar[[#This Row],[FSE Nameplate Power Rating
'[kW']]]&lt;50,OR(Hide[[#This Row],[FCI Program Type]]=$AV$17,Hide[[#This Row],[FCI Program Type]]=$AV$18))</f>
        <v>0</v>
      </c>
      <c r="AP179"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79" s="1" t="str">
        <f>IF(LEFT(FSEchar[[#This Row],[FCI 
Category
Types]],1)="L", "LMD-FCI",IF(LEFT(FSEchar[[#This Row],[FCI 
Category
Types]],1)="H","HD-FCI",""))</f>
        <v/>
      </c>
      <c r="AR179" s="1" t="str">
        <f>SiteChar[[#This Row],[Site Name]]&amp;" "&amp;FSEchar[[#This Row],[FCI 
Category
Types]]&amp;" "&amp;FSEchar[[#This Row],[FSE Charger Model]]&amp;" "&amp;FSEchar[[#This Row],[FSE Nameplate Power Rating
'[kW']]]</f>
        <v xml:space="preserve">   </v>
      </c>
      <c r="AS179" s="1">
        <f>COUNTIF(Hide[Unique Types],Hide[[#This Row],[Unique Types]])</f>
        <v>157</v>
      </c>
      <c r="BA179" s="48" t="str" cm="1">
        <f t="array" ref="BA179">IF(ISBLANK(AZ179),"",SUM(IF(AZ179=LEFT(AY179:AY$210,LEN(AZ179)),1,0)))</f>
        <v/>
      </c>
      <c r="BB179" s="47" t="str" cm="1">
        <f t="array" ref="BB179">IFERROR(IF(COUNTIF($BB$11:BB178,BB178)&lt;_xlfn.XLOOKUP(BB178,$AZ$11:$AZ$210,$BA$11:$BA$210,0,1),BB178,INDEX($AZ$11:$AZ$210,MATCH(BB178,$AZ$11:$AZ$210,0)+1)),"")</f>
        <v/>
      </c>
      <c r="BC179" s="46" t="str" cm="1">
        <f t="array" ref="BC179">IF(OR($BB179=0,$BB179=""),"",SUM(IF(AY179=Hide[Unique Types],1,0)))</f>
        <v/>
      </c>
      <c r="BD179" s="46" t="str" cm="1">
        <f t="array" ref="BD179">IF(OR($BB179=0,$BB179=""),"",_xlfn.XLOOKUP(AY179,Hide[Unique Types],FSEchar[FCI 
Category
Types],"Err",0,1))</f>
        <v/>
      </c>
      <c r="BE179" s="46" t="str" cm="1">
        <f t="array" ref="BE179">IF(OR($BB179=0,$BB179=""),"",_xlfn.XLOOKUP(AY179,Hide[Unique Types],FSEchar[FSE Charger Model],"Err",0,1))</f>
        <v/>
      </c>
      <c r="BF179" s="46" t="str" cm="1">
        <f t="array" ref="BF179">IF(OR($BB179=0,$BB179=""),"",_xlfn.XLOOKUP(AY179,Hide[Unique Types],FSEchar[FSE Nameplate Power Rating
'[kW']],"Err",0,1))</f>
        <v/>
      </c>
      <c r="BG179" s="46" t="str" cm="1">
        <f t="array" ref="BG179">IF(OR($BB179=0,$BB179=""),"",_xlfn.XLOOKUP(AY179,Hide[Unique Types],FSEchar[Number of CHAdeMO Ports],"Err",0,1))</f>
        <v/>
      </c>
      <c r="BH179" s="46" t="str" cm="1">
        <f t="array" ref="BH179">IF(OR($BB179=0,$BB179=""),"",_xlfn.XLOOKUP(AY179,Hide[Unique Types],FSEchar[Number of 
CCS 
Ports],"Err",0,1))</f>
        <v/>
      </c>
      <c r="BI179" s="46" t="str" cm="1">
        <f t="array" ref="BI179">IF(OR($BB179=0,$BB179=""),"",_xlfn.XLOOKUP(AY179,Hide[Unique Types],FSEchar[Number of NACS 
(SAE J3400)
Ports],"Err",0,1))</f>
        <v/>
      </c>
      <c r="BJ179" s="46" t="str" cm="1">
        <f t="array" ref="BJ179">IF(OR($BB179=0,$BB179=""),"",_xlfn.XLOOKUP(AY179,Hide[Unique Types],FSEchar[Number of High-Power Ports],"Err",0,1))</f>
        <v/>
      </c>
      <c r="BK179" s="46" t="str" cm="1">
        <f t="array" ref="BK179">IF(OR($BB179=0,$BB179=""),"",_xlfn.XLOOKUP(AY179,Hide[Unique Types],FSEchar[High-Power Port Type],"Err",0,1))</f>
        <v/>
      </c>
      <c r="BL179" s="46" t="str" cm="1">
        <f t="array" ref="BL179">IF(OR($BB179=0,$BB179=""),"",_xlfn.XLOOKUP(AY179,Hide[Unique Types],SiteCalc2[FCI Charging Capacity '[kWh/day']],"Err",0,1))</f>
        <v/>
      </c>
    </row>
    <row r="180" spans="2:64" x14ac:dyDescent="0.3">
      <c r="B180" s="28">
        <v>170</v>
      </c>
      <c r="C180" s="28" t="str">
        <f>IF(ISBLANK(SiteChar[[#This Row],[Site Name]]),"",IF(G180=G179,C179,C179+1))</f>
        <v/>
      </c>
      <c r="D180" s="28" t="str">
        <f>IF(ISBLANK(SiteChar[[#This Row],[Site Name]]),"",IF(G180=G179,D179+1,1))</f>
        <v/>
      </c>
      <c r="E180" s="1" t="str">
        <f>IF(ISBLANK(SiteChar[[#This Row],[Site Name]]),"",Applicant)</f>
        <v/>
      </c>
      <c r="F180" s="1" t="str">
        <f>IF(ISBLANK(SiteChar[[#This Row],[Site Name]]),"",FEIN)</f>
        <v/>
      </c>
      <c r="G180" s="139"/>
      <c r="H180" s="139"/>
      <c r="I180" s="139"/>
      <c r="J180" s="140"/>
      <c r="K180" s="140"/>
      <c r="L180" s="141"/>
      <c r="M180" s="139"/>
      <c r="N180" s="142"/>
      <c r="O180" s="1">
        <f>SUMIF(Table1[Site 
Ordinal Number],Table1[[#This Row],[Site 
Ordinal Number]],FSEchar[FSE Nameplate Power Rating
'[kW']])</f>
        <v>0</v>
      </c>
      <c r="P180" s="1">
        <f>SUMIF(Table1[Site 
Ordinal Number],Table1[[#This Row],[Site 
Ordinal Number]],FSEchar[FSE
FCI
Power Rating '[kW']])</f>
        <v>0</v>
      </c>
      <c r="Q180" s="1">
        <f>SUMIF(Hide[Site LMD],"="&amp;Table1[[#This Row],[Site 
Ordinal Number]]&amp;$AV$17,FSEchar[FSE
FCI
Power Rating '[kW']])</f>
        <v>0</v>
      </c>
      <c r="R180" s="1">
        <f>SUMIF(Hide[Site HD],"="&amp;Table1[[#This Row],[Site 
Ordinal Number]]&amp;$AV$18,FSEchar[FSE
FCI
Power Rating '[kW']])</f>
        <v>0</v>
      </c>
      <c r="S180" s="139"/>
      <c r="T180" s="139"/>
      <c r="U180" s="139"/>
      <c r="V180" s="139"/>
      <c r="W180" s="139"/>
      <c r="X180" s="139"/>
      <c r="Y180" s="148"/>
      <c r="Z180" s="139"/>
      <c r="AA180" s="139"/>
      <c r="AB180" s="139"/>
      <c r="AC180" s="1" t="str">
        <f>IFERROR(FSEchar[[#This Row],[FSE
FCI
Power Rating '[kW']]]*24*_xlfn.XLOOKUP(FSEchar[[#This Row],[FCI 
Category
Types]],$AV$11:$AV$15,$AW$11:$AW$15),"")</f>
        <v/>
      </c>
      <c r="AD180" s="1">
        <f>SUMIF(SiteChar[Site Name],SiteChar[[#This Row],[Site Name]],FSEchar[FSE Nameplate Power Rating
'[kW']])</f>
        <v>0</v>
      </c>
      <c r="AE180" s="1">
        <f>COUNTIF(SiteChar[Site Name],SiteChar[[#This Row],[Site Name]])</f>
        <v>0</v>
      </c>
      <c r="AF180" s="1">
        <f>COUNTIF(Hide[Site LMD],Table1[[#This Row],[Site 
Ordinal Number]]&amp;$AV$17)</f>
        <v>0</v>
      </c>
      <c r="AG180" s="1">
        <f>COUNTIF(Hide[Site HD],Table1[[#This Row],[Site 
Ordinal Number]]&amp;$AV$18)</f>
        <v>0</v>
      </c>
      <c r="AH180" s="1" t="b">
        <f>OR(ISBLANK(SiteChar[[#This Row],[Latitude]]),LEN(SiteChar[[#This Row],[Latitude]])&gt;=8)</f>
        <v>1</v>
      </c>
      <c r="AI180" s="1" t="b">
        <f>OR(ISBLANK(SiteChar[[#This Row],[Longitude]]),LEN(SiteChar[[#This Row],[Longitude]])&gt;=10)</f>
        <v>1</v>
      </c>
      <c r="AJ180" s="1" t="str">
        <f>IF(Hide[[#This Row],[FCI Program Type]]=$AV$17,Table1[[#This Row],[Site 
Ordinal Number]]&amp;Hide[[#This Row],[FCI Program Type]],"")</f>
        <v/>
      </c>
      <c r="AK180" s="1" t="str">
        <f>IF(Hide[[#This Row],[FCI Program Type]]=$AV$18,Table1[[#This Row],[Site 
Ordinal Number]]&amp;Hide[[#This Row],[FCI Program Type]],"")</f>
        <v/>
      </c>
      <c r="AL180" s="1" t="b">
        <f>SiteCalc1[[#This Row],[Total Site
FCI 
Power Rating 
'[kW']]]&gt;SiteChar[[#This Row],[Maximum Total Site Power 
'[kW']]]</f>
        <v>0</v>
      </c>
      <c r="AM180" s="1" t="b">
        <f>AND(Hide[[#This Row],[FCI Program Type]]="LMD-FCI",SiteCalc1[[#This Row],[Total 
Site 
LMD-FCI Power Rating 
'[kW']]]&gt;2500)</f>
        <v>0</v>
      </c>
      <c r="AN180" s="1" t="b">
        <f>AND(Hide[[#This Row],[FCI Program Type]]="HD-FCI",SiteCalc1[[#This Row],[Total Site
HD-FCI Power Rating 
'[kW']]]&gt;40000)</f>
        <v>0</v>
      </c>
      <c r="AO180" s="1" t="b">
        <f>AND(FSEchar[[#This Row],[FSE Nameplate Power Rating
'[kW']]]&lt;50,OR(Hide[[#This Row],[FCI Program Type]]=$AV$17,Hide[[#This Row],[FCI Program Type]]=$AV$18))</f>
        <v>0</v>
      </c>
      <c r="AP180"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80" s="1" t="str">
        <f>IF(LEFT(FSEchar[[#This Row],[FCI 
Category
Types]],1)="L", "LMD-FCI",IF(LEFT(FSEchar[[#This Row],[FCI 
Category
Types]],1)="H","HD-FCI",""))</f>
        <v/>
      </c>
      <c r="AR180" s="1" t="str">
        <f>SiteChar[[#This Row],[Site Name]]&amp;" "&amp;FSEchar[[#This Row],[FCI 
Category
Types]]&amp;" "&amp;FSEchar[[#This Row],[FSE Charger Model]]&amp;" "&amp;FSEchar[[#This Row],[FSE Nameplate Power Rating
'[kW']]]</f>
        <v xml:space="preserve">   </v>
      </c>
      <c r="AS180" s="1">
        <f>COUNTIF(Hide[Unique Types],Hide[[#This Row],[Unique Types]])</f>
        <v>157</v>
      </c>
      <c r="BA180" s="48" t="str" cm="1">
        <f t="array" ref="BA180">IF(ISBLANK(AZ180),"",SUM(IF(AZ180=LEFT(AY180:AY$210,LEN(AZ180)),1,0)))</f>
        <v/>
      </c>
      <c r="BB180" s="47" t="str" cm="1">
        <f t="array" ref="BB180">IFERROR(IF(COUNTIF($BB$11:BB179,BB179)&lt;_xlfn.XLOOKUP(BB179,$AZ$11:$AZ$210,$BA$11:$BA$210,0,1),BB179,INDEX($AZ$11:$AZ$210,MATCH(BB179,$AZ$11:$AZ$210,0)+1)),"")</f>
        <v/>
      </c>
      <c r="BC180" s="46" t="str" cm="1">
        <f t="array" ref="BC180">IF(OR($BB180=0,$BB180=""),"",SUM(IF(AY180=Hide[Unique Types],1,0)))</f>
        <v/>
      </c>
      <c r="BD180" s="46" t="str" cm="1">
        <f t="array" ref="BD180">IF(OR($BB180=0,$BB180=""),"",_xlfn.XLOOKUP(AY180,Hide[Unique Types],FSEchar[FCI 
Category
Types],"Err",0,1))</f>
        <v/>
      </c>
      <c r="BE180" s="46" t="str" cm="1">
        <f t="array" ref="BE180">IF(OR($BB180=0,$BB180=""),"",_xlfn.XLOOKUP(AY180,Hide[Unique Types],FSEchar[FSE Charger Model],"Err",0,1))</f>
        <v/>
      </c>
      <c r="BF180" s="46" t="str" cm="1">
        <f t="array" ref="BF180">IF(OR($BB180=0,$BB180=""),"",_xlfn.XLOOKUP(AY180,Hide[Unique Types],FSEchar[FSE Nameplate Power Rating
'[kW']],"Err",0,1))</f>
        <v/>
      </c>
      <c r="BG180" s="46" t="str" cm="1">
        <f t="array" ref="BG180">IF(OR($BB180=0,$BB180=""),"",_xlfn.XLOOKUP(AY180,Hide[Unique Types],FSEchar[Number of CHAdeMO Ports],"Err",0,1))</f>
        <v/>
      </c>
      <c r="BH180" s="46" t="str" cm="1">
        <f t="array" ref="BH180">IF(OR($BB180=0,$BB180=""),"",_xlfn.XLOOKUP(AY180,Hide[Unique Types],FSEchar[Number of 
CCS 
Ports],"Err",0,1))</f>
        <v/>
      </c>
      <c r="BI180" s="46" t="str" cm="1">
        <f t="array" ref="BI180">IF(OR($BB180=0,$BB180=""),"",_xlfn.XLOOKUP(AY180,Hide[Unique Types],FSEchar[Number of NACS 
(SAE J3400)
Ports],"Err",0,1))</f>
        <v/>
      </c>
      <c r="BJ180" s="46" t="str" cm="1">
        <f t="array" ref="BJ180">IF(OR($BB180=0,$BB180=""),"",_xlfn.XLOOKUP(AY180,Hide[Unique Types],FSEchar[Number of High-Power Ports],"Err",0,1))</f>
        <v/>
      </c>
      <c r="BK180" s="46" t="str" cm="1">
        <f t="array" ref="BK180">IF(OR($BB180=0,$BB180=""),"",_xlfn.XLOOKUP(AY180,Hide[Unique Types],FSEchar[High-Power Port Type],"Err",0,1))</f>
        <v/>
      </c>
      <c r="BL180" s="46" t="str" cm="1">
        <f t="array" ref="BL180">IF(OR($BB180=0,$BB180=""),"",_xlfn.XLOOKUP(AY180,Hide[Unique Types],SiteCalc2[FCI Charging Capacity '[kWh/day']],"Err",0,1))</f>
        <v/>
      </c>
    </row>
    <row r="181" spans="2:64" x14ac:dyDescent="0.3">
      <c r="B181" s="28">
        <v>171</v>
      </c>
      <c r="C181" s="28" t="str">
        <f>IF(ISBLANK(SiteChar[[#This Row],[Site Name]]),"",IF(G181=G180,C180,C180+1))</f>
        <v/>
      </c>
      <c r="D181" s="28" t="str">
        <f>IF(ISBLANK(SiteChar[[#This Row],[Site Name]]),"",IF(G181=G180,D180+1,1))</f>
        <v/>
      </c>
      <c r="E181" s="1" t="str">
        <f>IF(ISBLANK(SiteChar[[#This Row],[Site Name]]),"",Applicant)</f>
        <v/>
      </c>
      <c r="F181" s="1" t="str">
        <f>IF(ISBLANK(SiteChar[[#This Row],[Site Name]]),"",FEIN)</f>
        <v/>
      </c>
      <c r="G181" s="139"/>
      <c r="H181" s="139"/>
      <c r="I181" s="139"/>
      <c r="J181" s="140"/>
      <c r="K181" s="140"/>
      <c r="L181" s="141"/>
      <c r="M181" s="139"/>
      <c r="N181" s="142"/>
      <c r="O181" s="1">
        <f>SUMIF(Table1[Site 
Ordinal Number],Table1[[#This Row],[Site 
Ordinal Number]],FSEchar[FSE Nameplate Power Rating
'[kW']])</f>
        <v>0</v>
      </c>
      <c r="P181" s="1">
        <f>SUMIF(Table1[Site 
Ordinal Number],Table1[[#This Row],[Site 
Ordinal Number]],FSEchar[FSE
FCI
Power Rating '[kW']])</f>
        <v>0</v>
      </c>
      <c r="Q181" s="1">
        <f>SUMIF(Hide[Site LMD],"="&amp;Table1[[#This Row],[Site 
Ordinal Number]]&amp;$AV$17,FSEchar[FSE
FCI
Power Rating '[kW']])</f>
        <v>0</v>
      </c>
      <c r="R181" s="1">
        <f>SUMIF(Hide[Site HD],"="&amp;Table1[[#This Row],[Site 
Ordinal Number]]&amp;$AV$18,FSEchar[FSE
FCI
Power Rating '[kW']])</f>
        <v>0</v>
      </c>
      <c r="S181" s="139"/>
      <c r="T181" s="139"/>
      <c r="U181" s="139"/>
      <c r="V181" s="139"/>
      <c r="W181" s="139"/>
      <c r="X181" s="139"/>
      <c r="Y181" s="148"/>
      <c r="Z181" s="139"/>
      <c r="AA181" s="139"/>
      <c r="AB181" s="139"/>
      <c r="AC181" s="1" t="str">
        <f>IFERROR(FSEchar[[#This Row],[FSE
FCI
Power Rating '[kW']]]*24*_xlfn.XLOOKUP(FSEchar[[#This Row],[FCI 
Category
Types]],$AV$11:$AV$15,$AW$11:$AW$15),"")</f>
        <v/>
      </c>
      <c r="AD181" s="1">
        <f>SUMIF(SiteChar[Site Name],SiteChar[[#This Row],[Site Name]],FSEchar[FSE Nameplate Power Rating
'[kW']])</f>
        <v>0</v>
      </c>
      <c r="AE181" s="1">
        <f>COUNTIF(SiteChar[Site Name],SiteChar[[#This Row],[Site Name]])</f>
        <v>0</v>
      </c>
      <c r="AF181" s="1">
        <f>COUNTIF(Hide[Site LMD],Table1[[#This Row],[Site 
Ordinal Number]]&amp;$AV$17)</f>
        <v>0</v>
      </c>
      <c r="AG181" s="1">
        <f>COUNTIF(Hide[Site HD],Table1[[#This Row],[Site 
Ordinal Number]]&amp;$AV$18)</f>
        <v>0</v>
      </c>
      <c r="AH181" s="1" t="b">
        <f>OR(ISBLANK(SiteChar[[#This Row],[Latitude]]),LEN(SiteChar[[#This Row],[Latitude]])&gt;=8)</f>
        <v>1</v>
      </c>
      <c r="AI181" s="1" t="b">
        <f>OR(ISBLANK(SiteChar[[#This Row],[Longitude]]),LEN(SiteChar[[#This Row],[Longitude]])&gt;=10)</f>
        <v>1</v>
      </c>
      <c r="AJ181" s="1" t="str">
        <f>IF(Hide[[#This Row],[FCI Program Type]]=$AV$17,Table1[[#This Row],[Site 
Ordinal Number]]&amp;Hide[[#This Row],[FCI Program Type]],"")</f>
        <v/>
      </c>
      <c r="AK181" s="1" t="str">
        <f>IF(Hide[[#This Row],[FCI Program Type]]=$AV$18,Table1[[#This Row],[Site 
Ordinal Number]]&amp;Hide[[#This Row],[FCI Program Type]],"")</f>
        <v/>
      </c>
      <c r="AL181" s="1" t="b">
        <f>SiteCalc1[[#This Row],[Total Site
FCI 
Power Rating 
'[kW']]]&gt;SiteChar[[#This Row],[Maximum Total Site Power 
'[kW']]]</f>
        <v>0</v>
      </c>
      <c r="AM181" s="1" t="b">
        <f>AND(Hide[[#This Row],[FCI Program Type]]="LMD-FCI",SiteCalc1[[#This Row],[Total 
Site 
LMD-FCI Power Rating 
'[kW']]]&gt;2500)</f>
        <v>0</v>
      </c>
      <c r="AN181" s="1" t="b">
        <f>AND(Hide[[#This Row],[FCI Program Type]]="HD-FCI",SiteCalc1[[#This Row],[Total Site
HD-FCI Power Rating 
'[kW']]]&gt;40000)</f>
        <v>0</v>
      </c>
      <c r="AO181" s="1" t="b">
        <f>AND(FSEchar[[#This Row],[FSE Nameplate Power Rating
'[kW']]]&lt;50,OR(Hide[[#This Row],[FCI Program Type]]=$AV$17,Hide[[#This Row],[FCI Program Type]]=$AV$18))</f>
        <v>0</v>
      </c>
      <c r="AP181"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81" s="1" t="str">
        <f>IF(LEFT(FSEchar[[#This Row],[FCI 
Category
Types]],1)="L", "LMD-FCI",IF(LEFT(FSEchar[[#This Row],[FCI 
Category
Types]],1)="H","HD-FCI",""))</f>
        <v/>
      </c>
      <c r="AR181" s="1" t="str">
        <f>SiteChar[[#This Row],[Site Name]]&amp;" "&amp;FSEchar[[#This Row],[FCI 
Category
Types]]&amp;" "&amp;FSEchar[[#This Row],[FSE Charger Model]]&amp;" "&amp;FSEchar[[#This Row],[FSE Nameplate Power Rating
'[kW']]]</f>
        <v xml:space="preserve">   </v>
      </c>
      <c r="AS181" s="1">
        <f>COUNTIF(Hide[Unique Types],Hide[[#This Row],[Unique Types]])</f>
        <v>157</v>
      </c>
      <c r="BA181" s="48" t="str" cm="1">
        <f t="array" ref="BA181">IF(ISBLANK(AZ181),"",SUM(IF(AZ181=LEFT(AY181:AY$210,LEN(AZ181)),1,0)))</f>
        <v/>
      </c>
      <c r="BB181" s="47" t="str" cm="1">
        <f t="array" ref="BB181">IFERROR(IF(COUNTIF($BB$11:BB180,BB180)&lt;_xlfn.XLOOKUP(BB180,$AZ$11:$AZ$210,$BA$11:$BA$210,0,1),BB180,INDEX($AZ$11:$AZ$210,MATCH(BB180,$AZ$11:$AZ$210,0)+1)),"")</f>
        <v/>
      </c>
      <c r="BC181" s="46" t="str" cm="1">
        <f t="array" ref="BC181">IF(OR($BB181=0,$BB181=""),"",SUM(IF(AY181=Hide[Unique Types],1,0)))</f>
        <v/>
      </c>
      <c r="BD181" s="46" t="str" cm="1">
        <f t="array" ref="BD181">IF(OR($BB181=0,$BB181=""),"",_xlfn.XLOOKUP(AY181,Hide[Unique Types],FSEchar[FCI 
Category
Types],"Err",0,1))</f>
        <v/>
      </c>
      <c r="BE181" s="46" t="str" cm="1">
        <f t="array" ref="BE181">IF(OR($BB181=0,$BB181=""),"",_xlfn.XLOOKUP(AY181,Hide[Unique Types],FSEchar[FSE Charger Model],"Err",0,1))</f>
        <v/>
      </c>
      <c r="BF181" s="46" t="str" cm="1">
        <f t="array" ref="BF181">IF(OR($BB181=0,$BB181=""),"",_xlfn.XLOOKUP(AY181,Hide[Unique Types],FSEchar[FSE Nameplate Power Rating
'[kW']],"Err",0,1))</f>
        <v/>
      </c>
      <c r="BG181" s="46" t="str" cm="1">
        <f t="array" ref="BG181">IF(OR($BB181=0,$BB181=""),"",_xlfn.XLOOKUP(AY181,Hide[Unique Types],FSEchar[Number of CHAdeMO Ports],"Err",0,1))</f>
        <v/>
      </c>
      <c r="BH181" s="46" t="str" cm="1">
        <f t="array" ref="BH181">IF(OR($BB181=0,$BB181=""),"",_xlfn.XLOOKUP(AY181,Hide[Unique Types],FSEchar[Number of 
CCS 
Ports],"Err",0,1))</f>
        <v/>
      </c>
      <c r="BI181" s="46" t="str" cm="1">
        <f t="array" ref="BI181">IF(OR($BB181=0,$BB181=""),"",_xlfn.XLOOKUP(AY181,Hide[Unique Types],FSEchar[Number of NACS 
(SAE J3400)
Ports],"Err",0,1))</f>
        <v/>
      </c>
      <c r="BJ181" s="46" t="str" cm="1">
        <f t="array" ref="BJ181">IF(OR($BB181=0,$BB181=""),"",_xlfn.XLOOKUP(AY181,Hide[Unique Types],FSEchar[Number of High-Power Ports],"Err",0,1))</f>
        <v/>
      </c>
      <c r="BK181" s="46" t="str" cm="1">
        <f t="array" ref="BK181">IF(OR($BB181=0,$BB181=""),"",_xlfn.XLOOKUP(AY181,Hide[Unique Types],FSEchar[High-Power Port Type],"Err",0,1))</f>
        <v/>
      </c>
      <c r="BL181" s="46" t="str" cm="1">
        <f t="array" ref="BL181">IF(OR($BB181=0,$BB181=""),"",_xlfn.XLOOKUP(AY181,Hide[Unique Types],SiteCalc2[FCI Charging Capacity '[kWh/day']],"Err",0,1))</f>
        <v/>
      </c>
    </row>
    <row r="182" spans="2:64" x14ac:dyDescent="0.3">
      <c r="B182" s="28">
        <v>172</v>
      </c>
      <c r="C182" s="28" t="str">
        <f>IF(ISBLANK(SiteChar[[#This Row],[Site Name]]),"",IF(G182=G181,C181,C181+1))</f>
        <v/>
      </c>
      <c r="D182" s="28" t="str">
        <f>IF(ISBLANK(SiteChar[[#This Row],[Site Name]]),"",IF(G182=G181,D181+1,1))</f>
        <v/>
      </c>
      <c r="E182" s="1" t="str">
        <f>IF(ISBLANK(SiteChar[[#This Row],[Site Name]]),"",Applicant)</f>
        <v/>
      </c>
      <c r="F182" s="1" t="str">
        <f>IF(ISBLANK(SiteChar[[#This Row],[Site Name]]),"",FEIN)</f>
        <v/>
      </c>
      <c r="G182" s="139"/>
      <c r="H182" s="139"/>
      <c r="I182" s="139"/>
      <c r="J182" s="140"/>
      <c r="K182" s="140"/>
      <c r="L182" s="141"/>
      <c r="M182" s="139"/>
      <c r="N182" s="142"/>
      <c r="O182" s="1">
        <f>SUMIF(Table1[Site 
Ordinal Number],Table1[[#This Row],[Site 
Ordinal Number]],FSEchar[FSE Nameplate Power Rating
'[kW']])</f>
        <v>0</v>
      </c>
      <c r="P182" s="1">
        <f>SUMIF(Table1[Site 
Ordinal Number],Table1[[#This Row],[Site 
Ordinal Number]],FSEchar[FSE
FCI
Power Rating '[kW']])</f>
        <v>0</v>
      </c>
      <c r="Q182" s="1">
        <f>SUMIF(Hide[Site LMD],"="&amp;Table1[[#This Row],[Site 
Ordinal Number]]&amp;$AV$17,FSEchar[FSE
FCI
Power Rating '[kW']])</f>
        <v>0</v>
      </c>
      <c r="R182" s="1">
        <f>SUMIF(Hide[Site HD],"="&amp;Table1[[#This Row],[Site 
Ordinal Number]]&amp;$AV$18,FSEchar[FSE
FCI
Power Rating '[kW']])</f>
        <v>0</v>
      </c>
      <c r="S182" s="139"/>
      <c r="T182" s="139"/>
      <c r="U182" s="139"/>
      <c r="V182" s="139"/>
      <c r="W182" s="139"/>
      <c r="X182" s="139"/>
      <c r="Y182" s="148"/>
      <c r="Z182" s="139"/>
      <c r="AA182" s="139"/>
      <c r="AB182" s="139"/>
      <c r="AC182" s="1" t="str">
        <f>IFERROR(FSEchar[[#This Row],[FSE
FCI
Power Rating '[kW']]]*24*_xlfn.XLOOKUP(FSEchar[[#This Row],[FCI 
Category
Types]],$AV$11:$AV$15,$AW$11:$AW$15),"")</f>
        <v/>
      </c>
      <c r="AD182" s="1">
        <f>SUMIF(SiteChar[Site Name],SiteChar[[#This Row],[Site Name]],FSEchar[FSE Nameplate Power Rating
'[kW']])</f>
        <v>0</v>
      </c>
      <c r="AE182" s="1">
        <f>COUNTIF(SiteChar[Site Name],SiteChar[[#This Row],[Site Name]])</f>
        <v>0</v>
      </c>
      <c r="AF182" s="1">
        <f>COUNTIF(Hide[Site LMD],Table1[[#This Row],[Site 
Ordinal Number]]&amp;$AV$17)</f>
        <v>0</v>
      </c>
      <c r="AG182" s="1">
        <f>COUNTIF(Hide[Site HD],Table1[[#This Row],[Site 
Ordinal Number]]&amp;$AV$18)</f>
        <v>0</v>
      </c>
      <c r="AH182" s="1" t="b">
        <f>OR(ISBLANK(SiteChar[[#This Row],[Latitude]]),LEN(SiteChar[[#This Row],[Latitude]])&gt;=8)</f>
        <v>1</v>
      </c>
      <c r="AI182" s="1" t="b">
        <f>OR(ISBLANK(SiteChar[[#This Row],[Longitude]]),LEN(SiteChar[[#This Row],[Longitude]])&gt;=10)</f>
        <v>1</v>
      </c>
      <c r="AJ182" s="1" t="str">
        <f>IF(Hide[[#This Row],[FCI Program Type]]=$AV$17,Table1[[#This Row],[Site 
Ordinal Number]]&amp;Hide[[#This Row],[FCI Program Type]],"")</f>
        <v/>
      </c>
      <c r="AK182" s="1" t="str">
        <f>IF(Hide[[#This Row],[FCI Program Type]]=$AV$18,Table1[[#This Row],[Site 
Ordinal Number]]&amp;Hide[[#This Row],[FCI Program Type]],"")</f>
        <v/>
      </c>
      <c r="AL182" s="1" t="b">
        <f>SiteCalc1[[#This Row],[Total Site
FCI 
Power Rating 
'[kW']]]&gt;SiteChar[[#This Row],[Maximum Total Site Power 
'[kW']]]</f>
        <v>0</v>
      </c>
      <c r="AM182" s="1" t="b">
        <f>AND(Hide[[#This Row],[FCI Program Type]]="LMD-FCI",SiteCalc1[[#This Row],[Total 
Site 
LMD-FCI Power Rating 
'[kW']]]&gt;2500)</f>
        <v>0</v>
      </c>
      <c r="AN182" s="1" t="b">
        <f>AND(Hide[[#This Row],[FCI Program Type]]="HD-FCI",SiteCalc1[[#This Row],[Total Site
HD-FCI Power Rating 
'[kW']]]&gt;40000)</f>
        <v>0</v>
      </c>
      <c r="AO182" s="1" t="b">
        <f>AND(FSEchar[[#This Row],[FSE Nameplate Power Rating
'[kW']]]&lt;50,OR(Hide[[#This Row],[FCI Program Type]]=$AV$17,Hide[[#This Row],[FCI Program Type]]=$AV$18))</f>
        <v>0</v>
      </c>
      <c r="AP182"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82" s="1" t="str">
        <f>IF(LEFT(FSEchar[[#This Row],[FCI 
Category
Types]],1)="L", "LMD-FCI",IF(LEFT(FSEchar[[#This Row],[FCI 
Category
Types]],1)="H","HD-FCI",""))</f>
        <v/>
      </c>
      <c r="AR182" s="1" t="str">
        <f>SiteChar[[#This Row],[Site Name]]&amp;" "&amp;FSEchar[[#This Row],[FCI 
Category
Types]]&amp;" "&amp;FSEchar[[#This Row],[FSE Charger Model]]&amp;" "&amp;FSEchar[[#This Row],[FSE Nameplate Power Rating
'[kW']]]</f>
        <v xml:space="preserve">   </v>
      </c>
      <c r="AS182" s="1">
        <f>COUNTIF(Hide[Unique Types],Hide[[#This Row],[Unique Types]])</f>
        <v>157</v>
      </c>
      <c r="BA182" s="48" t="str" cm="1">
        <f t="array" ref="BA182">IF(ISBLANK(AZ182),"",SUM(IF(AZ182=LEFT(AY182:AY$210,LEN(AZ182)),1,0)))</f>
        <v/>
      </c>
      <c r="BB182" s="47" t="str" cm="1">
        <f t="array" ref="BB182">IFERROR(IF(COUNTIF($BB$11:BB181,BB181)&lt;_xlfn.XLOOKUP(BB181,$AZ$11:$AZ$210,$BA$11:$BA$210,0,1),BB181,INDEX($AZ$11:$AZ$210,MATCH(BB181,$AZ$11:$AZ$210,0)+1)),"")</f>
        <v/>
      </c>
      <c r="BC182" s="46" t="str" cm="1">
        <f t="array" ref="BC182">IF(OR($BB182=0,$BB182=""),"",SUM(IF(AY182=Hide[Unique Types],1,0)))</f>
        <v/>
      </c>
      <c r="BD182" s="46" t="str" cm="1">
        <f t="array" ref="BD182">IF(OR($BB182=0,$BB182=""),"",_xlfn.XLOOKUP(AY182,Hide[Unique Types],FSEchar[FCI 
Category
Types],"Err",0,1))</f>
        <v/>
      </c>
      <c r="BE182" s="46" t="str" cm="1">
        <f t="array" ref="BE182">IF(OR($BB182=0,$BB182=""),"",_xlfn.XLOOKUP(AY182,Hide[Unique Types],FSEchar[FSE Charger Model],"Err",0,1))</f>
        <v/>
      </c>
      <c r="BF182" s="46" t="str" cm="1">
        <f t="array" ref="BF182">IF(OR($BB182=0,$BB182=""),"",_xlfn.XLOOKUP(AY182,Hide[Unique Types],FSEchar[FSE Nameplate Power Rating
'[kW']],"Err",0,1))</f>
        <v/>
      </c>
      <c r="BG182" s="46" t="str" cm="1">
        <f t="array" ref="BG182">IF(OR($BB182=0,$BB182=""),"",_xlfn.XLOOKUP(AY182,Hide[Unique Types],FSEchar[Number of CHAdeMO Ports],"Err",0,1))</f>
        <v/>
      </c>
      <c r="BH182" s="46" t="str" cm="1">
        <f t="array" ref="BH182">IF(OR($BB182=0,$BB182=""),"",_xlfn.XLOOKUP(AY182,Hide[Unique Types],FSEchar[Number of 
CCS 
Ports],"Err",0,1))</f>
        <v/>
      </c>
      <c r="BI182" s="46" t="str" cm="1">
        <f t="array" ref="BI182">IF(OR($BB182=0,$BB182=""),"",_xlfn.XLOOKUP(AY182,Hide[Unique Types],FSEchar[Number of NACS 
(SAE J3400)
Ports],"Err",0,1))</f>
        <v/>
      </c>
      <c r="BJ182" s="46" t="str" cm="1">
        <f t="array" ref="BJ182">IF(OR($BB182=0,$BB182=""),"",_xlfn.XLOOKUP(AY182,Hide[Unique Types],FSEchar[Number of High-Power Ports],"Err",0,1))</f>
        <v/>
      </c>
      <c r="BK182" s="46" t="str" cm="1">
        <f t="array" ref="BK182">IF(OR($BB182=0,$BB182=""),"",_xlfn.XLOOKUP(AY182,Hide[Unique Types],FSEchar[High-Power Port Type],"Err",0,1))</f>
        <v/>
      </c>
      <c r="BL182" s="46" t="str" cm="1">
        <f t="array" ref="BL182">IF(OR($BB182=0,$BB182=""),"",_xlfn.XLOOKUP(AY182,Hide[Unique Types],SiteCalc2[FCI Charging Capacity '[kWh/day']],"Err",0,1))</f>
        <v/>
      </c>
    </row>
    <row r="183" spans="2:64" x14ac:dyDescent="0.3">
      <c r="B183" s="28">
        <v>173</v>
      </c>
      <c r="C183" s="28" t="str">
        <f>IF(ISBLANK(SiteChar[[#This Row],[Site Name]]),"",IF(G183=G182,C182,C182+1))</f>
        <v/>
      </c>
      <c r="D183" s="28" t="str">
        <f>IF(ISBLANK(SiteChar[[#This Row],[Site Name]]),"",IF(G183=G182,D182+1,1))</f>
        <v/>
      </c>
      <c r="E183" s="1" t="str">
        <f>IF(ISBLANK(SiteChar[[#This Row],[Site Name]]),"",Applicant)</f>
        <v/>
      </c>
      <c r="F183" s="1" t="str">
        <f>IF(ISBLANK(SiteChar[[#This Row],[Site Name]]),"",FEIN)</f>
        <v/>
      </c>
      <c r="G183" s="139"/>
      <c r="H183" s="139"/>
      <c r="I183" s="139"/>
      <c r="J183" s="140"/>
      <c r="K183" s="140"/>
      <c r="L183" s="141"/>
      <c r="M183" s="139"/>
      <c r="N183" s="142"/>
      <c r="O183" s="1">
        <f>SUMIF(Table1[Site 
Ordinal Number],Table1[[#This Row],[Site 
Ordinal Number]],FSEchar[FSE Nameplate Power Rating
'[kW']])</f>
        <v>0</v>
      </c>
      <c r="P183" s="1">
        <f>SUMIF(Table1[Site 
Ordinal Number],Table1[[#This Row],[Site 
Ordinal Number]],FSEchar[FSE
FCI
Power Rating '[kW']])</f>
        <v>0</v>
      </c>
      <c r="Q183" s="1">
        <f>SUMIF(Hide[Site LMD],"="&amp;Table1[[#This Row],[Site 
Ordinal Number]]&amp;$AV$17,FSEchar[FSE
FCI
Power Rating '[kW']])</f>
        <v>0</v>
      </c>
      <c r="R183" s="1">
        <f>SUMIF(Hide[Site HD],"="&amp;Table1[[#This Row],[Site 
Ordinal Number]]&amp;$AV$18,FSEchar[FSE
FCI
Power Rating '[kW']])</f>
        <v>0</v>
      </c>
      <c r="S183" s="139"/>
      <c r="T183" s="139"/>
      <c r="U183" s="139"/>
      <c r="V183" s="139"/>
      <c r="W183" s="139"/>
      <c r="X183" s="139"/>
      <c r="Y183" s="148"/>
      <c r="Z183" s="139"/>
      <c r="AA183" s="139"/>
      <c r="AB183" s="139"/>
      <c r="AC183" s="1" t="str">
        <f>IFERROR(FSEchar[[#This Row],[FSE
FCI
Power Rating '[kW']]]*24*_xlfn.XLOOKUP(FSEchar[[#This Row],[FCI 
Category
Types]],$AV$11:$AV$15,$AW$11:$AW$15),"")</f>
        <v/>
      </c>
      <c r="AD183" s="1">
        <f>SUMIF(SiteChar[Site Name],SiteChar[[#This Row],[Site Name]],FSEchar[FSE Nameplate Power Rating
'[kW']])</f>
        <v>0</v>
      </c>
      <c r="AE183" s="1">
        <f>COUNTIF(SiteChar[Site Name],SiteChar[[#This Row],[Site Name]])</f>
        <v>0</v>
      </c>
      <c r="AF183" s="1">
        <f>COUNTIF(Hide[Site LMD],Table1[[#This Row],[Site 
Ordinal Number]]&amp;$AV$17)</f>
        <v>0</v>
      </c>
      <c r="AG183" s="1">
        <f>COUNTIF(Hide[Site HD],Table1[[#This Row],[Site 
Ordinal Number]]&amp;$AV$18)</f>
        <v>0</v>
      </c>
      <c r="AH183" s="1" t="b">
        <f>OR(ISBLANK(SiteChar[[#This Row],[Latitude]]),LEN(SiteChar[[#This Row],[Latitude]])&gt;=8)</f>
        <v>1</v>
      </c>
      <c r="AI183" s="1" t="b">
        <f>OR(ISBLANK(SiteChar[[#This Row],[Longitude]]),LEN(SiteChar[[#This Row],[Longitude]])&gt;=10)</f>
        <v>1</v>
      </c>
      <c r="AJ183" s="1" t="str">
        <f>IF(Hide[[#This Row],[FCI Program Type]]=$AV$17,Table1[[#This Row],[Site 
Ordinal Number]]&amp;Hide[[#This Row],[FCI Program Type]],"")</f>
        <v/>
      </c>
      <c r="AK183" s="1" t="str">
        <f>IF(Hide[[#This Row],[FCI Program Type]]=$AV$18,Table1[[#This Row],[Site 
Ordinal Number]]&amp;Hide[[#This Row],[FCI Program Type]],"")</f>
        <v/>
      </c>
      <c r="AL183" s="1" t="b">
        <f>SiteCalc1[[#This Row],[Total Site
FCI 
Power Rating 
'[kW']]]&gt;SiteChar[[#This Row],[Maximum Total Site Power 
'[kW']]]</f>
        <v>0</v>
      </c>
      <c r="AM183" s="1" t="b">
        <f>AND(Hide[[#This Row],[FCI Program Type]]="LMD-FCI",SiteCalc1[[#This Row],[Total 
Site 
LMD-FCI Power Rating 
'[kW']]]&gt;2500)</f>
        <v>0</v>
      </c>
      <c r="AN183" s="1" t="b">
        <f>AND(Hide[[#This Row],[FCI Program Type]]="HD-FCI",SiteCalc1[[#This Row],[Total Site
HD-FCI Power Rating 
'[kW']]]&gt;40000)</f>
        <v>0</v>
      </c>
      <c r="AO183" s="1" t="b">
        <f>AND(FSEchar[[#This Row],[FSE Nameplate Power Rating
'[kW']]]&lt;50,OR(Hide[[#This Row],[FCI Program Type]]=$AV$17,Hide[[#This Row],[FCI Program Type]]=$AV$18))</f>
        <v>0</v>
      </c>
      <c r="AP183"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83" s="1" t="str">
        <f>IF(LEFT(FSEchar[[#This Row],[FCI 
Category
Types]],1)="L", "LMD-FCI",IF(LEFT(FSEchar[[#This Row],[FCI 
Category
Types]],1)="H","HD-FCI",""))</f>
        <v/>
      </c>
      <c r="AR183" s="1" t="str">
        <f>SiteChar[[#This Row],[Site Name]]&amp;" "&amp;FSEchar[[#This Row],[FCI 
Category
Types]]&amp;" "&amp;FSEchar[[#This Row],[FSE Charger Model]]&amp;" "&amp;FSEchar[[#This Row],[FSE Nameplate Power Rating
'[kW']]]</f>
        <v xml:space="preserve">   </v>
      </c>
      <c r="AS183" s="1">
        <f>COUNTIF(Hide[Unique Types],Hide[[#This Row],[Unique Types]])</f>
        <v>157</v>
      </c>
      <c r="BA183" s="48" t="str" cm="1">
        <f t="array" ref="BA183">IF(ISBLANK(AZ183),"",SUM(IF(AZ183=LEFT(AY183:AY$210,LEN(AZ183)),1,0)))</f>
        <v/>
      </c>
      <c r="BB183" s="47" t="str" cm="1">
        <f t="array" ref="BB183">IFERROR(IF(COUNTIF($BB$11:BB182,BB182)&lt;_xlfn.XLOOKUP(BB182,$AZ$11:$AZ$210,$BA$11:$BA$210,0,1),BB182,INDEX($AZ$11:$AZ$210,MATCH(BB182,$AZ$11:$AZ$210,0)+1)),"")</f>
        <v/>
      </c>
      <c r="BC183" s="46" t="str" cm="1">
        <f t="array" ref="BC183">IF(OR($BB183=0,$BB183=""),"",SUM(IF(AY183=Hide[Unique Types],1,0)))</f>
        <v/>
      </c>
      <c r="BD183" s="46" t="str" cm="1">
        <f t="array" ref="BD183">IF(OR($BB183=0,$BB183=""),"",_xlfn.XLOOKUP(AY183,Hide[Unique Types],FSEchar[FCI 
Category
Types],"Err",0,1))</f>
        <v/>
      </c>
      <c r="BE183" s="46" t="str" cm="1">
        <f t="array" ref="BE183">IF(OR($BB183=0,$BB183=""),"",_xlfn.XLOOKUP(AY183,Hide[Unique Types],FSEchar[FSE Charger Model],"Err",0,1))</f>
        <v/>
      </c>
      <c r="BF183" s="46" t="str" cm="1">
        <f t="array" ref="BF183">IF(OR($BB183=0,$BB183=""),"",_xlfn.XLOOKUP(AY183,Hide[Unique Types],FSEchar[FSE Nameplate Power Rating
'[kW']],"Err",0,1))</f>
        <v/>
      </c>
      <c r="BG183" s="46" t="str" cm="1">
        <f t="array" ref="BG183">IF(OR($BB183=0,$BB183=""),"",_xlfn.XLOOKUP(AY183,Hide[Unique Types],FSEchar[Number of CHAdeMO Ports],"Err",0,1))</f>
        <v/>
      </c>
      <c r="BH183" s="46" t="str" cm="1">
        <f t="array" ref="BH183">IF(OR($BB183=0,$BB183=""),"",_xlfn.XLOOKUP(AY183,Hide[Unique Types],FSEchar[Number of 
CCS 
Ports],"Err",0,1))</f>
        <v/>
      </c>
      <c r="BI183" s="46" t="str" cm="1">
        <f t="array" ref="BI183">IF(OR($BB183=0,$BB183=""),"",_xlfn.XLOOKUP(AY183,Hide[Unique Types],FSEchar[Number of NACS 
(SAE J3400)
Ports],"Err",0,1))</f>
        <v/>
      </c>
      <c r="BJ183" s="46" t="str" cm="1">
        <f t="array" ref="BJ183">IF(OR($BB183=0,$BB183=""),"",_xlfn.XLOOKUP(AY183,Hide[Unique Types],FSEchar[Number of High-Power Ports],"Err",0,1))</f>
        <v/>
      </c>
      <c r="BK183" s="46" t="str" cm="1">
        <f t="array" ref="BK183">IF(OR($BB183=0,$BB183=""),"",_xlfn.XLOOKUP(AY183,Hide[Unique Types],FSEchar[High-Power Port Type],"Err",0,1))</f>
        <v/>
      </c>
      <c r="BL183" s="46" t="str" cm="1">
        <f t="array" ref="BL183">IF(OR($BB183=0,$BB183=""),"",_xlfn.XLOOKUP(AY183,Hide[Unique Types],SiteCalc2[FCI Charging Capacity '[kWh/day']],"Err",0,1))</f>
        <v/>
      </c>
    </row>
    <row r="184" spans="2:64" x14ac:dyDescent="0.3">
      <c r="B184" s="28">
        <v>174</v>
      </c>
      <c r="C184" s="28" t="str">
        <f>IF(ISBLANK(SiteChar[[#This Row],[Site Name]]),"",IF(G184=G183,C183,C183+1))</f>
        <v/>
      </c>
      <c r="D184" s="28" t="str">
        <f>IF(ISBLANK(SiteChar[[#This Row],[Site Name]]),"",IF(G184=G183,D183+1,1))</f>
        <v/>
      </c>
      <c r="E184" s="1" t="str">
        <f>IF(ISBLANK(SiteChar[[#This Row],[Site Name]]),"",Applicant)</f>
        <v/>
      </c>
      <c r="F184" s="1" t="str">
        <f>IF(ISBLANK(SiteChar[[#This Row],[Site Name]]),"",FEIN)</f>
        <v/>
      </c>
      <c r="G184" s="139"/>
      <c r="H184" s="139"/>
      <c r="I184" s="139"/>
      <c r="J184" s="140"/>
      <c r="K184" s="140"/>
      <c r="L184" s="141"/>
      <c r="M184" s="139"/>
      <c r="N184" s="142"/>
      <c r="O184" s="1">
        <f>SUMIF(Table1[Site 
Ordinal Number],Table1[[#This Row],[Site 
Ordinal Number]],FSEchar[FSE Nameplate Power Rating
'[kW']])</f>
        <v>0</v>
      </c>
      <c r="P184" s="1">
        <f>SUMIF(Table1[Site 
Ordinal Number],Table1[[#This Row],[Site 
Ordinal Number]],FSEchar[FSE
FCI
Power Rating '[kW']])</f>
        <v>0</v>
      </c>
      <c r="Q184" s="1">
        <f>SUMIF(Hide[Site LMD],"="&amp;Table1[[#This Row],[Site 
Ordinal Number]]&amp;$AV$17,FSEchar[FSE
FCI
Power Rating '[kW']])</f>
        <v>0</v>
      </c>
      <c r="R184" s="1">
        <f>SUMIF(Hide[Site HD],"="&amp;Table1[[#This Row],[Site 
Ordinal Number]]&amp;$AV$18,FSEchar[FSE
FCI
Power Rating '[kW']])</f>
        <v>0</v>
      </c>
      <c r="S184" s="139"/>
      <c r="T184" s="139"/>
      <c r="U184" s="139"/>
      <c r="V184" s="139"/>
      <c r="W184" s="139"/>
      <c r="X184" s="139"/>
      <c r="Y184" s="148"/>
      <c r="Z184" s="139"/>
      <c r="AA184" s="139"/>
      <c r="AB184" s="139"/>
      <c r="AC184" s="1" t="str">
        <f>IFERROR(FSEchar[[#This Row],[FSE
FCI
Power Rating '[kW']]]*24*_xlfn.XLOOKUP(FSEchar[[#This Row],[FCI 
Category
Types]],$AV$11:$AV$15,$AW$11:$AW$15),"")</f>
        <v/>
      </c>
      <c r="AD184" s="1">
        <f>SUMIF(SiteChar[Site Name],SiteChar[[#This Row],[Site Name]],FSEchar[FSE Nameplate Power Rating
'[kW']])</f>
        <v>0</v>
      </c>
      <c r="AE184" s="1">
        <f>COUNTIF(SiteChar[Site Name],SiteChar[[#This Row],[Site Name]])</f>
        <v>0</v>
      </c>
      <c r="AF184" s="1">
        <f>COUNTIF(Hide[Site LMD],Table1[[#This Row],[Site 
Ordinal Number]]&amp;$AV$17)</f>
        <v>0</v>
      </c>
      <c r="AG184" s="1">
        <f>COUNTIF(Hide[Site HD],Table1[[#This Row],[Site 
Ordinal Number]]&amp;$AV$18)</f>
        <v>0</v>
      </c>
      <c r="AH184" s="1" t="b">
        <f>OR(ISBLANK(SiteChar[[#This Row],[Latitude]]),LEN(SiteChar[[#This Row],[Latitude]])&gt;=8)</f>
        <v>1</v>
      </c>
      <c r="AI184" s="1" t="b">
        <f>OR(ISBLANK(SiteChar[[#This Row],[Longitude]]),LEN(SiteChar[[#This Row],[Longitude]])&gt;=10)</f>
        <v>1</v>
      </c>
      <c r="AJ184" s="1" t="str">
        <f>IF(Hide[[#This Row],[FCI Program Type]]=$AV$17,Table1[[#This Row],[Site 
Ordinal Number]]&amp;Hide[[#This Row],[FCI Program Type]],"")</f>
        <v/>
      </c>
      <c r="AK184" s="1" t="str">
        <f>IF(Hide[[#This Row],[FCI Program Type]]=$AV$18,Table1[[#This Row],[Site 
Ordinal Number]]&amp;Hide[[#This Row],[FCI Program Type]],"")</f>
        <v/>
      </c>
      <c r="AL184" s="1" t="b">
        <f>SiteCalc1[[#This Row],[Total Site
FCI 
Power Rating 
'[kW']]]&gt;SiteChar[[#This Row],[Maximum Total Site Power 
'[kW']]]</f>
        <v>0</v>
      </c>
      <c r="AM184" s="1" t="b">
        <f>AND(Hide[[#This Row],[FCI Program Type]]="LMD-FCI",SiteCalc1[[#This Row],[Total 
Site 
LMD-FCI Power Rating 
'[kW']]]&gt;2500)</f>
        <v>0</v>
      </c>
      <c r="AN184" s="1" t="b">
        <f>AND(Hide[[#This Row],[FCI Program Type]]="HD-FCI",SiteCalc1[[#This Row],[Total Site
HD-FCI Power Rating 
'[kW']]]&gt;40000)</f>
        <v>0</v>
      </c>
      <c r="AO184" s="1" t="b">
        <f>AND(FSEchar[[#This Row],[FSE Nameplate Power Rating
'[kW']]]&lt;50,OR(Hide[[#This Row],[FCI Program Type]]=$AV$17,Hide[[#This Row],[FCI Program Type]]=$AV$18))</f>
        <v>0</v>
      </c>
      <c r="AP184"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84" s="1" t="str">
        <f>IF(LEFT(FSEchar[[#This Row],[FCI 
Category
Types]],1)="L", "LMD-FCI",IF(LEFT(FSEchar[[#This Row],[FCI 
Category
Types]],1)="H","HD-FCI",""))</f>
        <v/>
      </c>
      <c r="AR184" s="1" t="str">
        <f>SiteChar[[#This Row],[Site Name]]&amp;" "&amp;FSEchar[[#This Row],[FCI 
Category
Types]]&amp;" "&amp;FSEchar[[#This Row],[FSE Charger Model]]&amp;" "&amp;FSEchar[[#This Row],[FSE Nameplate Power Rating
'[kW']]]</f>
        <v xml:space="preserve">   </v>
      </c>
      <c r="AS184" s="1">
        <f>COUNTIF(Hide[Unique Types],Hide[[#This Row],[Unique Types]])</f>
        <v>157</v>
      </c>
      <c r="BA184" s="48" t="str" cm="1">
        <f t="array" ref="BA184">IF(ISBLANK(AZ184),"",SUM(IF(AZ184=LEFT(AY184:AY$210,LEN(AZ184)),1,0)))</f>
        <v/>
      </c>
      <c r="BB184" s="47" t="str" cm="1">
        <f t="array" ref="BB184">IFERROR(IF(COUNTIF($BB$11:BB183,BB183)&lt;_xlfn.XLOOKUP(BB183,$AZ$11:$AZ$210,$BA$11:$BA$210,0,1),BB183,INDEX($AZ$11:$AZ$210,MATCH(BB183,$AZ$11:$AZ$210,0)+1)),"")</f>
        <v/>
      </c>
      <c r="BC184" s="46" t="str" cm="1">
        <f t="array" ref="BC184">IF(OR($BB184=0,$BB184=""),"",SUM(IF(AY184=Hide[Unique Types],1,0)))</f>
        <v/>
      </c>
      <c r="BD184" s="46" t="str" cm="1">
        <f t="array" ref="BD184">IF(OR($BB184=0,$BB184=""),"",_xlfn.XLOOKUP(AY184,Hide[Unique Types],FSEchar[FCI 
Category
Types],"Err",0,1))</f>
        <v/>
      </c>
      <c r="BE184" s="46" t="str" cm="1">
        <f t="array" ref="BE184">IF(OR($BB184=0,$BB184=""),"",_xlfn.XLOOKUP(AY184,Hide[Unique Types],FSEchar[FSE Charger Model],"Err",0,1))</f>
        <v/>
      </c>
      <c r="BF184" s="46" t="str" cm="1">
        <f t="array" ref="BF184">IF(OR($BB184=0,$BB184=""),"",_xlfn.XLOOKUP(AY184,Hide[Unique Types],FSEchar[FSE Nameplate Power Rating
'[kW']],"Err",0,1))</f>
        <v/>
      </c>
      <c r="BG184" s="46" t="str" cm="1">
        <f t="array" ref="BG184">IF(OR($BB184=0,$BB184=""),"",_xlfn.XLOOKUP(AY184,Hide[Unique Types],FSEchar[Number of CHAdeMO Ports],"Err",0,1))</f>
        <v/>
      </c>
      <c r="BH184" s="46" t="str" cm="1">
        <f t="array" ref="BH184">IF(OR($BB184=0,$BB184=""),"",_xlfn.XLOOKUP(AY184,Hide[Unique Types],FSEchar[Number of 
CCS 
Ports],"Err",0,1))</f>
        <v/>
      </c>
      <c r="BI184" s="46" t="str" cm="1">
        <f t="array" ref="BI184">IF(OR($BB184=0,$BB184=""),"",_xlfn.XLOOKUP(AY184,Hide[Unique Types],FSEchar[Number of NACS 
(SAE J3400)
Ports],"Err",0,1))</f>
        <v/>
      </c>
      <c r="BJ184" s="46" t="str" cm="1">
        <f t="array" ref="BJ184">IF(OR($BB184=0,$BB184=""),"",_xlfn.XLOOKUP(AY184,Hide[Unique Types],FSEchar[Number of High-Power Ports],"Err",0,1))</f>
        <v/>
      </c>
      <c r="BK184" s="46" t="str" cm="1">
        <f t="array" ref="BK184">IF(OR($BB184=0,$BB184=""),"",_xlfn.XLOOKUP(AY184,Hide[Unique Types],FSEchar[High-Power Port Type],"Err",0,1))</f>
        <v/>
      </c>
      <c r="BL184" s="46" t="str" cm="1">
        <f t="array" ref="BL184">IF(OR($BB184=0,$BB184=""),"",_xlfn.XLOOKUP(AY184,Hide[Unique Types],SiteCalc2[FCI Charging Capacity '[kWh/day']],"Err",0,1))</f>
        <v/>
      </c>
    </row>
    <row r="185" spans="2:64" x14ac:dyDescent="0.3">
      <c r="B185" s="28">
        <v>175</v>
      </c>
      <c r="C185" s="28" t="str">
        <f>IF(ISBLANK(SiteChar[[#This Row],[Site Name]]),"",IF(G185=G184,C184,C184+1))</f>
        <v/>
      </c>
      <c r="D185" s="28" t="str">
        <f>IF(ISBLANK(SiteChar[[#This Row],[Site Name]]),"",IF(G185=G184,D184+1,1))</f>
        <v/>
      </c>
      <c r="E185" s="1" t="str">
        <f>IF(ISBLANK(SiteChar[[#This Row],[Site Name]]),"",Applicant)</f>
        <v/>
      </c>
      <c r="F185" s="1" t="str">
        <f>IF(ISBLANK(SiteChar[[#This Row],[Site Name]]),"",FEIN)</f>
        <v/>
      </c>
      <c r="G185" s="139"/>
      <c r="H185" s="139"/>
      <c r="I185" s="139"/>
      <c r="J185" s="140"/>
      <c r="K185" s="140"/>
      <c r="L185" s="141"/>
      <c r="M185" s="139"/>
      <c r="N185" s="142"/>
      <c r="O185" s="1">
        <f>SUMIF(Table1[Site 
Ordinal Number],Table1[[#This Row],[Site 
Ordinal Number]],FSEchar[FSE Nameplate Power Rating
'[kW']])</f>
        <v>0</v>
      </c>
      <c r="P185" s="1">
        <f>SUMIF(Table1[Site 
Ordinal Number],Table1[[#This Row],[Site 
Ordinal Number]],FSEchar[FSE
FCI
Power Rating '[kW']])</f>
        <v>0</v>
      </c>
      <c r="Q185" s="1">
        <f>SUMIF(Hide[Site LMD],"="&amp;Table1[[#This Row],[Site 
Ordinal Number]]&amp;$AV$17,FSEchar[FSE
FCI
Power Rating '[kW']])</f>
        <v>0</v>
      </c>
      <c r="R185" s="1">
        <f>SUMIF(Hide[Site HD],"="&amp;Table1[[#This Row],[Site 
Ordinal Number]]&amp;$AV$18,FSEchar[FSE
FCI
Power Rating '[kW']])</f>
        <v>0</v>
      </c>
      <c r="S185" s="139"/>
      <c r="T185" s="139"/>
      <c r="U185" s="139"/>
      <c r="V185" s="139"/>
      <c r="W185" s="139"/>
      <c r="X185" s="139"/>
      <c r="Y185" s="148"/>
      <c r="Z185" s="139"/>
      <c r="AA185" s="139"/>
      <c r="AB185" s="139"/>
      <c r="AC185" s="1" t="str">
        <f>IFERROR(FSEchar[[#This Row],[FSE
FCI
Power Rating '[kW']]]*24*_xlfn.XLOOKUP(FSEchar[[#This Row],[FCI 
Category
Types]],$AV$11:$AV$15,$AW$11:$AW$15),"")</f>
        <v/>
      </c>
      <c r="AD185" s="1">
        <f>SUMIF(SiteChar[Site Name],SiteChar[[#This Row],[Site Name]],FSEchar[FSE Nameplate Power Rating
'[kW']])</f>
        <v>0</v>
      </c>
      <c r="AE185" s="1">
        <f>COUNTIF(SiteChar[Site Name],SiteChar[[#This Row],[Site Name]])</f>
        <v>0</v>
      </c>
      <c r="AF185" s="1">
        <f>COUNTIF(Hide[Site LMD],Table1[[#This Row],[Site 
Ordinal Number]]&amp;$AV$17)</f>
        <v>0</v>
      </c>
      <c r="AG185" s="1">
        <f>COUNTIF(Hide[Site HD],Table1[[#This Row],[Site 
Ordinal Number]]&amp;$AV$18)</f>
        <v>0</v>
      </c>
      <c r="AH185" s="1" t="b">
        <f>OR(ISBLANK(SiteChar[[#This Row],[Latitude]]),LEN(SiteChar[[#This Row],[Latitude]])&gt;=8)</f>
        <v>1</v>
      </c>
      <c r="AI185" s="1" t="b">
        <f>OR(ISBLANK(SiteChar[[#This Row],[Longitude]]),LEN(SiteChar[[#This Row],[Longitude]])&gt;=10)</f>
        <v>1</v>
      </c>
      <c r="AJ185" s="1" t="str">
        <f>IF(Hide[[#This Row],[FCI Program Type]]=$AV$17,Table1[[#This Row],[Site 
Ordinal Number]]&amp;Hide[[#This Row],[FCI Program Type]],"")</f>
        <v/>
      </c>
      <c r="AK185" s="1" t="str">
        <f>IF(Hide[[#This Row],[FCI Program Type]]=$AV$18,Table1[[#This Row],[Site 
Ordinal Number]]&amp;Hide[[#This Row],[FCI Program Type]],"")</f>
        <v/>
      </c>
      <c r="AL185" s="1" t="b">
        <f>SiteCalc1[[#This Row],[Total Site
FCI 
Power Rating 
'[kW']]]&gt;SiteChar[[#This Row],[Maximum Total Site Power 
'[kW']]]</f>
        <v>0</v>
      </c>
      <c r="AM185" s="1" t="b">
        <f>AND(Hide[[#This Row],[FCI Program Type]]="LMD-FCI",SiteCalc1[[#This Row],[Total 
Site 
LMD-FCI Power Rating 
'[kW']]]&gt;2500)</f>
        <v>0</v>
      </c>
      <c r="AN185" s="1" t="b">
        <f>AND(Hide[[#This Row],[FCI Program Type]]="HD-FCI",SiteCalc1[[#This Row],[Total Site
HD-FCI Power Rating 
'[kW']]]&gt;40000)</f>
        <v>0</v>
      </c>
      <c r="AO185" s="1" t="b">
        <f>AND(FSEchar[[#This Row],[FSE Nameplate Power Rating
'[kW']]]&lt;50,OR(Hide[[#This Row],[FCI Program Type]]=$AV$17,Hide[[#This Row],[FCI Program Type]]=$AV$18))</f>
        <v>0</v>
      </c>
      <c r="AP185"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85" s="1" t="str">
        <f>IF(LEFT(FSEchar[[#This Row],[FCI 
Category
Types]],1)="L", "LMD-FCI",IF(LEFT(FSEchar[[#This Row],[FCI 
Category
Types]],1)="H","HD-FCI",""))</f>
        <v/>
      </c>
      <c r="AR185" s="1" t="str">
        <f>SiteChar[[#This Row],[Site Name]]&amp;" "&amp;FSEchar[[#This Row],[FCI 
Category
Types]]&amp;" "&amp;FSEchar[[#This Row],[FSE Charger Model]]&amp;" "&amp;FSEchar[[#This Row],[FSE Nameplate Power Rating
'[kW']]]</f>
        <v xml:space="preserve">   </v>
      </c>
      <c r="AS185" s="1">
        <f>COUNTIF(Hide[Unique Types],Hide[[#This Row],[Unique Types]])</f>
        <v>157</v>
      </c>
      <c r="BA185" s="48" t="str" cm="1">
        <f t="array" ref="BA185">IF(ISBLANK(AZ185),"",SUM(IF(AZ185=LEFT(AY185:AY$210,LEN(AZ185)),1,0)))</f>
        <v/>
      </c>
      <c r="BB185" s="47" t="str" cm="1">
        <f t="array" ref="BB185">IFERROR(IF(COUNTIF($BB$11:BB184,BB184)&lt;_xlfn.XLOOKUP(BB184,$AZ$11:$AZ$210,$BA$11:$BA$210,0,1),BB184,INDEX($AZ$11:$AZ$210,MATCH(BB184,$AZ$11:$AZ$210,0)+1)),"")</f>
        <v/>
      </c>
      <c r="BC185" s="46" t="str" cm="1">
        <f t="array" ref="BC185">IF(OR($BB185=0,$BB185=""),"",SUM(IF(AY185=Hide[Unique Types],1,0)))</f>
        <v/>
      </c>
      <c r="BD185" s="46" t="str" cm="1">
        <f t="array" ref="BD185">IF(OR($BB185=0,$BB185=""),"",_xlfn.XLOOKUP(AY185,Hide[Unique Types],FSEchar[FCI 
Category
Types],"Err",0,1))</f>
        <v/>
      </c>
      <c r="BE185" s="46" t="str" cm="1">
        <f t="array" ref="BE185">IF(OR($BB185=0,$BB185=""),"",_xlfn.XLOOKUP(AY185,Hide[Unique Types],FSEchar[FSE Charger Model],"Err",0,1))</f>
        <v/>
      </c>
      <c r="BF185" s="46" t="str" cm="1">
        <f t="array" ref="BF185">IF(OR($BB185=0,$BB185=""),"",_xlfn.XLOOKUP(AY185,Hide[Unique Types],FSEchar[FSE Nameplate Power Rating
'[kW']],"Err",0,1))</f>
        <v/>
      </c>
      <c r="BG185" s="46" t="str" cm="1">
        <f t="array" ref="BG185">IF(OR($BB185=0,$BB185=""),"",_xlfn.XLOOKUP(AY185,Hide[Unique Types],FSEchar[Number of CHAdeMO Ports],"Err",0,1))</f>
        <v/>
      </c>
      <c r="BH185" s="46" t="str" cm="1">
        <f t="array" ref="BH185">IF(OR($BB185=0,$BB185=""),"",_xlfn.XLOOKUP(AY185,Hide[Unique Types],FSEchar[Number of 
CCS 
Ports],"Err",0,1))</f>
        <v/>
      </c>
      <c r="BI185" s="46" t="str" cm="1">
        <f t="array" ref="BI185">IF(OR($BB185=0,$BB185=""),"",_xlfn.XLOOKUP(AY185,Hide[Unique Types],FSEchar[Number of NACS 
(SAE J3400)
Ports],"Err",0,1))</f>
        <v/>
      </c>
      <c r="BJ185" s="46" t="str" cm="1">
        <f t="array" ref="BJ185">IF(OR($BB185=0,$BB185=""),"",_xlfn.XLOOKUP(AY185,Hide[Unique Types],FSEchar[Number of High-Power Ports],"Err",0,1))</f>
        <v/>
      </c>
      <c r="BK185" s="46" t="str" cm="1">
        <f t="array" ref="BK185">IF(OR($BB185=0,$BB185=""),"",_xlfn.XLOOKUP(AY185,Hide[Unique Types],FSEchar[High-Power Port Type],"Err",0,1))</f>
        <v/>
      </c>
      <c r="BL185" s="46" t="str" cm="1">
        <f t="array" ref="BL185">IF(OR($BB185=0,$BB185=""),"",_xlfn.XLOOKUP(AY185,Hide[Unique Types],SiteCalc2[FCI Charging Capacity '[kWh/day']],"Err",0,1))</f>
        <v/>
      </c>
    </row>
    <row r="186" spans="2:64" x14ac:dyDescent="0.3">
      <c r="B186" s="28">
        <v>176</v>
      </c>
      <c r="C186" s="28" t="str">
        <f>IF(ISBLANK(SiteChar[[#This Row],[Site Name]]),"",IF(G186=G185,C185,C185+1))</f>
        <v/>
      </c>
      <c r="D186" s="28" t="str">
        <f>IF(ISBLANK(SiteChar[[#This Row],[Site Name]]),"",IF(G186=G185,D185+1,1))</f>
        <v/>
      </c>
      <c r="E186" s="1" t="str">
        <f>IF(ISBLANK(SiteChar[[#This Row],[Site Name]]),"",Applicant)</f>
        <v/>
      </c>
      <c r="F186" s="1" t="str">
        <f>IF(ISBLANK(SiteChar[[#This Row],[Site Name]]),"",FEIN)</f>
        <v/>
      </c>
      <c r="G186" s="139"/>
      <c r="H186" s="139"/>
      <c r="I186" s="139"/>
      <c r="J186" s="140"/>
      <c r="K186" s="140"/>
      <c r="L186" s="141"/>
      <c r="M186" s="139"/>
      <c r="N186" s="142"/>
      <c r="O186" s="1">
        <f>SUMIF(Table1[Site 
Ordinal Number],Table1[[#This Row],[Site 
Ordinal Number]],FSEchar[FSE Nameplate Power Rating
'[kW']])</f>
        <v>0</v>
      </c>
      <c r="P186" s="1">
        <f>SUMIF(Table1[Site 
Ordinal Number],Table1[[#This Row],[Site 
Ordinal Number]],FSEchar[FSE
FCI
Power Rating '[kW']])</f>
        <v>0</v>
      </c>
      <c r="Q186" s="1">
        <f>SUMIF(Hide[Site LMD],"="&amp;Table1[[#This Row],[Site 
Ordinal Number]]&amp;$AV$17,FSEchar[FSE
FCI
Power Rating '[kW']])</f>
        <v>0</v>
      </c>
      <c r="R186" s="1">
        <f>SUMIF(Hide[Site HD],"="&amp;Table1[[#This Row],[Site 
Ordinal Number]]&amp;$AV$18,FSEchar[FSE
FCI
Power Rating '[kW']])</f>
        <v>0</v>
      </c>
      <c r="S186" s="139"/>
      <c r="T186" s="139"/>
      <c r="U186" s="139"/>
      <c r="V186" s="139"/>
      <c r="W186" s="139"/>
      <c r="X186" s="139"/>
      <c r="Y186" s="148"/>
      <c r="Z186" s="139"/>
      <c r="AA186" s="139"/>
      <c r="AB186" s="139"/>
      <c r="AC186" s="1" t="str">
        <f>IFERROR(FSEchar[[#This Row],[FSE
FCI
Power Rating '[kW']]]*24*_xlfn.XLOOKUP(FSEchar[[#This Row],[FCI 
Category
Types]],$AV$11:$AV$15,$AW$11:$AW$15),"")</f>
        <v/>
      </c>
      <c r="AD186" s="1">
        <f>SUMIF(SiteChar[Site Name],SiteChar[[#This Row],[Site Name]],FSEchar[FSE Nameplate Power Rating
'[kW']])</f>
        <v>0</v>
      </c>
      <c r="AE186" s="1">
        <f>COUNTIF(SiteChar[Site Name],SiteChar[[#This Row],[Site Name]])</f>
        <v>0</v>
      </c>
      <c r="AF186" s="1">
        <f>COUNTIF(Hide[Site LMD],Table1[[#This Row],[Site 
Ordinal Number]]&amp;$AV$17)</f>
        <v>0</v>
      </c>
      <c r="AG186" s="1">
        <f>COUNTIF(Hide[Site HD],Table1[[#This Row],[Site 
Ordinal Number]]&amp;$AV$18)</f>
        <v>0</v>
      </c>
      <c r="AH186" s="1" t="b">
        <f>OR(ISBLANK(SiteChar[[#This Row],[Latitude]]),LEN(SiteChar[[#This Row],[Latitude]])&gt;=8)</f>
        <v>1</v>
      </c>
      <c r="AI186" s="1" t="b">
        <f>OR(ISBLANK(SiteChar[[#This Row],[Longitude]]),LEN(SiteChar[[#This Row],[Longitude]])&gt;=10)</f>
        <v>1</v>
      </c>
      <c r="AJ186" s="1" t="str">
        <f>IF(Hide[[#This Row],[FCI Program Type]]=$AV$17,Table1[[#This Row],[Site 
Ordinal Number]]&amp;Hide[[#This Row],[FCI Program Type]],"")</f>
        <v/>
      </c>
      <c r="AK186" s="1" t="str">
        <f>IF(Hide[[#This Row],[FCI Program Type]]=$AV$18,Table1[[#This Row],[Site 
Ordinal Number]]&amp;Hide[[#This Row],[FCI Program Type]],"")</f>
        <v/>
      </c>
      <c r="AL186" s="1" t="b">
        <f>SiteCalc1[[#This Row],[Total Site
FCI 
Power Rating 
'[kW']]]&gt;SiteChar[[#This Row],[Maximum Total Site Power 
'[kW']]]</f>
        <v>0</v>
      </c>
      <c r="AM186" s="1" t="b">
        <f>AND(Hide[[#This Row],[FCI Program Type]]="LMD-FCI",SiteCalc1[[#This Row],[Total 
Site 
LMD-FCI Power Rating 
'[kW']]]&gt;2500)</f>
        <v>0</v>
      </c>
      <c r="AN186" s="1" t="b">
        <f>AND(Hide[[#This Row],[FCI Program Type]]="HD-FCI",SiteCalc1[[#This Row],[Total Site
HD-FCI Power Rating 
'[kW']]]&gt;40000)</f>
        <v>0</v>
      </c>
      <c r="AO186" s="1" t="b">
        <f>AND(FSEchar[[#This Row],[FSE Nameplate Power Rating
'[kW']]]&lt;50,OR(Hide[[#This Row],[FCI Program Type]]=$AV$17,Hide[[#This Row],[FCI Program Type]]=$AV$18))</f>
        <v>0</v>
      </c>
      <c r="AP186"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86" s="1" t="str">
        <f>IF(LEFT(FSEchar[[#This Row],[FCI 
Category
Types]],1)="L", "LMD-FCI",IF(LEFT(FSEchar[[#This Row],[FCI 
Category
Types]],1)="H","HD-FCI",""))</f>
        <v/>
      </c>
      <c r="AR186" s="1" t="str">
        <f>SiteChar[[#This Row],[Site Name]]&amp;" "&amp;FSEchar[[#This Row],[FCI 
Category
Types]]&amp;" "&amp;FSEchar[[#This Row],[FSE Charger Model]]&amp;" "&amp;FSEchar[[#This Row],[FSE Nameplate Power Rating
'[kW']]]</f>
        <v xml:space="preserve">   </v>
      </c>
      <c r="AS186" s="1">
        <f>COUNTIF(Hide[Unique Types],Hide[[#This Row],[Unique Types]])</f>
        <v>157</v>
      </c>
      <c r="BA186" s="48" t="str" cm="1">
        <f t="array" ref="BA186">IF(ISBLANK(AZ186),"",SUM(IF(AZ186=LEFT(AY186:AY$210,LEN(AZ186)),1,0)))</f>
        <v/>
      </c>
      <c r="BB186" s="47" t="str" cm="1">
        <f t="array" ref="BB186">IFERROR(IF(COUNTIF($BB$11:BB185,BB185)&lt;_xlfn.XLOOKUP(BB185,$AZ$11:$AZ$210,$BA$11:$BA$210,0,1),BB185,INDEX($AZ$11:$AZ$210,MATCH(BB185,$AZ$11:$AZ$210,0)+1)),"")</f>
        <v/>
      </c>
      <c r="BC186" s="46" t="str" cm="1">
        <f t="array" ref="BC186">IF(OR($BB186=0,$BB186=""),"",SUM(IF(AY186=Hide[Unique Types],1,0)))</f>
        <v/>
      </c>
      <c r="BD186" s="46" t="str" cm="1">
        <f t="array" ref="BD186">IF(OR($BB186=0,$BB186=""),"",_xlfn.XLOOKUP(AY186,Hide[Unique Types],FSEchar[FCI 
Category
Types],"Err",0,1))</f>
        <v/>
      </c>
      <c r="BE186" s="46" t="str" cm="1">
        <f t="array" ref="BE186">IF(OR($BB186=0,$BB186=""),"",_xlfn.XLOOKUP(AY186,Hide[Unique Types],FSEchar[FSE Charger Model],"Err",0,1))</f>
        <v/>
      </c>
      <c r="BF186" s="46" t="str" cm="1">
        <f t="array" ref="BF186">IF(OR($BB186=0,$BB186=""),"",_xlfn.XLOOKUP(AY186,Hide[Unique Types],FSEchar[FSE Nameplate Power Rating
'[kW']],"Err",0,1))</f>
        <v/>
      </c>
      <c r="BG186" s="46" t="str" cm="1">
        <f t="array" ref="BG186">IF(OR($BB186=0,$BB186=""),"",_xlfn.XLOOKUP(AY186,Hide[Unique Types],FSEchar[Number of CHAdeMO Ports],"Err",0,1))</f>
        <v/>
      </c>
      <c r="BH186" s="46" t="str" cm="1">
        <f t="array" ref="BH186">IF(OR($BB186=0,$BB186=""),"",_xlfn.XLOOKUP(AY186,Hide[Unique Types],FSEchar[Number of 
CCS 
Ports],"Err",0,1))</f>
        <v/>
      </c>
      <c r="BI186" s="46" t="str" cm="1">
        <f t="array" ref="BI186">IF(OR($BB186=0,$BB186=""),"",_xlfn.XLOOKUP(AY186,Hide[Unique Types],FSEchar[Number of NACS 
(SAE J3400)
Ports],"Err",0,1))</f>
        <v/>
      </c>
      <c r="BJ186" s="46" t="str" cm="1">
        <f t="array" ref="BJ186">IF(OR($BB186=0,$BB186=""),"",_xlfn.XLOOKUP(AY186,Hide[Unique Types],FSEchar[Number of High-Power Ports],"Err",0,1))</f>
        <v/>
      </c>
      <c r="BK186" s="46" t="str" cm="1">
        <f t="array" ref="BK186">IF(OR($BB186=0,$BB186=""),"",_xlfn.XLOOKUP(AY186,Hide[Unique Types],FSEchar[High-Power Port Type],"Err",0,1))</f>
        <v/>
      </c>
      <c r="BL186" s="46" t="str" cm="1">
        <f t="array" ref="BL186">IF(OR($BB186=0,$BB186=""),"",_xlfn.XLOOKUP(AY186,Hide[Unique Types],SiteCalc2[FCI Charging Capacity '[kWh/day']],"Err",0,1))</f>
        <v/>
      </c>
    </row>
    <row r="187" spans="2:64" x14ac:dyDescent="0.3">
      <c r="B187" s="28">
        <v>177</v>
      </c>
      <c r="C187" s="28" t="str">
        <f>IF(ISBLANK(SiteChar[[#This Row],[Site Name]]),"",IF(G187=G186,C186,C186+1))</f>
        <v/>
      </c>
      <c r="D187" s="28" t="str">
        <f>IF(ISBLANK(SiteChar[[#This Row],[Site Name]]),"",IF(G187=G186,D186+1,1))</f>
        <v/>
      </c>
      <c r="E187" s="1" t="str">
        <f>IF(ISBLANK(SiteChar[[#This Row],[Site Name]]),"",Applicant)</f>
        <v/>
      </c>
      <c r="F187" s="1" t="str">
        <f>IF(ISBLANK(SiteChar[[#This Row],[Site Name]]),"",FEIN)</f>
        <v/>
      </c>
      <c r="G187" s="139"/>
      <c r="H187" s="139"/>
      <c r="I187" s="139"/>
      <c r="J187" s="140"/>
      <c r="K187" s="140"/>
      <c r="L187" s="141"/>
      <c r="M187" s="139"/>
      <c r="N187" s="142"/>
      <c r="O187" s="1">
        <f>SUMIF(Table1[Site 
Ordinal Number],Table1[[#This Row],[Site 
Ordinal Number]],FSEchar[FSE Nameplate Power Rating
'[kW']])</f>
        <v>0</v>
      </c>
      <c r="P187" s="1">
        <f>SUMIF(Table1[Site 
Ordinal Number],Table1[[#This Row],[Site 
Ordinal Number]],FSEchar[FSE
FCI
Power Rating '[kW']])</f>
        <v>0</v>
      </c>
      <c r="Q187" s="1">
        <f>SUMIF(Hide[Site LMD],"="&amp;Table1[[#This Row],[Site 
Ordinal Number]]&amp;$AV$17,FSEchar[FSE
FCI
Power Rating '[kW']])</f>
        <v>0</v>
      </c>
      <c r="R187" s="1">
        <f>SUMIF(Hide[Site HD],"="&amp;Table1[[#This Row],[Site 
Ordinal Number]]&amp;$AV$18,FSEchar[FSE
FCI
Power Rating '[kW']])</f>
        <v>0</v>
      </c>
      <c r="S187" s="139"/>
      <c r="T187" s="139"/>
      <c r="U187" s="139"/>
      <c r="V187" s="139"/>
      <c r="W187" s="139"/>
      <c r="X187" s="139"/>
      <c r="Y187" s="148"/>
      <c r="Z187" s="139"/>
      <c r="AA187" s="139"/>
      <c r="AB187" s="139"/>
      <c r="AC187" s="1" t="str">
        <f>IFERROR(FSEchar[[#This Row],[FSE
FCI
Power Rating '[kW']]]*24*_xlfn.XLOOKUP(FSEchar[[#This Row],[FCI 
Category
Types]],$AV$11:$AV$15,$AW$11:$AW$15),"")</f>
        <v/>
      </c>
      <c r="AD187" s="1">
        <f>SUMIF(SiteChar[Site Name],SiteChar[[#This Row],[Site Name]],FSEchar[FSE Nameplate Power Rating
'[kW']])</f>
        <v>0</v>
      </c>
      <c r="AE187" s="1">
        <f>COUNTIF(SiteChar[Site Name],SiteChar[[#This Row],[Site Name]])</f>
        <v>0</v>
      </c>
      <c r="AF187" s="1">
        <f>COUNTIF(Hide[Site LMD],Table1[[#This Row],[Site 
Ordinal Number]]&amp;$AV$17)</f>
        <v>0</v>
      </c>
      <c r="AG187" s="1">
        <f>COUNTIF(Hide[Site HD],Table1[[#This Row],[Site 
Ordinal Number]]&amp;$AV$18)</f>
        <v>0</v>
      </c>
      <c r="AH187" s="1" t="b">
        <f>OR(ISBLANK(SiteChar[[#This Row],[Latitude]]),LEN(SiteChar[[#This Row],[Latitude]])&gt;=8)</f>
        <v>1</v>
      </c>
      <c r="AI187" s="1" t="b">
        <f>OR(ISBLANK(SiteChar[[#This Row],[Longitude]]),LEN(SiteChar[[#This Row],[Longitude]])&gt;=10)</f>
        <v>1</v>
      </c>
      <c r="AJ187" s="1" t="str">
        <f>IF(Hide[[#This Row],[FCI Program Type]]=$AV$17,Table1[[#This Row],[Site 
Ordinal Number]]&amp;Hide[[#This Row],[FCI Program Type]],"")</f>
        <v/>
      </c>
      <c r="AK187" s="1" t="str">
        <f>IF(Hide[[#This Row],[FCI Program Type]]=$AV$18,Table1[[#This Row],[Site 
Ordinal Number]]&amp;Hide[[#This Row],[FCI Program Type]],"")</f>
        <v/>
      </c>
      <c r="AL187" s="1" t="b">
        <f>SiteCalc1[[#This Row],[Total Site
FCI 
Power Rating 
'[kW']]]&gt;SiteChar[[#This Row],[Maximum Total Site Power 
'[kW']]]</f>
        <v>0</v>
      </c>
      <c r="AM187" s="1" t="b">
        <f>AND(Hide[[#This Row],[FCI Program Type]]="LMD-FCI",SiteCalc1[[#This Row],[Total 
Site 
LMD-FCI Power Rating 
'[kW']]]&gt;2500)</f>
        <v>0</v>
      </c>
      <c r="AN187" s="1" t="b">
        <f>AND(Hide[[#This Row],[FCI Program Type]]="HD-FCI",SiteCalc1[[#This Row],[Total Site
HD-FCI Power Rating 
'[kW']]]&gt;40000)</f>
        <v>0</v>
      </c>
      <c r="AO187" s="1" t="b">
        <f>AND(FSEchar[[#This Row],[FSE Nameplate Power Rating
'[kW']]]&lt;50,OR(Hide[[#This Row],[FCI Program Type]]=$AV$17,Hide[[#This Row],[FCI Program Type]]=$AV$18))</f>
        <v>0</v>
      </c>
      <c r="AP187"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87" s="1" t="str">
        <f>IF(LEFT(FSEchar[[#This Row],[FCI 
Category
Types]],1)="L", "LMD-FCI",IF(LEFT(FSEchar[[#This Row],[FCI 
Category
Types]],1)="H","HD-FCI",""))</f>
        <v/>
      </c>
      <c r="AR187" s="1" t="str">
        <f>SiteChar[[#This Row],[Site Name]]&amp;" "&amp;FSEchar[[#This Row],[FCI 
Category
Types]]&amp;" "&amp;FSEchar[[#This Row],[FSE Charger Model]]&amp;" "&amp;FSEchar[[#This Row],[FSE Nameplate Power Rating
'[kW']]]</f>
        <v xml:space="preserve">   </v>
      </c>
      <c r="AS187" s="1">
        <f>COUNTIF(Hide[Unique Types],Hide[[#This Row],[Unique Types]])</f>
        <v>157</v>
      </c>
      <c r="BA187" s="48" t="str" cm="1">
        <f t="array" ref="BA187">IF(ISBLANK(AZ187),"",SUM(IF(AZ187=LEFT(AY187:AY$210,LEN(AZ187)),1,0)))</f>
        <v/>
      </c>
      <c r="BB187" s="47" t="str" cm="1">
        <f t="array" ref="BB187">IFERROR(IF(COUNTIF($BB$11:BB186,BB186)&lt;_xlfn.XLOOKUP(BB186,$AZ$11:$AZ$210,$BA$11:$BA$210,0,1),BB186,INDEX($AZ$11:$AZ$210,MATCH(BB186,$AZ$11:$AZ$210,0)+1)),"")</f>
        <v/>
      </c>
      <c r="BC187" s="46" t="str" cm="1">
        <f t="array" ref="BC187">IF(OR($BB187=0,$BB187=""),"",SUM(IF(AY187=Hide[Unique Types],1,0)))</f>
        <v/>
      </c>
      <c r="BD187" s="46" t="str" cm="1">
        <f t="array" ref="BD187">IF(OR($BB187=0,$BB187=""),"",_xlfn.XLOOKUP(AY187,Hide[Unique Types],FSEchar[FCI 
Category
Types],"Err",0,1))</f>
        <v/>
      </c>
      <c r="BE187" s="46" t="str" cm="1">
        <f t="array" ref="BE187">IF(OR($BB187=0,$BB187=""),"",_xlfn.XLOOKUP(AY187,Hide[Unique Types],FSEchar[FSE Charger Model],"Err",0,1))</f>
        <v/>
      </c>
      <c r="BF187" s="46" t="str" cm="1">
        <f t="array" ref="BF187">IF(OR($BB187=0,$BB187=""),"",_xlfn.XLOOKUP(AY187,Hide[Unique Types],FSEchar[FSE Nameplate Power Rating
'[kW']],"Err",0,1))</f>
        <v/>
      </c>
      <c r="BG187" s="46" t="str" cm="1">
        <f t="array" ref="BG187">IF(OR($BB187=0,$BB187=""),"",_xlfn.XLOOKUP(AY187,Hide[Unique Types],FSEchar[Number of CHAdeMO Ports],"Err",0,1))</f>
        <v/>
      </c>
      <c r="BH187" s="46" t="str" cm="1">
        <f t="array" ref="BH187">IF(OR($BB187=0,$BB187=""),"",_xlfn.XLOOKUP(AY187,Hide[Unique Types],FSEchar[Number of 
CCS 
Ports],"Err",0,1))</f>
        <v/>
      </c>
      <c r="BI187" s="46" t="str" cm="1">
        <f t="array" ref="BI187">IF(OR($BB187=0,$BB187=""),"",_xlfn.XLOOKUP(AY187,Hide[Unique Types],FSEchar[Number of NACS 
(SAE J3400)
Ports],"Err",0,1))</f>
        <v/>
      </c>
      <c r="BJ187" s="46" t="str" cm="1">
        <f t="array" ref="BJ187">IF(OR($BB187=0,$BB187=""),"",_xlfn.XLOOKUP(AY187,Hide[Unique Types],FSEchar[Number of High-Power Ports],"Err",0,1))</f>
        <v/>
      </c>
      <c r="BK187" s="46" t="str" cm="1">
        <f t="array" ref="BK187">IF(OR($BB187=0,$BB187=""),"",_xlfn.XLOOKUP(AY187,Hide[Unique Types],FSEchar[High-Power Port Type],"Err",0,1))</f>
        <v/>
      </c>
      <c r="BL187" s="46" t="str" cm="1">
        <f t="array" ref="BL187">IF(OR($BB187=0,$BB187=""),"",_xlfn.XLOOKUP(AY187,Hide[Unique Types],SiteCalc2[FCI Charging Capacity '[kWh/day']],"Err",0,1))</f>
        <v/>
      </c>
    </row>
    <row r="188" spans="2:64" x14ac:dyDescent="0.3">
      <c r="B188" s="28">
        <v>178</v>
      </c>
      <c r="C188" s="28" t="str">
        <f>IF(ISBLANK(SiteChar[[#This Row],[Site Name]]),"",IF(G188=G187,C187,C187+1))</f>
        <v/>
      </c>
      <c r="D188" s="28" t="str">
        <f>IF(ISBLANK(SiteChar[[#This Row],[Site Name]]),"",IF(G188=G187,D187+1,1))</f>
        <v/>
      </c>
      <c r="E188" s="1" t="str">
        <f>IF(ISBLANK(SiteChar[[#This Row],[Site Name]]),"",Applicant)</f>
        <v/>
      </c>
      <c r="F188" s="1" t="str">
        <f>IF(ISBLANK(SiteChar[[#This Row],[Site Name]]),"",FEIN)</f>
        <v/>
      </c>
      <c r="G188" s="139"/>
      <c r="H188" s="139"/>
      <c r="I188" s="139"/>
      <c r="J188" s="140"/>
      <c r="K188" s="140"/>
      <c r="L188" s="141"/>
      <c r="M188" s="139"/>
      <c r="N188" s="142"/>
      <c r="O188" s="1">
        <f>SUMIF(Table1[Site 
Ordinal Number],Table1[[#This Row],[Site 
Ordinal Number]],FSEchar[FSE Nameplate Power Rating
'[kW']])</f>
        <v>0</v>
      </c>
      <c r="P188" s="1">
        <f>SUMIF(Table1[Site 
Ordinal Number],Table1[[#This Row],[Site 
Ordinal Number]],FSEchar[FSE
FCI
Power Rating '[kW']])</f>
        <v>0</v>
      </c>
      <c r="Q188" s="1">
        <f>SUMIF(Hide[Site LMD],"="&amp;Table1[[#This Row],[Site 
Ordinal Number]]&amp;$AV$17,FSEchar[FSE
FCI
Power Rating '[kW']])</f>
        <v>0</v>
      </c>
      <c r="R188" s="1">
        <f>SUMIF(Hide[Site HD],"="&amp;Table1[[#This Row],[Site 
Ordinal Number]]&amp;$AV$18,FSEchar[FSE
FCI
Power Rating '[kW']])</f>
        <v>0</v>
      </c>
      <c r="S188" s="139"/>
      <c r="T188" s="139"/>
      <c r="U188" s="139"/>
      <c r="V188" s="139"/>
      <c r="W188" s="139"/>
      <c r="X188" s="139"/>
      <c r="Y188" s="148"/>
      <c r="Z188" s="139"/>
      <c r="AA188" s="139"/>
      <c r="AB188" s="139"/>
      <c r="AC188" s="1" t="str">
        <f>IFERROR(FSEchar[[#This Row],[FSE
FCI
Power Rating '[kW']]]*24*_xlfn.XLOOKUP(FSEchar[[#This Row],[FCI 
Category
Types]],$AV$11:$AV$15,$AW$11:$AW$15),"")</f>
        <v/>
      </c>
      <c r="AD188" s="1">
        <f>SUMIF(SiteChar[Site Name],SiteChar[[#This Row],[Site Name]],FSEchar[FSE Nameplate Power Rating
'[kW']])</f>
        <v>0</v>
      </c>
      <c r="AE188" s="1">
        <f>COUNTIF(SiteChar[Site Name],SiteChar[[#This Row],[Site Name]])</f>
        <v>0</v>
      </c>
      <c r="AF188" s="1">
        <f>COUNTIF(Hide[Site LMD],Table1[[#This Row],[Site 
Ordinal Number]]&amp;$AV$17)</f>
        <v>0</v>
      </c>
      <c r="AG188" s="1">
        <f>COUNTIF(Hide[Site HD],Table1[[#This Row],[Site 
Ordinal Number]]&amp;$AV$18)</f>
        <v>0</v>
      </c>
      <c r="AH188" s="1" t="b">
        <f>OR(ISBLANK(SiteChar[[#This Row],[Latitude]]),LEN(SiteChar[[#This Row],[Latitude]])&gt;=8)</f>
        <v>1</v>
      </c>
      <c r="AI188" s="1" t="b">
        <f>OR(ISBLANK(SiteChar[[#This Row],[Longitude]]),LEN(SiteChar[[#This Row],[Longitude]])&gt;=10)</f>
        <v>1</v>
      </c>
      <c r="AJ188" s="1" t="str">
        <f>IF(Hide[[#This Row],[FCI Program Type]]=$AV$17,Table1[[#This Row],[Site 
Ordinal Number]]&amp;Hide[[#This Row],[FCI Program Type]],"")</f>
        <v/>
      </c>
      <c r="AK188" s="1" t="str">
        <f>IF(Hide[[#This Row],[FCI Program Type]]=$AV$18,Table1[[#This Row],[Site 
Ordinal Number]]&amp;Hide[[#This Row],[FCI Program Type]],"")</f>
        <v/>
      </c>
      <c r="AL188" s="1" t="b">
        <f>SiteCalc1[[#This Row],[Total Site
FCI 
Power Rating 
'[kW']]]&gt;SiteChar[[#This Row],[Maximum Total Site Power 
'[kW']]]</f>
        <v>0</v>
      </c>
      <c r="AM188" s="1" t="b">
        <f>AND(Hide[[#This Row],[FCI Program Type]]="LMD-FCI",SiteCalc1[[#This Row],[Total 
Site 
LMD-FCI Power Rating 
'[kW']]]&gt;2500)</f>
        <v>0</v>
      </c>
      <c r="AN188" s="1" t="b">
        <f>AND(Hide[[#This Row],[FCI Program Type]]="HD-FCI",SiteCalc1[[#This Row],[Total Site
HD-FCI Power Rating 
'[kW']]]&gt;40000)</f>
        <v>0</v>
      </c>
      <c r="AO188" s="1" t="b">
        <f>AND(FSEchar[[#This Row],[FSE Nameplate Power Rating
'[kW']]]&lt;50,OR(Hide[[#This Row],[FCI Program Type]]=$AV$17,Hide[[#This Row],[FCI Program Type]]=$AV$18))</f>
        <v>0</v>
      </c>
      <c r="AP188"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88" s="1" t="str">
        <f>IF(LEFT(FSEchar[[#This Row],[FCI 
Category
Types]],1)="L", "LMD-FCI",IF(LEFT(FSEchar[[#This Row],[FCI 
Category
Types]],1)="H","HD-FCI",""))</f>
        <v/>
      </c>
      <c r="AR188" s="1" t="str">
        <f>SiteChar[[#This Row],[Site Name]]&amp;" "&amp;FSEchar[[#This Row],[FCI 
Category
Types]]&amp;" "&amp;FSEchar[[#This Row],[FSE Charger Model]]&amp;" "&amp;FSEchar[[#This Row],[FSE Nameplate Power Rating
'[kW']]]</f>
        <v xml:space="preserve">   </v>
      </c>
      <c r="AS188" s="1">
        <f>COUNTIF(Hide[Unique Types],Hide[[#This Row],[Unique Types]])</f>
        <v>157</v>
      </c>
      <c r="BA188" s="48" t="str" cm="1">
        <f t="array" ref="BA188">IF(ISBLANK(AZ188),"",SUM(IF(AZ188=LEFT(AY188:AY$210,LEN(AZ188)),1,0)))</f>
        <v/>
      </c>
      <c r="BB188" s="47" t="str" cm="1">
        <f t="array" ref="BB188">IFERROR(IF(COUNTIF($BB$11:BB187,BB187)&lt;_xlfn.XLOOKUP(BB187,$AZ$11:$AZ$210,$BA$11:$BA$210,0,1),BB187,INDEX($AZ$11:$AZ$210,MATCH(BB187,$AZ$11:$AZ$210,0)+1)),"")</f>
        <v/>
      </c>
      <c r="BC188" s="46" t="str" cm="1">
        <f t="array" ref="BC188">IF(OR($BB188=0,$BB188=""),"",SUM(IF(AY188=Hide[Unique Types],1,0)))</f>
        <v/>
      </c>
      <c r="BD188" s="46" t="str" cm="1">
        <f t="array" ref="BD188">IF(OR($BB188=0,$BB188=""),"",_xlfn.XLOOKUP(AY188,Hide[Unique Types],FSEchar[FCI 
Category
Types],"Err",0,1))</f>
        <v/>
      </c>
      <c r="BE188" s="46" t="str" cm="1">
        <f t="array" ref="BE188">IF(OR($BB188=0,$BB188=""),"",_xlfn.XLOOKUP(AY188,Hide[Unique Types],FSEchar[FSE Charger Model],"Err",0,1))</f>
        <v/>
      </c>
      <c r="BF188" s="46" t="str" cm="1">
        <f t="array" ref="BF188">IF(OR($BB188=0,$BB188=""),"",_xlfn.XLOOKUP(AY188,Hide[Unique Types],FSEchar[FSE Nameplate Power Rating
'[kW']],"Err",0,1))</f>
        <v/>
      </c>
      <c r="BG188" s="46" t="str" cm="1">
        <f t="array" ref="BG188">IF(OR($BB188=0,$BB188=""),"",_xlfn.XLOOKUP(AY188,Hide[Unique Types],FSEchar[Number of CHAdeMO Ports],"Err",0,1))</f>
        <v/>
      </c>
      <c r="BH188" s="46" t="str" cm="1">
        <f t="array" ref="BH188">IF(OR($BB188=0,$BB188=""),"",_xlfn.XLOOKUP(AY188,Hide[Unique Types],FSEchar[Number of 
CCS 
Ports],"Err",0,1))</f>
        <v/>
      </c>
      <c r="BI188" s="46" t="str" cm="1">
        <f t="array" ref="BI188">IF(OR($BB188=0,$BB188=""),"",_xlfn.XLOOKUP(AY188,Hide[Unique Types],FSEchar[Number of NACS 
(SAE J3400)
Ports],"Err",0,1))</f>
        <v/>
      </c>
      <c r="BJ188" s="46" t="str" cm="1">
        <f t="array" ref="BJ188">IF(OR($BB188=0,$BB188=""),"",_xlfn.XLOOKUP(AY188,Hide[Unique Types],FSEchar[Number of High-Power Ports],"Err",0,1))</f>
        <v/>
      </c>
      <c r="BK188" s="46" t="str" cm="1">
        <f t="array" ref="BK188">IF(OR($BB188=0,$BB188=""),"",_xlfn.XLOOKUP(AY188,Hide[Unique Types],FSEchar[High-Power Port Type],"Err",0,1))</f>
        <v/>
      </c>
      <c r="BL188" s="46" t="str" cm="1">
        <f t="array" ref="BL188">IF(OR($BB188=0,$BB188=""),"",_xlfn.XLOOKUP(AY188,Hide[Unique Types],SiteCalc2[FCI Charging Capacity '[kWh/day']],"Err",0,1))</f>
        <v/>
      </c>
    </row>
    <row r="189" spans="2:64" x14ac:dyDescent="0.3">
      <c r="B189" s="28">
        <v>179</v>
      </c>
      <c r="C189" s="28" t="str">
        <f>IF(ISBLANK(SiteChar[[#This Row],[Site Name]]),"",IF(G189=G188,C188,C188+1))</f>
        <v/>
      </c>
      <c r="D189" s="28" t="str">
        <f>IF(ISBLANK(SiteChar[[#This Row],[Site Name]]),"",IF(G189=G188,D188+1,1))</f>
        <v/>
      </c>
      <c r="E189" s="1" t="str">
        <f>IF(ISBLANK(SiteChar[[#This Row],[Site Name]]),"",Applicant)</f>
        <v/>
      </c>
      <c r="F189" s="1" t="str">
        <f>IF(ISBLANK(SiteChar[[#This Row],[Site Name]]),"",FEIN)</f>
        <v/>
      </c>
      <c r="G189" s="139"/>
      <c r="H189" s="139"/>
      <c r="I189" s="139"/>
      <c r="J189" s="140"/>
      <c r="K189" s="140"/>
      <c r="L189" s="141"/>
      <c r="M189" s="139"/>
      <c r="N189" s="142"/>
      <c r="O189" s="1">
        <f>SUMIF(Table1[Site 
Ordinal Number],Table1[[#This Row],[Site 
Ordinal Number]],FSEchar[FSE Nameplate Power Rating
'[kW']])</f>
        <v>0</v>
      </c>
      <c r="P189" s="1">
        <f>SUMIF(Table1[Site 
Ordinal Number],Table1[[#This Row],[Site 
Ordinal Number]],FSEchar[FSE
FCI
Power Rating '[kW']])</f>
        <v>0</v>
      </c>
      <c r="Q189" s="1">
        <f>SUMIF(Hide[Site LMD],"="&amp;Table1[[#This Row],[Site 
Ordinal Number]]&amp;$AV$17,FSEchar[FSE
FCI
Power Rating '[kW']])</f>
        <v>0</v>
      </c>
      <c r="R189" s="1">
        <f>SUMIF(Hide[Site HD],"="&amp;Table1[[#This Row],[Site 
Ordinal Number]]&amp;$AV$18,FSEchar[FSE
FCI
Power Rating '[kW']])</f>
        <v>0</v>
      </c>
      <c r="S189" s="139"/>
      <c r="T189" s="139"/>
      <c r="U189" s="139"/>
      <c r="V189" s="139"/>
      <c r="W189" s="139"/>
      <c r="X189" s="139"/>
      <c r="Y189" s="148"/>
      <c r="Z189" s="139"/>
      <c r="AA189" s="139"/>
      <c r="AB189" s="139"/>
      <c r="AC189" s="1" t="str">
        <f>IFERROR(FSEchar[[#This Row],[FSE
FCI
Power Rating '[kW']]]*24*_xlfn.XLOOKUP(FSEchar[[#This Row],[FCI 
Category
Types]],$AV$11:$AV$15,$AW$11:$AW$15),"")</f>
        <v/>
      </c>
      <c r="AD189" s="1">
        <f>SUMIF(SiteChar[Site Name],SiteChar[[#This Row],[Site Name]],FSEchar[FSE Nameplate Power Rating
'[kW']])</f>
        <v>0</v>
      </c>
      <c r="AE189" s="1">
        <f>COUNTIF(SiteChar[Site Name],SiteChar[[#This Row],[Site Name]])</f>
        <v>0</v>
      </c>
      <c r="AF189" s="1">
        <f>COUNTIF(Hide[Site LMD],Table1[[#This Row],[Site 
Ordinal Number]]&amp;$AV$17)</f>
        <v>0</v>
      </c>
      <c r="AG189" s="1">
        <f>COUNTIF(Hide[Site HD],Table1[[#This Row],[Site 
Ordinal Number]]&amp;$AV$18)</f>
        <v>0</v>
      </c>
      <c r="AH189" s="1" t="b">
        <f>OR(ISBLANK(SiteChar[[#This Row],[Latitude]]),LEN(SiteChar[[#This Row],[Latitude]])&gt;=8)</f>
        <v>1</v>
      </c>
      <c r="AI189" s="1" t="b">
        <f>OR(ISBLANK(SiteChar[[#This Row],[Longitude]]),LEN(SiteChar[[#This Row],[Longitude]])&gt;=10)</f>
        <v>1</v>
      </c>
      <c r="AJ189" s="1" t="str">
        <f>IF(Hide[[#This Row],[FCI Program Type]]=$AV$17,Table1[[#This Row],[Site 
Ordinal Number]]&amp;Hide[[#This Row],[FCI Program Type]],"")</f>
        <v/>
      </c>
      <c r="AK189" s="1" t="str">
        <f>IF(Hide[[#This Row],[FCI Program Type]]=$AV$18,Table1[[#This Row],[Site 
Ordinal Number]]&amp;Hide[[#This Row],[FCI Program Type]],"")</f>
        <v/>
      </c>
      <c r="AL189" s="1" t="b">
        <f>SiteCalc1[[#This Row],[Total Site
FCI 
Power Rating 
'[kW']]]&gt;SiteChar[[#This Row],[Maximum Total Site Power 
'[kW']]]</f>
        <v>0</v>
      </c>
      <c r="AM189" s="1" t="b">
        <f>AND(Hide[[#This Row],[FCI Program Type]]="LMD-FCI",SiteCalc1[[#This Row],[Total 
Site 
LMD-FCI Power Rating 
'[kW']]]&gt;2500)</f>
        <v>0</v>
      </c>
      <c r="AN189" s="1" t="b">
        <f>AND(Hide[[#This Row],[FCI Program Type]]="HD-FCI",SiteCalc1[[#This Row],[Total Site
HD-FCI Power Rating 
'[kW']]]&gt;40000)</f>
        <v>0</v>
      </c>
      <c r="AO189" s="1" t="b">
        <f>AND(FSEchar[[#This Row],[FSE Nameplate Power Rating
'[kW']]]&lt;50,OR(Hide[[#This Row],[FCI Program Type]]=$AV$17,Hide[[#This Row],[FCI Program Type]]=$AV$18))</f>
        <v>0</v>
      </c>
      <c r="AP189"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89" s="1" t="str">
        <f>IF(LEFT(FSEchar[[#This Row],[FCI 
Category
Types]],1)="L", "LMD-FCI",IF(LEFT(FSEchar[[#This Row],[FCI 
Category
Types]],1)="H","HD-FCI",""))</f>
        <v/>
      </c>
      <c r="AR189" s="1" t="str">
        <f>SiteChar[[#This Row],[Site Name]]&amp;" "&amp;FSEchar[[#This Row],[FCI 
Category
Types]]&amp;" "&amp;FSEchar[[#This Row],[FSE Charger Model]]&amp;" "&amp;FSEchar[[#This Row],[FSE Nameplate Power Rating
'[kW']]]</f>
        <v xml:space="preserve">   </v>
      </c>
      <c r="AS189" s="1">
        <f>COUNTIF(Hide[Unique Types],Hide[[#This Row],[Unique Types]])</f>
        <v>157</v>
      </c>
      <c r="BA189" s="48" t="str" cm="1">
        <f t="array" ref="BA189">IF(ISBLANK(AZ189),"",SUM(IF(AZ189=LEFT(AY189:AY$210,LEN(AZ189)),1,0)))</f>
        <v/>
      </c>
      <c r="BB189" s="47" t="str" cm="1">
        <f t="array" ref="BB189">IFERROR(IF(COUNTIF($BB$11:BB188,BB188)&lt;_xlfn.XLOOKUP(BB188,$AZ$11:$AZ$210,$BA$11:$BA$210,0,1),BB188,INDEX($AZ$11:$AZ$210,MATCH(BB188,$AZ$11:$AZ$210,0)+1)),"")</f>
        <v/>
      </c>
      <c r="BC189" s="46" t="str" cm="1">
        <f t="array" ref="BC189">IF(OR($BB189=0,$BB189=""),"",SUM(IF(AY189=Hide[Unique Types],1,0)))</f>
        <v/>
      </c>
      <c r="BD189" s="46" t="str" cm="1">
        <f t="array" ref="BD189">IF(OR($BB189=0,$BB189=""),"",_xlfn.XLOOKUP(AY189,Hide[Unique Types],FSEchar[FCI 
Category
Types],"Err",0,1))</f>
        <v/>
      </c>
      <c r="BE189" s="46" t="str" cm="1">
        <f t="array" ref="BE189">IF(OR($BB189=0,$BB189=""),"",_xlfn.XLOOKUP(AY189,Hide[Unique Types],FSEchar[FSE Charger Model],"Err",0,1))</f>
        <v/>
      </c>
      <c r="BF189" s="46" t="str" cm="1">
        <f t="array" ref="BF189">IF(OR($BB189=0,$BB189=""),"",_xlfn.XLOOKUP(AY189,Hide[Unique Types],FSEchar[FSE Nameplate Power Rating
'[kW']],"Err",0,1))</f>
        <v/>
      </c>
      <c r="BG189" s="46" t="str" cm="1">
        <f t="array" ref="BG189">IF(OR($BB189=0,$BB189=""),"",_xlfn.XLOOKUP(AY189,Hide[Unique Types],FSEchar[Number of CHAdeMO Ports],"Err",0,1))</f>
        <v/>
      </c>
      <c r="BH189" s="46" t="str" cm="1">
        <f t="array" ref="BH189">IF(OR($BB189=0,$BB189=""),"",_xlfn.XLOOKUP(AY189,Hide[Unique Types],FSEchar[Number of 
CCS 
Ports],"Err",0,1))</f>
        <v/>
      </c>
      <c r="BI189" s="46" t="str" cm="1">
        <f t="array" ref="BI189">IF(OR($BB189=0,$BB189=""),"",_xlfn.XLOOKUP(AY189,Hide[Unique Types],FSEchar[Number of NACS 
(SAE J3400)
Ports],"Err",0,1))</f>
        <v/>
      </c>
      <c r="BJ189" s="46" t="str" cm="1">
        <f t="array" ref="BJ189">IF(OR($BB189=0,$BB189=""),"",_xlfn.XLOOKUP(AY189,Hide[Unique Types],FSEchar[Number of High-Power Ports],"Err",0,1))</f>
        <v/>
      </c>
      <c r="BK189" s="46" t="str" cm="1">
        <f t="array" ref="BK189">IF(OR($BB189=0,$BB189=""),"",_xlfn.XLOOKUP(AY189,Hide[Unique Types],FSEchar[High-Power Port Type],"Err",0,1))</f>
        <v/>
      </c>
      <c r="BL189" s="46" t="str" cm="1">
        <f t="array" ref="BL189">IF(OR($BB189=0,$BB189=""),"",_xlfn.XLOOKUP(AY189,Hide[Unique Types],SiteCalc2[FCI Charging Capacity '[kWh/day']],"Err",0,1))</f>
        <v/>
      </c>
    </row>
    <row r="190" spans="2:64" x14ac:dyDescent="0.3">
      <c r="B190" s="28">
        <v>180</v>
      </c>
      <c r="C190" s="28" t="str">
        <f>IF(ISBLANK(SiteChar[[#This Row],[Site Name]]),"",IF(G190=G189,C189,C189+1))</f>
        <v/>
      </c>
      <c r="D190" s="28" t="str">
        <f>IF(ISBLANK(SiteChar[[#This Row],[Site Name]]),"",IF(G190=G189,D189+1,1))</f>
        <v/>
      </c>
      <c r="E190" s="1" t="str">
        <f>IF(ISBLANK(SiteChar[[#This Row],[Site Name]]),"",Applicant)</f>
        <v/>
      </c>
      <c r="F190" s="1" t="str">
        <f>IF(ISBLANK(SiteChar[[#This Row],[Site Name]]),"",FEIN)</f>
        <v/>
      </c>
      <c r="G190" s="139"/>
      <c r="H190" s="139"/>
      <c r="I190" s="139"/>
      <c r="J190" s="140"/>
      <c r="K190" s="140"/>
      <c r="L190" s="141"/>
      <c r="M190" s="139"/>
      <c r="N190" s="142"/>
      <c r="O190" s="1">
        <f>SUMIF(Table1[Site 
Ordinal Number],Table1[[#This Row],[Site 
Ordinal Number]],FSEchar[FSE Nameplate Power Rating
'[kW']])</f>
        <v>0</v>
      </c>
      <c r="P190" s="1">
        <f>SUMIF(Table1[Site 
Ordinal Number],Table1[[#This Row],[Site 
Ordinal Number]],FSEchar[FSE
FCI
Power Rating '[kW']])</f>
        <v>0</v>
      </c>
      <c r="Q190" s="1">
        <f>SUMIF(Hide[Site LMD],"="&amp;Table1[[#This Row],[Site 
Ordinal Number]]&amp;$AV$17,FSEchar[FSE
FCI
Power Rating '[kW']])</f>
        <v>0</v>
      </c>
      <c r="R190" s="1">
        <f>SUMIF(Hide[Site HD],"="&amp;Table1[[#This Row],[Site 
Ordinal Number]]&amp;$AV$18,FSEchar[FSE
FCI
Power Rating '[kW']])</f>
        <v>0</v>
      </c>
      <c r="S190" s="139"/>
      <c r="T190" s="139"/>
      <c r="U190" s="139"/>
      <c r="V190" s="139"/>
      <c r="W190" s="139"/>
      <c r="X190" s="139"/>
      <c r="Y190" s="148"/>
      <c r="Z190" s="139"/>
      <c r="AA190" s="139"/>
      <c r="AB190" s="139"/>
      <c r="AC190" s="1" t="str">
        <f>IFERROR(FSEchar[[#This Row],[FSE
FCI
Power Rating '[kW']]]*24*_xlfn.XLOOKUP(FSEchar[[#This Row],[FCI 
Category
Types]],$AV$11:$AV$15,$AW$11:$AW$15),"")</f>
        <v/>
      </c>
      <c r="AD190" s="1">
        <f>SUMIF(SiteChar[Site Name],SiteChar[[#This Row],[Site Name]],FSEchar[FSE Nameplate Power Rating
'[kW']])</f>
        <v>0</v>
      </c>
      <c r="AE190" s="1">
        <f>COUNTIF(SiteChar[Site Name],SiteChar[[#This Row],[Site Name]])</f>
        <v>0</v>
      </c>
      <c r="AF190" s="1">
        <f>COUNTIF(Hide[Site LMD],Table1[[#This Row],[Site 
Ordinal Number]]&amp;$AV$17)</f>
        <v>0</v>
      </c>
      <c r="AG190" s="1">
        <f>COUNTIF(Hide[Site HD],Table1[[#This Row],[Site 
Ordinal Number]]&amp;$AV$18)</f>
        <v>0</v>
      </c>
      <c r="AH190" s="1" t="b">
        <f>OR(ISBLANK(SiteChar[[#This Row],[Latitude]]),LEN(SiteChar[[#This Row],[Latitude]])&gt;=8)</f>
        <v>1</v>
      </c>
      <c r="AI190" s="1" t="b">
        <f>OR(ISBLANK(SiteChar[[#This Row],[Longitude]]),LEN(SiteChar[[#This Row],[Longitude]])&gt;=10)</f>
        <v>1</v>
      </c>
      <c r="AJ190" s="1" t="str">
        <f>IF(Hide[[#This Row],[FCI Program Type]]=$AV$17,Table1[[#This Row],[Site 
Ordinal Number]]&amp;Hide[[#This Row],[FCI Program Type]],"")</f>
        <v/>
      </c>
      <c r="AK190" s="1" t="str">
        <f>IF(Hide[[#This Row],[FCI Program Type]]=$AV$18,Table1[[#This Row],[Site 
Ordinal Number]]&amp;Hide[[#This Row],[FCI Program Type]],"")</f>
        <v/>
      </c>
      <c r="AL190" s="1" t="b">
        <f>SiteCalc1[[#This Row],[Total Site
FCI 
Power Rating 
'[kW']]]&gt;SiteChar[[#This Row],[Maximum Total Site Power 
'[kW']]]</f>
        <v>0</v>
      </c>
      <c r="AM190" s="1" t="b">
        <f>AND(Hide[[#This Row],[FCI Program Type]]="LMD-FCI",SiteCalc1[[#This Row],[Total 
Site 
LMD-FCI Power Rating 
'[kW']]]&gt;2500)</f>
        <v>0</v>
      </c>
      <c r="AN190" s="1" t="b">
        <f>AND(Hide[[#This Row],[FCI Program Type]]="HD-FCI",SiteCalc1[[#This Row],[Total Site
HD-FCI Power Rating 
'[kW']]]&gt;40000)</f>
        <v>0</v>
      </c>
      <c r="AO190" s="1" t="b">
        <f>AND(FSEchar[[#This Row],[FSE Nameplate Power Rating
'[kW']]]&lt;50,OR(Hide[[#This Row],[FCI Program Type]]=$AV$17,Hide[[#This Row],[FCI Program Type]]=$AV$18))</f>
        <v>0</v>
      </c>
      <c r="AP190"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90" s="1" t="str">
        <f>IF(LEFT(FSEchar[[#This Row],[FCI 
Category
Types]],1)="L", "LMD-FCI",IF(LEFT(FSEchar[[#This Row],[FCI 
Category
Types]],1)="H","HD-FCI",""))</f>
        <v/>
      </c>
      <c r="AR190" s="1" t="str">
        <f>SiteChar[[#This Row],[Site Name]]&amp;" "&amp;FSEchar[[#This Row],[FCI 
Category
Types]]&amp;" "&amp;FSEchar[[#This Row],[FSE Charger Model]]&amp;" "&amp;FSEchar[[#This Row],[FSE Nameplate Power Rating
'[kW']]]</f>
        <v xml:space="preserve">   </v>
      </c>
      <c r="AS190" s="1">
        <f>COUNTIF(Hide[Unique Types],Hide[[#This Row],[Unique Types]])</f>
        <v>157</v>
      </c>
      <c r="BA190" s="48" t="str" cm="1">
        <f t="array" ref="BA190">IF(ISBLANK(AZ190),"",SUM(IF(AZ190=LEFT(AY190:AY$210,LEN(AZ190)),1,0)))</f>
        <v/>
      </c>
      <c r="BB190" s="47" t="str" cm="1">
        <f t="array" ref="BB190">IFERROR(IF(COUNTIF($BB$11:BB189,BB189)&lt;_xlfn.XLOOKUP(BB189,$AZ$11:$AZ$210,$BA$11:$BA$210,0,1),BB189,INDEX($AZ$11:$AZ$210,MATCH(BB189,$AZ$11:$AZ$210,0)+1)),"")</f>
        <v/>
      </c>
      <c r="BC190" s="46" t="str" cm="1">
        <f t="array" ref="BC190">IF(OR($BB190=0,$BB190=""),"",SUM(IF(AY190=Hide[Unique Types],1,0)))</f>
        <v/>
      </c>
      <c r="BD190" s="46" t="str" cm="1">
        <f t="array" ref="BD190">IF(OR($BB190=0,$BB190=""),"",_xlfn.XLOOKUP(AY190,Hide[Unique Types],FSEchar[FCI 
Category
Types],"Err",0,1))</f>
        <v/>
      </c>
      <c r="BE190" s="46" t="str" cm="1">
        <f t="array" ref="BE190">IF(OR($BB190=0,$BB190=""),"",_xlfn.XLOOKUP(AY190,Hide[Unique Types],FSEchar[FSE Charger Model],"Err",0,1))</f>
        <v/>
      </c>
      <c r="BF190" s="46" t="str" cm="1">
        <f t="array" ref="BF190">IF(OR($BB190=0,$BB190=""),"",_xlfn.XLOOKUP(AY190,Hide[Unique Types],FSEchar[FSE Nameplate Power Rating
'[kW']],"Err",0,1))</f>
        <v/>
      </c>
      <c r="BG190" s="46" t="str" cm="1">
        <f t="array" ref="BG190">IF(OR($BB190=0,$BB190=""),"",_xlfn.XLOOKUP(AY190,Hide[Unique Types],FSEchar[Number of CHAdeMO Ports],"Err",0,1))</f>
        <v/>
      </c>
      <c r="BH190" s="46" t="str" cm="1">
        <f t="array" ref="BH190">IF(OR($BB190=0,$BB190=""),"",_xlfn.XLOOKUP(AY190,Hide[Unique Types],FSEchar[Number of 
CCS 
Ports],"Err",0,1))</f>
        <v/>
      </c>
      <c r="BI190" s="46" t="str" cm="1">
        <f t="array" ref="BI190">IF(OR($BB190=0,$BB190=""),"",_xlfn.XLOOKUP(AY190,Hide[Unique Types],FSEchar[Number of NACS 
(SAE J3400)
Ports],"Err",0,1))</f>
        <v/>
      </c>
      <c r="BJ190" s="46" t="str" cm="1">
        <f t="array" ref="BJ190">IF(OR($BB190=0,$BB190=""),"",_xlfn.XLOOKUP(AY190,Hide[Unique Types],FSEchar[Number of High-Power Ports],"Err",0,1))</f>
        <v/>
      </c>
      <c r="BK190" s="46" t="str" cm="1">
        <f t="array" ref="BK190">IF(OR($BB190=0,$BB190=""),"",_xlfn.XLOOKUP(AY190,Hide[Unique Types],FSEchar[High-Power Port Type],"Err",0,1))</f>
        <v/>
      </c>
      <c r="BL190" s="46" t="str" cm="1">
        <f t="array" ref="BL190">IF(OR($BB190=0,$BB190=""),"",_xlfn.XLOOKUP(AY190,Hide[Unique Types],SiteCalc2[FCI Charging Capacity '[kWh/day']],"Err",0,1))</f>
        <v/>
      </c>
    </row>
    <row r="191" spans="2:64" x14ac:dyDescent="0.3">
      <c r="B191" s="28">
        <v>181</v>
      </c>
      <c r="C191" s="28" t="str">
        <f>IF(ISBLANK(SiteChar[[#This Row],[Site Name]]),"",IF(G191=G190,C190,C190+1))</f>
        <v/>
      </c>
      <c r="D191" s="28" t="str">
        <f>IF(ISBLANK(SiteChar[[#This Row],[Site Name]]),"",IF(G191=G190,D190+1,1))</f>
        <v/>
      </c>
      <c r="E191" s="1" t="str">
        <f>IF(ISBLANK(SiteChar[[#This Row],[Site Name]]),"",Applicant)</f>
        <v/>
      </c>
      <c r="F191" s="1" t="str">
        <f>IF(ISBLANK(SiteChar[[#This Row],[Site Name]]),"",FEIN)</f>
        <v/>
      </c>
      <c r="G191" s="139"/>
      <c r="H191" s="139"/>
      <c r="I191" s="139"/>
      <c r="J191" s="140"/>
      <c r="K191" s="140"/>
      <c r="L191" s="141"/>
      <c r="M191" s="139"/>
      <c r="N191" s="142"/>
      <c r="O191" s="1">
        <f>SUMIF(Table1[Site 
Ordinal Number],Table1[[#This Row],[Site 
Ordinal Number]],FSEchar[FSE Nameplate Power Rating
'[kW']])</f>
        <v>0</v>
      </c>
      <c r="P191" s="1">
        <f>SUMIF(Table1[Site 
Ordinal Number],Table1[[#This Row],[Site 
Ordinal Number]],FSEchar[FSE
FCI
Power Rating '[kW']])</f>
        <v>0</v>
      </c>
      <c r="Q191" s="1">
        <f>SUMIF(Hide[Site LMD],"="&amp;Table1[[#This Row],[Site 
Ordinal Number]]&amp;$AV$17,FSEchar[FSE
FCI
Power Rating '[kW']])</f>
        <v>0</v>
      </c>
      <c r="R191" s="1">
        <f>SUMIF(Hide[Site HD],"="&amp;Table1[[#This Row],[Site 
Ordinal Number]]&amp;$AV$18,FSEchar[FSE
FCI
Power Rating '[kW']])</f>
        <v>0</v>
      </c>
      <c r="S191" s="139"/>
      <c r="T191" s="139"/>
      <c r="U191" s="139"/>
      <c r="V191" s="139"/>
      <c r="W191" s="139"/>
      <c r="X191" s="139"/>
      <c r="Y191" s="148"/>
      <c r="Z191" s="139"/>
      <c r="AA191" s="139"/>
      <c r="AB191" s="139"/>
      <c r="AC191" s="1" t="str">
        <f>IFERROR(FSEchar[[#This Row],[FSE
FCI
Power Rating '[kW']]]*24*_xlfn.XLOOKUP(FSEchar[[#This Row],[FCI 
Category
Types]],$AV$11:$AV$15,$AW$11:$AW$15),"")</f>
        <v/>
      </c>
      <c r="AD191" s="1">
        <f>SUMIF(SiteChar[Site Name],SiteChar[[#This Row],[Site Name]],FSEchar[FSE Nameplate Power Rating
'[kW']])</f>
        <v>0</v>
      </c>
      <c r="AE191" s="1">
        <f>COUNTIF(SiteChar[Site Name],SiteChar[[#This Row],[Site Name]])</f>
        <v>0</v>
      </c>
      <c r="AF191" s="1">
        <f>COUNTIF(Hide[Site LMD],Table1[[#This Row],[Site 
Ordinal Number]]&amp;$AV$17)</f>
        <v>0</v>
      </c>
      <c r="AG191" s="1">
        <f>COUNTIF(Hide[Site HD],Table1[[#This Row],[Site 
Ordinal Number]]&amp;$AV$18)</f>
        <v>0</v>
      </c>
      <c r="AH191" s="1" t="b">
        <f>OR(ISBLANK(SiteChar[[#This Row],[Latitude]]),LEN(SiteChar[[#This Row],[Latitude]])&gt;=8)</f>
        <v>1</v>
      </c>
      <c r="AI191" s="1" t="b">
        <f>OR(ISBLANK(SiteChar[[#This Row],[Longitude]]),LEN(SiteChar[[#This Row],[Longitude]])&gt;=10)</f>
        <v>1</v>
      </c>
      <c r="AJ191" s="1" t="str">
        <f>IF(Hide[[#This Row],[FCI Program Type]]=$AV$17,Table1[[#This Row],[Site 
Ordinal Number]]&amp;Hide[[#This Row],[FCI Program Type]],"")</f>
        <v/>
      </c>
      <c r="AK191" s="1" t="str">
        <f>IF(Hide[[#This Row],[FCI Program Type]]=$AV$18,Table1[[#This Row],[Site 
Ordinal Number]]&amp;Hide[[#This Row],[FCI Program Type]],"")</f>
        <v/>
      </c>
      <c r="AL191" s="1" t="b">
        <f>SiteCalc1[[#This Row],[Total Site
FCI 
Power Rating 
'[kW']]]&gt;SiteChar[[#This Row],[Maximum Total Site Power 
'[kW']]]</f>
        <v>0</v>
      </c>
      <c r="AM191" s="1" t="b">
        <f>AND(Hide[[#This Row],[FCI Program Type]]="LMD-FCI",SiteCalc1[[#This Row],[Total 
Site 
LMD-FCI Power Rating 
'[kW']]]&gt;2500)</f>
        <v>0</v>
      </c>
      <c r="AN191" s="1" t="b">
        <f>AND(Hide[[#This Row],[FCI Program Type]]="HD-FCI",SiteCalc1[[#This Row],[Total Site
HD-FCI Power Rating 
'[kW']]]&gt;40000)</f>
        <v>0</v>
      </c>
      <c r="AO191" s="1" t="b">
        <f>AND(FSEchar[[#This Row],[FSE Nameplate Power Rating
'[kW']]]&lt;50,OR(Hide[[#This Row],[FCI Program Type]]=$AV$17,Hide[[#This Row],[FCI Program Type]]=$AV$18))</f>
        <v>0</v>
      </c>
      <c r="AP191"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91" s="1" t="str">
        <f>IF(LEFT(FSEchar[[#This Row],[FCI 
Category
Types]],1)="L", "LMD-FCI",IF(LEFT(FSEchar[[#This Row],[FCI 
Category
Types]],1)="H","HD-FCI",""))</f>
        <v/>
      </c>
      <c r="AR191" s="1" t="str">
        <f>SiteChar[[#This Row],[Site Name]]&amp;" "&amp;FSEchar[[#This Row],[FCI 
Category
Types]]&amp;" "&amp;FSEchar[[#This Row],[FSE Charger Model]]&amp;" "&amp;FSEchar[[#This Row],[FSE Nameplate Power Rating
'[kW']]]</f>
        <v xml:space="preserve">   </v>
      </c>
      <c r="AS191" s="1">
        <f>COUNTIF(Hide[Unique Types],Hide[[#This Row],[Unique Types]])</f>
        <v>157</v>
      </c>
      <c r="BA191" s="48" t="str" cm="1">
        <f t="array" ref="BA191">IF(ISBLANK(AZ191),"",SUM(IF(AZ191=LEFT(AY191:AY$210,LEN(AZ191)),1,0)))</f>
        <v/>
      </c>
      <c r="BB191" s="47" t="str" cm="1">
        <f t="array" ref="BB191">IFERROR(IF(COUNTIF($BB$11:BB190,BB190)&lt;_xlfn.XLOOKUP(BB190,$AZ$11:$AZ$210,$BA$11:$BA$210,0,1),BB190,INDEX($AZ$11:$AZ$210,MATCH(BB190,$AZ$11:$AZ$210,0)+1)),"")</f>
        <v/>
      </c>
      <c r="BC191" s="46" t="str" cm="1">
        <f t="array" ref="BC191">IF(OR($BB191=0,$BB191=""),"",SUM(IF(AY191=Hide[Unique Types],1,0)))</f>
        <v/>
      </c>
      <c r="BD191" s="46" t="str" cm="1">
        <f t="array" ref="BD191">IF(OR($BB191=0,$BB191=""),"",_xlfn.XLOOKUP(AY191,Hide[Unique Types],FSEchar[FCI 
Category
Types],"Err",0,1))</f>
        <v/>
      </c>
      <c r="BE191" s="46" t="str" cm="1">
        <f t="array" ref="BE191">IF(OR($BB191=0,$BB191=""),"",_xlfn.XLOOKUP(AY191,Hide[Unique Types],FSEchar[FSE Charger Model],"Err",0,1))</f>
        <v/>
      </c>
      <c r="BF191" s="46" t="str" cm="1">
        <f t="array" ref="BF191">IF(OR($BB191=0,$BB191=""),"",_xlfn.XLOOKUP(AY191,Hide[Unique Types],FSEchar[FSE Nameplate Power Rating
'[kW']],"Err",0,1))</f>
        <v/>
      </c>
      <c r="BG191" s="46" t="str" cm="1">
        <f t="array" ref="BG191">IF(OR($BB191=0,$BB191=""),"",_xlfn.XLOOKUP(AY191,Hide[Unique Types],FSEchar[Number of CHAdeMO Ports],"Err",0,1))</f>
        <v/>
      </c>
      <c r="BH191" s="46" t="str" cm="1">
        <f t="array" ref="BH191">IF(OR($BB191=0,$BB191=""),"",_xlfn.XLOOKUP(AY191,Hide[Unique Types],FSEchar[Number of 
CCS 
Ports],"Err",0,1))</f>
        <v/>
      </c>
      <c r="BI191" s="46" t="str" cm="1">
        <f t="array" ref="BI191">IF(OR($BB191=0,$BB191=""),"",_xlfn.XLOOKUP(AY191,Hide[Unique Types],FSEchar[Number of NACS 
(SAE J3400)
Ports],"Err",0,1))</f>
        <v/>
      </c>
      <c r="BJ191" s="46" t="str" cm="1">
        <f t="array" ref="BJ191">IF(OR($BB191=0,$BB191=""),"",_xlfn.XLOOKUP(AY191,Hide[Unique Types],FSEchar[Number of High-Power Ports],"Err",0,1))</f>
        <v/>
      </c>
      <c r="BK191" s="46" t="str" cm="1">
        <f t="array" ref="BK191">IF(OR($BB191=0,$BB191=""),"",_xlfn.XLOOKUP(AY191,Hide[Unique Types],FSEchar[High-Power Port Type],"Err",0,1))</f>
        <v/>
      </c>
      <c r="BL191" s="46" t="str" cm="1">
        <f t="array" ref="BL191">IF(OR($BB191=0,$BB191=""),"",_xlfn.XLOOKUP(AY191,Hide[Unique Types],SiteCalc2[FCI Charging Capacity '[kWh/day']],"Err",0,1))</f>
        <v/>
      </c>
    </row>
    <row r="192" spans="2:64" x14ac:dyDescent="0.3">
      <c r="B192" s="28">
        <v>182</v>
      </c>
      <c r="C192" s="28" t="str">
        <f>IF(ISBLANK(SiteChar[[#This Row],[Site Name]]),"",IF(G192=G191,C191,C191+1))</f>
        <v/>
      </c>
      <c r="D192" s="28" t="str">
        <f>IF(ISBLANK(SiteChar[[#This Row],[Site Name]]),"",IF(G192=G191,D191+1,1))</f>
        <v/>
      </c>
      <c r="E192" s="1" t="str">
        <f>IF(ISBLANK(SiteChar[[#This Row],[Site Name]]),"",Applicant)</f>
        <v/>
      </c>
      <c r="F192" s="1" t="str">
        <f>IF(ISBLANK(SiteChar[[#This Row],[Site Name]]),"",FEIN)</f>
        <v/>
      </c>
      <c r="G192" s="139"/>
      <c r="H192" s="139"/>
      <c r="I192" s="139"/>
      <c r="J192" s="140"/>
      <c r="K192" s="140"/>
      <c r="L192" s="141"/>
      <c r="M192" s="139"/>
      <c r="N192" s="142"/>
      <c r="O192" s="1">
        <f>SUMIF(Table1[Site 
Ordinal Number],Table1[[#This Row],[Site 
Ordinal Number]],FSEchar[FSE Nameplate Power Rating
'[kW']])</f>
        <v>0</v>
      </c>
      <c r="P192" s="1">
        <f>SUMIF(Table1[Site 
Ordinal Number],Table1[[#This Row],[Site 
Ordinal Number]],FSEchar[FSE
FCI
Power Rating '[kW']])</f>
        <v>0</v>
      </c>
      <c r="Q192" s="1">
        <f>SUMIF(Hide[Site LMD],"="&amp;Table1[[#This Row],[Site 
Ordinal Number]]&amp;$AV$17,FSEchar[FSE
FCI
Power Rating '[kW']])</f>
        <v>0</v>
      </c>
      <c r="R192" s="1">
        <f>SUMIF(Hide[Site HD],"="&amp;Table1[[#This Row],[Site 
Ordinal Number]]&amp;$AV$18,FSEchar[FSE
FCI
Power Rating '[kW']])</f>
        <v>0</v>
      </c>
      <c r="S192" s="139"/>
      <c r="T192" s="139"/>
      <c r="U192" s="139"/>
      <c r="V192" s="139"/>
      <c r="W192" s="139"/>
      <c r="X192" s="139"/>
      <c r="Y192" s="148"/>
      <c r="Z192" s="139"/>
      <c r="AA192" s="139"/>
      <c r="AB192" s="139"/>
      <c r="AC192" s="1" t="str">
        <f>IFERROR(FSEchar[[#This Row],[FSE
FCI
Power Rating '[kW']]]*24*_xlfn.XLOOKUP(FSEchar[[#This Row],[FCI 
Category
Types]],$AV$11:$AV$15,$AW$11:$AW$15),"")</f>
        <v/>
      </c>
      <c r="AD192" s="1">
        <f>SUMIF(SiteChar[Site Name],SiteChar[[#This Row],[Site Name]],FSEchar[FSE Nameplate Power Rating
'[kW']])</f>
        <v>0</v>
      </c>
      <c r="AE192" s="1">
        <f>COUNTIF(SiteChar[Site Name],SiteChar[[#This Row],[Site Name]])</f>
        <v>0</v>
      </c>
      <c r="AF192" s="1">
        <f>COUNTIF(Hide[Site LMD],Table1[[#This Row],[Site 
Ordinal Number]]&amp;$AV$17)</f>
        <v>0</v>
      </c>
      <c r="AG192" s="1">
        <f>COUNTIF(Hide[Site HD],Table1[[#This Row],[Site 
Ordinal Number]]&amp;$AV$18)</f>
        <v>0</v>
      </c>
      <c r="AH192" s="1" t="b">
        <f>OR(ISBLANK(SiteChar[[#This Row],[Latitude]]),LEN(SiteChar[[#This Row],[Latitude]])&gt;=8)</f>
        <v>1</v>
      </c>
      <c r="AI192" s="1" t="b">
        <f>OR(ISBLANK(SiteChar[[#This Row],[Longitude]]),LEN(SiteChar[[#This Row],[Longitude]])&gt;=10)</f>
        <v>1</v>
      </c>
      <c r="AJ192" s="1" t="str">
        <f>IF(Hide[[#This Row],[FCI Program Type]]=$AV$17,Table1[[#This Row],[Site 
Ordinal Number]]&amp;Hide[[#This Row],[FCI Program Type]],"")</f>
        <v/>
      </c>
      <c r="AK192" s="1" t="str">
        <f>IF(Hide[[#This Row],[FCI Program Type]]=$AV$18,Table1[[#This Row],[Site 
Ordinal Number]]&amp;Hide[[#This Row],[FCI Program Type]],"")</f>
        <v/>
      </c>
      <c r="AL192" s="1" t="b">
        <f>SiteCalc1[[#This Row],[Total Site
FCI 
Power Rating 
'[kW']]]&gt;SiteChar[[#This Row],[Maximum Total Site Power 
'[kW']]]</f>
        <v>0</v>
      </c>
      <c r="AM192" s="1" t="b">
        <f>AND(Hide[[#This Row],[FCI Program Type]]="LMD-FCI",SiteCalc1[[#This Row],[Total 
Site 
LMD-FCI Power Rating 
'[kW']]]&gt;2500)</f>
        <v>0</v>
      </c>
      <c r="AN192" s="1" t="b">
        <f>AND(Hide[[#This Row],[FCI Program Type]]="HD-FCI",SiteCalc1[[#This Row],[Total Site
HD-FCI Power Rating 
'[kW']]]&gt;40000)</f>
        <v>0</v>
      </c>
      <c r="AO192" s="1" t="b">
        <f>AND(FSEchar[[#This Row],[FSE Nameplate Power Rating
'[kW']]]&lt;50,OR(Hide[[#This Row],[FCI Program Type]]=$AV$17,Hide[[#This Row],[FCI Program Type]]=$AV$18))</f>
        <v>0</v>
      </c>
      <c r="AP192"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92" s="1" t="str">
        <f>IF(LEFT(FSEchar[[#This Row],[FCI 
Category
Types]],1)="L", "LMD-FCI",IF(LEFT(FSEchar[[#This Row],[FCI 
Category
Types]],1)="H","HD-FCI",""))</f>
        <v/>
      </c>
      <c r="AR192" s="1" t="str">
        <f>SiteChar[[#This Row],[Site Name]]&amp;" "&amp;FSEchar[[#This Row],[FCI 
Category
Types]]&amp;" "&amp;FSEchar[[#This Row],[FSE Charger Model]]&amp;" "&amp;FSEchar[[#This Row],[FSE Nameplate Power Rating
'[kW']]]</f>
        <v xml:space="preserve">   </v>
      </c>
      <c r="AS192" s="1">
        <f>COUNTIF(Hide[Unique Types],Hide[[#This Row],[Unique Types]])</f>
        <v>157</v>
      </c>
      <c r="BA192" s="48" t="str" cm="1">
        <f t="array" ref="BA192">IF(ISBLANK(AZ192),"",SUM(IF(AZ192=LEFT(AY192:AY$210,LEN(AZ192)),1,0)))</f>
        <v/>
      </c>
      <c r="BB192" s="47" t="str" cm="1">
        <f t="array" ref="BB192">IFERROR(IF(COUNTIF($BB$11:BB191,BB191)&lt;_xlfn.XLOOKUP(BB191,$AZ$11:$AZ$210,$BA$11:$BA$210,0,1),BB191,INDEX($AZ$11:$AZ$210,MATCH(BB191,$AZ$11:$AZ$210,0)+1)),"")</f>
        <v/>
      </c>
      <c r="BC192" s="46" t="str" cm="1">
        <f t="array" ref="BC192">IF(OR($BB192=0,$BB192=""),"",SUM(IF(AY192=Hide[Unique Types],1,0)))</f>
        <v/>
      </c>
      <c r="BD192" s="46" t="str" cm="1">
        <f t="array" ref="BD192">IF(OR($BB192=0,$BB192=""),"",_xlfn.XLOOKUP(AY192,Hide[Unique Types],FSEchar[FCI 
Category
Types],"Err",0,1))</f>
        <v/>
      </c>
      <c r="BE192" s="46" t="str" cm="1">
        <f t="array" ref="BE192">IF(OR($BB192=0,$BB192=""),"",_xlfn.XLOOKUP(AY192,Hide[Unique Types],FSEchar[FSE Charger Model],"Err",0,1))</f>
        <v/>
      </c>
      <c r="BF192" s="46" t="str" cm="1">
        <f t="array" ref="BF192">IF(OR($BB192=0,$BB192=""),"",_xlfn.XLOOKUP(AY192,Hide[Unique Types],FSEchar[FSE Nameplate Power Rating
'[kW']],"Err",0,1))</f>
        <v/>
      </c>
      <c r="BG192" s="46" t="str" cm="1">
        <f t="array" ref="BG192">IF(OR($BB192=0,$BB192=""),"",_xlfn.XLOOKUP(AY192,Hide[Unique Types],FSEchar[Number of CHAdeMO Ports],"Err",0,1))</f>
        <v/>
      </c>
      <c r="BH192" s="46" t="str" cm="1">
        <f t="array" ref="BH192">IF(OR($BB192=0,$BB192=""),"",_xlfn.XLOOKUP(AY192,Hide[Unique Types],FSEchar[Number of 
CCS 
Ports],"Err",0,1))</f>
        <v/>
      </c>
      <c r="BI192" s="46" t="str" cm="1">
        <f t="array" ref="BI192">IF(OR($BB192=0,$BB192=""),"",_xlfn.XLOOKUP(AY192,Hide[Unique Types],FSEchar[Number of NACS 
(SAE J3400)
Ports],"Err",0,1))</f>
        <v/>
      </c>
      <c r="BJ192" s="46" t="str" cm="1">
        <f t="array" ref="BJ192">IF(OR($BB192=0,$BB192=""),"",_xlfn.XLOOKUP(AY192,Hide[Unique Types],FSEchar[Number of High-Power Ports],"Err",0,1))</f>
        <v/>
      </c>
      <c r="BK192" s="46" t="str" cm="1">
        <f t="array" ref="BK192">IF(OR($BB192=0,$BB192=""),"",_xlfn.XLOOKUP(AY192,Hide[Unique Types],FSEchar[High-Power Port Type],"Err",0,1))</f>
        <v/>
      </c>
      <c r="BL192" s="46" t="str" cm="1">
        <f t="array" ref="BL192">IF(OR($BB192=0,$BB192=""),"",_xlfn.XLOOKUP(AY192,Hide[Unique Types],SiteCalc2[FCI Charging Capacity '[kWh/day']],"Err",0,1))</f>
        <v/>
      </c>
    </row>
    <row r="193" spans="2:64" x14ac:dyDescent="0.3">
      <c r="B193" s="28">
        <v>183</v>
      </c>
      <c r="C193" s="28" t="str">
        <f>IF(ISBLANK(SiteChar[[#This Row],[Site Name]]),"",IF(G193=G192,C192,C192+1))</f>
        <v/>
      </c>
      <c r="D193" s="28" t="str">
        <f>IF(ISBLANK(SiteChar[[#This Row],[Site Name]]),"",IF(G193=G192,D192+1,1))</f>
        <v/>
      </c>
      <c r="E193" s="1" t="str">
        <f>IF(ISBLANK(SiteChar[[#This Row],[Site Name]]),"",Applicant)</f>
        <v/>
      </c>
      <c r="F193" s="1" t="str">
        <f>IF(ISBLANK(SiteChar[[#This Row],[Site Name]]),"",FEIN)</f>
        <v/>
      </c>
      <c r="G193" s="139"/>
      <c r="H193" s="139"/>
      <c r="I193" s="139"/>
      <c r="J193" s="140"/>
      <c r="K193" s="140"/>
      <c r="L193" s="141"/>
      <c r="M193" s="139"/>
      <c r="N193" s="142"/>
      <c r="O193" s="1">
        <f>SUMIF(Table1[Site 
Ordinal Number],Table1[[#This Row],[Site 
Ordinal Number]],FSEchar[FSE Nameplate Power Rating
'[kW']])</f>
        <v>0</v>
      </c>
      <c r="P193" s="1">
        <f>SUMIF(Table1[Site 
Ordinal Number],Table1[[#This Row],[Site 
Ordinal Number]],FSEchar[FSE
FCI
Power Rating '[kW']])</f>
        <v>0</v>
      </c>
      <c r="Q193" s="1">
        <f>SUMIF(Hide[Site LMD],"="&amp;Table1[[#This Row],[Site 
Ordinal Number]]&amp;$AV$17,FSEchar[FSE
FCI
Power Rating '[kW']])</f>
        <v>0</v>
      </c>
      <c r="R193" s="1">
        <f>SUMIF(Hide[Site HD],"="&amp;Table1[[#This Row],[Site 
Ordinal Number]]&amp;$AV$18,FSEchar[FSE
FCI
Power Rating '[kW']])</f>
        <v>0</v>
      </c>
      <c r="S193" s="139"/>
      <c r="T193" s="139"/>
      <c r="U193" s="139"/>
      <c r="V193" s="139"/>
      <c r="W193" s="139"/>
      <c r="X193" s="139"/>
      <c r="Y193" s="148"/>
      <c r="Z193" s="139"/>
      <c r="AA193" s="139"/>
      <c r="AB193" s="139"/>
      <c r="AC193" s="1" t="str">
        <f>IFERROR(FSEchar[[#This Row],[FSE
FCI
Power Rating '[kW']]]*24*_xlfn.XLOOKUP(FSEchar[[#This Row],[FCI 
Category
Types]],$AV$11:$AV$15,$AW$11:$AW$15),"")</f>
        <v/>
      </c>
      <c r="AD193" s="1">
        <f>SUMIF(SiteChar[Site Name],SiteChar[[#This Row],[Site Name]],FSEchar[FSE Nameplate Power Rating
'[kW']])</f>
        <v>0</v>
      </c>
      <c r="AE193" s="1">
        <f>COUNTIF(SiteChar[Site Name],SiteChar[[#This Row],[Site Name]])</f>
        <v>0</v>
      </c>
      <c r="AF193" s="1">
        <f>COUNTIF(Hide[Site LMD],Table1[[#This Row],[Site 
Ordinal Number]]&amp;$AV$17)</f>
        <v>0</v>
      </c>
      <c r="AG193" s="1">
        <f>COUNTIF(Hide[Site HD],Table1[[#This Row],[Site 
Ordinal Number]]&amp;$AV$18)</f>
        <v>0</v>
      </c>
      <c r="AH193" s="1" t="b">
        <f>OR(ISBLANK(SiteChar[[#This Row],[Latitude]]),LEN(SiteChar[[#This Row],[Latitude]])&gt;=8)</f>
        <v>1</v>
      </c>
      <c r="AI193" s="1" t="b">
        <f>OR(ISBLANK(SiteChar[[#This Row],[Longitude]]),LEN(SiteChar[[#This Row],[Longitude]])&gt;=10)</f>
        <v>1</v>
      </c>
      <c r="AJ193" s="1" t="str">
        <f>IF(Hide[[#This Row],[FCI Program Type]]=$AV$17,Table1[[#This Row],[Site 
Ordinal Number]]&amp;Hide[[#This Row],[FCI Program Type]],"")</f>
        <v/>
      </c>
      <c r="AK193" s="1" t="str">
        <f>IF(Hide[[#This Row],[FCI Program Type]]=$AV$18,Table1[[#This Row],[Site 
Ordinal Number]]&amp;Hide[[#This Row],[FCI Program Type]],"")</f>
        <v/>
      </c>
      <c r="AL193" s="1" t="b">
        <f>SiteCalc1[[#This Row],[Total Site
FCI 
Power Rating 
'[kW']]]&gt;SiteChar[[#This Row],[Maximum Total Site Power 
'[kW']]]</f>
        <v>0</v>
      </c>
      <c r="AM193" s="1" t="b">
        <f>AND(Hide[[#This Row],[FCI Program Type]]="LMD-FCI",SiteCalc1[[#This Row],[Total 
Site 
LMD-FCI Power Rating 
'[kW']]]&gt;2500)</f>
        <v>0</v>
      </c>
      <c r="AN193" s="1" t="b">
        <f>AND(Hide[[#This Row],[FCI Program Type]]="HD-FCI",SiteCalc1[[#This Row],[Total Site
HD-FCI Power Rating 
'[kW']]]&gt;40000)</f>
        <v>0</v>
      </c>
      <c r="AO193" s="1" t="b">
        <f>AND(FSEchar[[#This Row],[FSE Nameplate Power Rating
'[kW']]]&lt;50,OR(Hide[[#This Row],[FCI Program Type]]=$AV$17,Hide[[#This Row],[FCI Program Type]]=$AV$18))</f>
        <v>0</v>
      </c>
      <c r="AP193"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93" s="1" t="str">
        <f>IF(LEFT(FSEchar[[#This Row],[FCI 
Category
Types]],1)="L", "LMD-FCI",IF(LEFT(FSEchar[[#This Row],[FCI 
Category
Types]],1)="H","HD-FCI",""))</f>
        <v/>
      </c>
      <c r="AR193" s="1" t="str">
        <f>SiteChar[[#This Row],[Site Name]]&amp;" "&amp;FSEchar[[#This Row],[FCI 
Category
Types]]&amp;" "&amp;FSEchar[[#This Row],[FSE Charger Model]]&amp;" "&amp;FSEchar[[#This Row],[FSE Nameplate Power Rating
'[kW']]]</f>
        <v xml:space="preserve">   </v>
      </c>
      <c r="AS193" s="1">
        <f>COUNTIF(Hide[Unique Types],Hide[[#This Row],[Unique Types]])</f>
        <v>157</v>
      </c>
      <c r="BA193" s="48" t="str" cm="1">
        <f t="array" ref="BA193">IF(ISBLANK(AZ193),"",SUM(IF(AZ193=LEFT(AY193:AY$210,LEN(AZ193)),1,0)))</f>
        <v/>
      </c>
      <c r="BB193" s="47" t="str" cm="1">
        <f t="array" ref="BB193">IFERROR(IF(COUNTIF($BB$11:BB192,BB192)&lt;_xlfn.XLOOKUP(BB192,$AZ$11:$AZ$210,$BA$11:$BA$210,0,1),BB192,INDEX($AZ$11:$AZ$210,MATCH(BB192,$AZ$11:$AZ$210,0)+1)),"")</f>
        <v/>
      </c>
      <c r="BC193" s="46" t="str" cm="1">
        <f t="array" ref="BC193">IF(OR($BB193=0,$BB193=""),"",SUM(IF(AY193=Hide[Unique Types],1,0)))</f>
        <v/>
      </c>
      <c r="BD193" s="46" t="str" cm="1">
        <f t="array" ref="BD193">IF(OR($BB193=0,$BB193=""),"",_xlfn.XLOOKUP(AY193,Hide[Unique Types],FSEchar[FCI 
Category
Types],"Err",0,1))</f>
        <v/>
      </c>
      <c r="BE193" s="46" t="str" cm="1">
        <f t="array" ref="BE193">IF(OR($BB193=0,$BB193=""),"",_xlfn.XLOOKUP(AY193,Hide[Unique Types],FSEchar[FSE Charger Model],"Err",0,1))</f>
        <v/>
      </c>
      <c r="BF193" s="46" t="str" cm="1">
        <f t="array" ref="BF193">IF(OR($BB193=0,$BB193=""),"",_xlfn.XLOOKUP(AY193,Hide[Unique Types],FSEchar[FSE Nameplate Power Rating
'[kW']],"Err",0,1))</f>
        <v/>
      </c>
      <c r="BG193" s="46" t="str" cm="1">
        <f t="array" ref="BG193">IF(OR($BB193=0,$BB193=""),"",_xlfn.XLOOKUP(AY193,Hide[Unique Types],FSEchar[Number of CHAdeMO Ports],"Err",0,1))</f>
        <v/>
      </c>
      <c r="BH193" s="46" t="str" cm="1">
        <f t="array" ref="BH193">IF(OR($BB193=0,$BB193=""),"",_xlfn.XLOOKUP(AY193,Hide[Unique Types],FSEchar[Number of 
CCS 
Ports],"Err",0,1))</f>
        <v/>
      </c>
      <c r="BI193" s="46" t="str" cm="1">
        <f t="array" ref="BI193">IF(OR($BB193=0,$BB193=""),"",_xlfn.XLOOKUP(AY193,Hide[Unique Types],FSEchar[Number of NACS 
(SAE J3400)
Ports],"Err",0,1))</f>
        <v/>
      </c>
      <c r="BJ193" s="46" t="str" cm="1">
        <f t="array" ref="BJ193">IF(OR($BB193=0,$BB193=""),"",_xlfn.XLOOKUP(AY193,Hide[Unique Types],FSEchar[Number of High-Power Ports],"Err",0,1))</f>
        <v/>
      </c>
      <c r="BK193" s="46" t="str" cm="1">
        <f t="array" ref="BK193">IF(OR($BB193=0,$BB193=""),"",_xlfn.XLOOKUP(AY193,Hide[Unique Types],FSEchar[High-Power Port Type],"Err",0,1))</f>
        <v/>
      </c>
      <c r="BL193" s="46" t="str" cm="1">
        <f t="array" ref="BL193">IF(OR($BB193=0,$BB193=""),"",_xlfn.XLOOKUP(AY193,Hide[Unique Types],SiteCalc2[FCI Charging Capacity '[kWh/day']],"Err",0,1))</f>
        <v/>
      </c>
    </row>
    <row r="194" spans="2:64" x14ac:dyDescent="0.3">
      <c r="B194" s="28">
        <v>184</v>
      </c>
      <c r="C194" s="28" t="str">
        <f>IF(ISBLANK(SiteChar[[#This Row],[Site Name]]),"",IF(G194=G193,C193,C193+1))</f>
        <v/>
      </c>
      <c r="D194" s="28" t="str">
        <f>IF(ISBLANK(SiteChar[[#This Row],[Site Name]]),"",IF(G194=G193,D193+1,1))</f>
        <v/>
      </c>
      <c r="E194" s="1" t="str">
        <f>IF(ISBLANK(SiteChar[[#This Row],[Site Name]]),"",Applicant)</f>
        <v/>
      </c>
      <c r="F194" s="1" t="str">
        <f>IF(ISBLANK(SiteChar[[#This Row],[Site Name]]),"",FEIN)</f>
        <v/>
      </c>
      <c r="G194" s="139"/>
      <c r="H194" s="139"/>
      <c r="I194" s="139"/>
      <c r="J194" s="140"/>
      <c r="K194" s="140"/>
      <c r="L194" s="141"/>
      <c r="M194" s="139"/>
      <c r="N194" s="142"/>
      <c r="O194" s="1">
        <f>SUMIF(Table1[Site 
Ordinal Number],Table1[[#This Row],[Site 
Ordinal Number]],FSEchar[FSE Nameplate Power Rating
'[kW']])</f>
        <v>0</v>
      </c>
      <c r="P194" s="1">
        <f>SUMIF(Table1[Site 
Ordinal Number],Table1[[#This Row],[Site 
Ordinal Number]],FSEchar[FSE
FCI
Power Rating '[kW']])</f>
        <v>0</v>
      </c>
      <c r="Q194" s="1">
        <f>SUMIF(Hide[Site LMD],"="&amp;Table1[[#This Row],[Site 
Ordinal Number]]&amp;$AV$17,FSEchar[FSE
FCI
Power Rating '[kW']])</f>
        <v>0</v>
      </c>
      <c r="R194" s="1">
        <f>SUMIF(Hide[Site HD],"="&amp;Table1[[#This Row],[Site 
Ordinal Number]]&amp;$AV$18,FSEchar[FSE
FCI
Power Rating '[kW']])</f>
        <v>0</v>
      </c>
      <c r="S194" s="139"/>
      <c r="T194" s="139"/>
      <c r="U194" s="139"/>
      <c r="V194" s="139"/>
      <c r="W194" s="139"/>
      <c r="X194" s="139"/>
      <c r="Y194" s="148"/>
      <c r="Z194" s="139"/>
      <c r="AA194" s="139"/>
      <c r="AB194" s="139"/>
      <c r="AC194" s="1" t="str">
        <f>IFERROR(FSEchar[[#This Row],[FSE
FCI
Power Rating '[kW']]]*24*_xlfn.XLOOKUP(FSEchar[[#This Row],[FCI 
Category
Types]],$AV$11:$AV$15,$AW$11:$AW$15),"")</f>
        <v/>
      </c>
      <c r="AD194" s="1">
        <f>SUMIF(SiteChar[Site Name],SiteChar[[#This Row],[Site Name]],FSEchar[FSE Nameplate Power Rating
'[kW']])</f>
        <v>0</v>
      </c>
      <c r="AE194" s="1">
        <f>COUNTIF(SiteChar[Site Name],SiteChar[[#This Row],[Site Name]])</f>
        <v>0</v>
      </c>
      <c r="AF194" s="1">
        <f>COUNTIF(Hide[Site LMD],Table1[[#This Row],[Site 
Ordinal Number]]&amp;$AV$17)</f>
        <v>0</v>
      </c>
      <c r="AG194" s="1">
        <f>COUNTIF(Hide[Site HD],Table1[[#This Row],[Site 
Ordinal Number]]&amp;$AV$18)</f>
        <v>0</v>
      </c>
      <c r="AH194" s="1" t="b">
        <f>OR(ISBLANK(SiteChar[[#This Row],[Latitude]]),LEN(SiteChar[[#This Row],[Latitude]])&gt;=8)</f>
        <v>1</v>
      </c>
      <c r="AI194" s="1" t="b">
        <f>OR(ISBLANK(SiteChar[[#This Row],[Longitude]]),LEN(SiteChar[[#This Row],[Longitude]])&gt;=10)</f>
        <v>1</v>
      </c>
      <c r="AJ194" s="1" t="str">
        <f>IF(Hide[[#This Row],[FCI Program Type]]=$AV$17,Table1[[#This Row],[Site 
Ordinal Number]]&amp;Hide[[#This Row],[FCI Program Type]],"")</f>
        <v/>
      </c>
      <c r="AK194" s="1" t="str">
        <f>IF(Hide[[#This Row],[FCI Program Type]]=$AV$18,Table1[[#This Row],[Site 
Ordinal Number]]&amp;Hide[[#This Row],[FCI Program Type]],"")</f>
        <v/>
      </c>
      <c r="AL194" s="1" t="b">
        <f>SiteCalc1[[#This Row],[Total Site
FCI 
Power Rating 
'[kW']]]&gt;SiteChar[[#This Row],[Maximum Total Site Power 
'[kW']]]</f>
        <v>0</v>
      </c>
      <c r="AM194" s="1" t="b">
        <f>AND(Hide[[#This Row],[FCI Program Type]]="LMD-FCI",SiteCalc1[[#This Row],[Total 
Site 
LMD-FCI Power Rating 
'[kW']]]&gt;2500)</f>
        <v>0</v>
      </c>
      <c r="AN194" s="1" t="b">
        <f>AND(Hide[[#This Row],[FCI Program Type]]="HD-FCI",SiteCalc1[[#This Row],[Total Site
HD-FCI Power Rating 
'[kW']]]&gt;40000)</f>
        <v>0</v>
      </c>
      <c r="AO194" s="1" t="b">
        <f>AND(FSEchar[[#This Row],[FSE Nameplate Power Rating
'[kW']]]&lt;50,OR(Hide[[#This Row],[FCI Program Type]]=$AV$17,Hide[[#This Row],[FCI Program Type]]=$AV$18))</f>
        <v>0</v>
      </c>
      <c r="AP194"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94" s="1" t="str">
        <f>IF(LEFT(FSEchar[[#This Row],[FCI 
Category
Types]],1)="L", "LMD-FCI",IF(LEFT(FSEchar[[#This Row],[FCI 
Category
Types]],1)="H","HD-FCI",""))</f>
        <v/>
      </c>
      <c r="AR194" s="1" t="str">
        <f>SiteChar[[#This Row],[Site Name]]&amp;" "&amp;FSEchar[[#This Row],[FCI 
Category
Types]]&amp;" "&amp;FSEchar[[#This Row],[FSE Charger Model]]&amp;" "&amp;FSEchar[[#This Row],[FSE Nameplate Power Rating
'[kW']]]</f>
        <v xml:space="preserve">   </v>
      </c>
      <c r="AS194" s="1">
        <f>COUNTIF(Hide[Unique Types],Hide[[#This Row],[Unique Types]])</f>
        <v>157</v>
      </c>
      <c r="BA194" s="48" t="str" cm="1">
        <f t="array" ref="BA194">IF(ISBLANK(AZ194),"",SUM(IF(AZ194=LEFT(AY194:AY$210,LEN(AZ194)),1,0)))</f>
        <v/>
      </c>
      <c r="BB194" s="47" t="str" cm="1">
        <f t="array" ref="BB194">IFERROR(IF(COUNTIF($BB$11:BB193,BB193)&lt;_xlfn.XLOOKUP(BB193,$AZ$11:$AZ$210,$BA$11:$BA$210,0,1),BB193,INDEX($AZ$11:$AZ$210,MATCH(BB193,$AZ$11:$AZ$210,0)+1)),"")</f>
        <v/>
      </c>
      <c r="BC194" s="46" t="str" cm="1">
        <f t="array" ref="BC194">IF(OR($BB194=0,$BB194=""),"",SUM(IF(AY194=Hide[Unique Types],1,0)))</f>
        <v/>
      </c>
      <c r="BD194" s="46" t="str" cm="1">
        <f t="array" ref="BD194">IF(OR($BB194=0,$BB194=""),"",_xlfn.XLOOKUP(AY194,Hide[Unique Types],FSEchar[FCI 
Category
Types],"Err",0,1))</f>
        <v/>
      </c>
      <c r="BE194" s="46" t="str" cm="1">
        <f t="array" ref="BE194">IF(OR($BB194=0,$BB194=""),"",_xlfn.XLOOKUP(AY194,Hide[Unique Types],FSEchar[FSE Charger Model],"Err",0,1))</f>
        <v/>
      </c>
      <c r="BF194" s="46" t="str" cm="1">
        <f t="array" ref="BF194">IF(OR($BB194=0,$BB194=""),"",_xlfn.XLOOKUP(AY194,Hide[Unique Types],FSEchar[FSE Nameplate Power Rating
'[kW']],"Err",0,1))</f>
        <v/>
      </c>
      <c r="BG194" s="46" t="str" cm="1">
        <f t="array" ref="BG194">IF(OR($BB194=0,$BB194=""),"",_xlfn.XLOOKUP(AY194,Hide[Unique Types],FSEchar[Number of CHAdeMO Ports],"Err",0,1))</f>
        <v/>
      </c>
      <c r="BH194" s="46" t="str" cm="1">
        <f t="array" ref="BH194">IF(OR($BB194=0,$BB194=""),"",_xlfn.XLOOKUP(AY194,Hide[Unique Types],FSEchar[Number of 
CCS 
Ports],"Err",0,1))</f>
        <v/>
      </c>
      <c r="BI194" s="46" t="str" cm="1">
        <f t="array" ref="BI194">IF(OR($BB194=0,$BB194=""),"",_xlfn.XLOOKUP(AY194,Hide[Unique Types],FSEchar[Number of NACS 
(SAE J3400)
Ports],"Err",0,1))</f>
        <v/>
      </c>
      <c r="BJ194" s="46" t="str" cm="1">
        <f t="array" ref="BJ194">IF(OR($BB194=0,$BB194=""),"",_xlfn.XLOOKUP(AY194,Hide[Unique Types],FSEchar[Number of High-Power Ports],"Err",0,1))</f>
        <v/>
      </c>
      <c r="BK194" s="46" t="str" cm="1">
        <f t="array" ref="BK194">IF(OR($BB194=0,$BB194=""),"",_xlfn.XLOOKUP(AY194,Hide[Unique Types],FSEchar[High-Power Port Type],"Err",0,1))</f>
        <v/>
      </c>
      <c r="BL194" s="46" t="str" cm="1">
        <f t="array" ref="BL194">IF(OR($BB194=0,$BB194=""),"",_xlfn.XLOOKUP(AY194,Hide[Unique Types],SiteCalc2[FCI Charging Capacity '[kWh/day']],"Err",0,1))</f>
        <v/>
      </c>
    </row>
    <row r="195" spans="2:64" x14ac:dyDescent="0.3">
      <c r="B195" s="28">
        <v>185</v>
      </c>
      <c r="C195" s="28" t="str">
        <f>IF(ISBLANK(SiteChar[[#This Row],[Site Name]]),"",IF(G195=G194,C194,C194+1))</f>
        <v/>
      </c>
      <c r="D195" s="28" t="str">
        <f>IF(ISBLANK(SiteChar[[#This Row],[Site Name]]),"",IF(G195=G194,D194+1,1))</f>
        <v/>
      </c>
      <c r="E195" s="1" t="str">
        <f>IF(ISBLANK(SiteChar[[#This Row],[Site Name]]),"",Applicant)</f>
        <v/>
      </c>
      <c r="F195" s="1" t="str">
        <f>IF(ISBLANK(SiteChar[[#This Row],[Site Name]]),"",FEIN)</f>
        <v/>
      </c>
      <c r="G195" s="139"/>
      <c r="H195" s="139"/>
      <c r="I195" s="139"/>
      <c r="J195" s="140"/>
      <c r="K195" s="140"/>
      <c r="L195" s="141"/>
      <c r="M195" s="139"/>
      <c r="N195" s="142"/>
      <c r="O195" s="1">
        <f>SUMIF(Table1[Site 
Ordinal Number],Table1[[#This Row],[Site 
Ordinal Number]],FSEchar[FSE Nameplate Power Rating
'[kW']])</f>
        <v>0</v>
      </c>
      <c r="P195" s="1">
        <f>SUMIF(Table1[Site 
Ordinal Number],Table1[[#This Row],[Site 
Ordinal Number]],FSEchar[FSE
FCI
Power Rating '[kW']])</f>
        <v>0</v>
      </c>
      <c r="Q195" s="1">
        <f>SUMIF(Hide[Site LMD],"="&amp;Table1[[#This Row],[Site 
Ordinal Number]]&amp;$AV$17,FSEchar[FSE
FCI
Power Rating '[kW']])</f>
        <v>0</v>
      </c>
      <c r="R195" s="1">
        <f>SUMIF(Hide[Site HD],"="&amp;Table1[[#This Row],[Site 
Ordinal Number]]&amp;$AV$18,FSEchar[FSE
FCI
Power Rating '[kW']])</f>
        <v>0</v>
      </c>
      <c r="S195" s="139"/>
      <c r="T195" s="139"/>
      <c r="U195" s="139"/>
      <c r="V195" s="139"/>
      <c r="W195" s="139"/>
      <c r="X195" s="139"/>
      <c r="Y195" s="148"/>
      <c r="Z195" s="139"/>
      <c r="AA195" s="139"/>
      <c r="AB195" s="139"/>
      <c r="AC195" s="1" t="str">
        <f>IFERROR(FSEchar[[#This Row],[FSE
FCI
Power Rating '[kW']]]*24*_xlfn.XLOOKUP(FSEchar[[#This Row],[FCI 
Category
Types]],$AV$11:$AV$15,$AW$11:$AW$15),"")</f>
        <v/>
      </c>
      <c r="AD195" s="1">
        <f>SUMIF(SiteChar[Site Name],SiteChar[[#This Row],[Site Name]],FSEchar[FSE Nameplate Power Rating
'[kW']])</f>
        <v>0</v>
      </c>
      <c r="AE195" s="1">
        <f>COUNTIF(SiteChar[Site Name],SiteChar[[#This Row],[Site Name]])</f>
        <v>0</v>
      </c>
      <c r="AF195" s="1">
        <f>COUNTIF(Hide[Site LMD],Table1[[#This Row],[Site 
Ordinal Number]]&amp;$AV$17)</f>
        <v>0</v>
      </c>
      <c r="AG195" s="1">
        <f>COUNTIF(Hide[Site HD],Table1[[#This Row],[Site 
Ordinal Number]]&amp;$AV$18)</f>
        <v>0</v>
      </c>
      <c r="AH195" s="1" t="b">
        <f>OR(ISBLANK(SiteChar[[#This Row],[Latitude]]),LEN(SiteChar[[#This Row],[Latitude]])&gt;=8)</f>
        <v>1</v>
      </c>
      <c r="AI195" s="1" t="b">
        <f>OR(ISBLANK(SiteChar[[#This Row],[Longitude]]),LEN(SiteChar[[#This Row],[Longitude]])&gt;=10)</f>
        <v>1</v>
      </c>
      <c r="AJ195" s="1" t="str">
        <f>IF(Hide[[#This Row],[FCI Program Type]]=$AV$17,Table1[[#This Row],[Site 
Ordinal Number]]&amp;Hide[[#This Row],[FCI Program Type]],"")</f>
        <v/>
      </c>
      <c r="AK195" s="1" t="str">
        <f>IF(Hide[[#This Row],[FCI Program Type]]=$AV$18,Table1[[#This Row],[Site 
Ordinal Number]]&amp;Hide[[#This Row],[FCI Program Type]],"")</f>
        <v/>
      </c>
      <c r="AL195" s="1" t="b">
        <f>SiteCalc1[[#This Row],[Total Site
FCI 
Power Rating 
'[kW']]]&gt;SiteChar[[#This Row],[Maximum Total Site Power 
'[kW']]]</f>
        <v>0</v>
      </c>
      <c r="AM195" s="1" t="b">
        <f>AND(Hide[[#This Row],[FCI Program Type]]="LMD-FCI",SiteCalc1[[#This Row],[Total 
Site 
LMD-FCI Power Rating 
'[kW']]]&gt;2500)</f>
        <v>0</v>
      </c>
      <c r="AN195" s="1" t="b">
        <f>AND(Hide[[#This Row],[FCI Program Type]]="HD-FCI",SiteCalc1[[#This Row],[Total Site
HD-FCI Power Rating 
'[kW']]]&gt;40000)</f>
        <v>0</v>
      </c>
      <c r="AO195" s="1" t="b">
        <f>AND(FSEchar[[#This Row],[FSE Nameplate Power Rating
'[kW']]]&lt;50,OR(Hide[[#This Row],[FCI Program Type]]=$AV$17,Hide[[#This Row],[FCI Program Type]]=$AV$18))</f>
        <v>0</v>
      </c>
      <c r="AP195"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95" s="1" t="str">
        <f>IF(LEFT(FSEchar[[#This Row],[FCI 
Category
Types]],1)="L", "LMD-FCI",IF(LEFT(FSEchar[[#This Row],[FCI 
Category
Types]],1)="H","HD-FCI",""))</f>
        <v/>
      </c>
      <c r="AR195" s="1" t="str">
        <f>SiteChar[[#This Row],[Site Name]]&amp;" "&amp;FSEchar[[#This Row],[FCI 
Category
Types]]&amp;" "&amp;FSEchar[[#This Row],[FSE Charger Model]]&amp;" "&amp;FSEchar[[#This Row],[FSE Nameplate Power Rating
'[kW']]]</f>
        <v xml:space="preserve">   </v>
      </c>
      <c r="AS195" s="1">
        <f>COUNTIF(Hide[Unique Types],Hide[[#This Row],[Unique Types]])</f>
        <v>157</v>
      </c>
      <c r="BA195" s="48" t="str" cm="1">
        <f t="array" ref="BA195">IF(ISBLANK(AZ195),"",SUM(IF(AZ195=LEFT(AY195:AY$210,LEN(AZ195)),1,0)))</f>
        <v/>
      </c>
      <c r="BB195" s="47" t="str" cm="1">
        <f t="array" ref="BB195">IFERROR(IF(COUNTIF($BB$11:BB194,BB194)&lt;_xlfn.XLOOKUP(BB194,$AZ$11:$AZ$210,$BA$11:$BA$210,0,1),BB194,INDEX($AZ$11:$AZ$210,MATCH(BB194,$AZ$11:$AZ$210,0)+1)),"")</f>
        <v/>
      </c>
      <c r="BC195" s="46" t="str" cm="1">
        <f t="array" ref="BC195">IF(OR($BB195=0,$BB195=""),"",SUM(IF(AY195=Hide[Unique Types],1,0)))</f>
        <v/>
      </c>
      <c r="BD195" s="46" t="str" cm="1">
        <f t="array" ref="BD195">IF(OR($BB195=0,$BB195=""),"",_xlfn.XLOOKUP(AY195,Hide[Unique Types],FSEchar[FCI 
Category
Types],"Err",0,1))</f>
        <v/>
      </c>
      <c r="BE195" s="46" t="str" cm="1">
        <f t="array" ref="BE195">IF(OR($BB195=0,$BB195=""),"",_xlfn.XLOOKUP(AY195,Hide[Unique Types],FSEchar[FSE Charger Model],"Err",0,1))</f>
        <v/>
      </c>
      <c r="BF195" s="46" t="str" cm="1">
        <f t="array" ref="BF195">IF(OR($BB195=0,$BB195=""),"",_xlfn.XLOOKUP(AY195,Hide[Unique Types],FSEchar[FSE Nameplate Power Rating
'[kW']],"Err",0,1))</f>
        <v/>
      </c>
      <c r="BG195" s="46" t="str" cm="1">
        <f t="array" ref="BG195">IF(OR($BB195=0,$BB195=""),"",_xlfn.XLOOKUP(AY195,Hide[Unique Types],FSEchar[Number of CHAdeMO Ports],"Err",0,1))</f>
        <v/>
      </c>
      <c r="BH195" s="46" t="str" cm="1">
        <f t="array" ref="BH195">IF(OR($BB195=0,$BB195=""),"",_xlfn.XLOOKUP(AY195,Hide[Unique Types],FSEchar[Number of 
CCS 
Ports],"Err",0,1))</f>
        <v/>
      </c>
      <c r="BI195" s="46" t="str" cm="1">
        <f t="array" ref="BI195">IF(OR($BB195=0,$BB195=""),"",_xlfn.XLOOKUP(AY195,Hide[Unique Types],FSEchar[Number of NACS 
(SAE J3400)
Ports],"Err",0,1))</f>
        <v/>
      </c>
      <c r="BJ195" s="46" t="str" cm="1">
        <f t="array" ref="BJ195">IF(OR($BB195=0,$BB195=""),"",_xlfn.XLOOKUP(AY195,Hide[Unique Types],FSEchar[Number of High-Power Ports],"Err",0,1))</f>
        <v/>
      </c>
      <c r="BK195" s="46" t="str" cm="1">
        <f t="array" ref="BK195">IF(OR($BB195=0,$BB195=""),"",_xlfn.XLOOKUP(AY195,Hide[Unique Types],FSEchar[High-Power Port Type],"Err",0,1))</f>
        <v/>
      </c>
      <c r="BL195" s="46" t="str" cm="1">
        <f t="array" ref="BL195">IF(OR($BB195=0,$BB195=""),"",_xlfn.XLOOKUP(AY195,Hide[Unique Types],SiteCalc2[FCI Charging Capacity '[kWh/day']],"Err",0,1))</f>
        <v/>
      </c>
    </row>
    <row r="196" spans="2:64" x14ac:dyDescent="0.3">
      <c r="B196" s="28">
        <v>186</v>
      </c>
      <c r="C196" s="28" t="str">
        <f>IF(ISBLANK(SiteChar[[#This Row],[Site Name]]),"",IF(G196=G195,C195,C195+1))</f>
        <v/>
      </c>
      <c r="D196" s="28" t="str">
        <f>IF(ISBLANK(SiteChar[[#This Row],[Site Name]]),"",IF(G196=G195,D195+1,1))</f>
        <v/>
      </c>
      <c r="E196" s="1" t="str">
        <f>IF(ISBLANK(SiteChar[[#This Row],[Site Name]]),"",Applicant)</f>
        <v/>
      </c>
      <c r="F196" s="1" t="str">
        <f>IF(ISBLANK(SiteChar[[#This Row],[Site Name]]),"",FEIN)</f>
        <v/>
      </c>
      <c r="G196" s="139"/>
      <c r="H196" s="139"/>
      <c r="I196" s="139"/>
      <c r="J196" s="140"/>
      <c r="K196" s="140"/>
      <c r="L196" s="141"/>
      <c r="M196" s="139"/>
      <c r="N196" s="142"/>
      <c r="O196" s="1">
        <f>SUMIF(Table1[Site 
Ordinal Number],Table1[[#This Row],[Site 
Ordinal Number]],FSEchar[FSE Nameplate Power Rating
'[kW']])</f>
        <v>0</v>
      </c>
      <c r="P196" s="1">
        <f>SUMIF(Table1[Site 
Ordinal Number],Table1[[#This Row],[Site 
Ordinal Number]],FSEchar[FSE
FCI
Power Rating '[kW']])</f>
        <v>0</v>
      </c>
      <c r="Q196" s="1">
        <f>SUMIF(Hide[Site LMD],"="&amp;Table1[[#This Row],[Site 
Ordinal Number]]&amp;$AV$17,FSEchar[FSE
FCI
Power Rating '[kW']])</f>
        <v>0</v>
      </c>
      <c r="R196" s="1">
        <f>SUMIF(Hide[Site HD],"="&amp;Table1[[#This Row],[Site 
Ordinal Number]]&amp;$AV$18,FSEchar[FSE
FCI
Power Rating '[kW']])</f>
        <v>0</v>
      </c>
      <c r="S196" s="139"/>
      <c r="T196" s="139"/>
      <c r="U196" s="139"/>
      <c r="V196" s="139"/>
      <c r="W196" s="139"/>
      <c r="X196" s="139"/>
      <c r="Y196" s="148"/>
      <c r="Z196" s="139"/>
      <c r="AA196" s="139"/>
      <c r="AB196" s="139"/>
      <c r="AC196" s="1" t="str">
        <f>IFERROR(FSEchar[[#This Row],[FSE
FCI
Power Rating '[kW']]]*24*_xlfn.XLOOKUP(FSEchar[[#This Row],[FCI 
Category
Types]],$AV$11:$AV$15,$AW$11:$AW$15),"")</f>
        <v/>
      </c>
      <c r="AD196" s="1">
        <f>SUMIF(SiteChar[Site Name],SiteChar[[#This Row],[Site Name]],FSEchar[FSE Nameplate Power Rating
'[kW']])</f>
        <v>0</v>
      </c>
      <c r="AE196" s="1">
        <f>COUNTIF(SiteChar[Site Name],SiteChar[[#This Row],[Site Name]])</f>
        <v>0</v>
      </c>
      <c r="AF196" s="1">
        <f>COUNTIF(Hide[Site LMD],Table1[[#This Row],[Site 
Ordinal Number]]&amp;$AV$17)</f>
        <v>0</v>
      </c>
      <c r="AG196" s="1">
        <f>COUNTIF(Hide[Site HD],Table1[[#This Row],[Site 
Ordinal Number]]&amp;$AV$18)</f>
        <v>0</v>
      </c>
      <c r="AH196" s="1" t="b">
        <f>OR(ISBLANK(SiteChar[[#This Row],[Latitude]]),LEN(SiteChar[[#This Row],[Latitude]])&gt;=8)</f>
        <v>1</v>
      </c>
      <c r="AI196" s="1" t="b">
        <f>OR(ISBLANK(SiteChar[[#This Row],[Longitude]]),LEN(SiteChar[[#This Row],[Longitude]])&gt;=10)</f>
        <v>1</v>
      </c>
      <c r="AJ196" s="1" t="str">
        <f>IF(Hide[[#This Row],[FCI Program Type]]=$AV$17,Table1[[#This Row],[Site 
Ordinal Number]]&amp;Hide[[#This Row],[FCI Program Type]],"")</f>
        <v/>
      </c>
      <c r="AK196" s="1" t="str">
        <f>IF(Hide[[#This Row],[FCI Program Type]]=$AV$18,Table1[[#This Row],[Site 
Ordinal Number]]&amp;Hide[[#This Row],[FCI Program Type]],"")</f>
        <v/>
      </c>
      <c r="AL196" s="1" t="b">
        <f>SiteCalc1[[#This Row],[Total Site
FCI 
Power Rating 
'[kW']]]&gt;SiteChar[[#This Row],[Maximum Total Site Power 
'[kW']]]</f>
        <v>0</v>
      </c>
      <c r="AM196" s="1" t="b">
        <f>AND(Hide[[#This Row],[FCI Program Type]]="LMD-FCI",SiteCalc1[[#This Row],[Total 
Site 
LMD-FCI Power Rating 
'[kW']]]&gt;2500)</f>
        <v>0</v>
      </c>
      <c r="AN196" s="1" t="b">
        <f>AND(Hide[[#This Row],[FCI Program Type]]="HD-FCI",SiteCalc1[[#This Row],[Total Site
HD-FCI Power Rating 
'[kW']]]&gt;40000)</f>
        <v>0</v>
      </c>
      <c r="AO196" s="1" t="b">
        <f>AND(FSEchar[[#This Row],[FSE Nameplate Power Rating
'[kW']]]&lt;50,OR(Hide[[#This Row],[FCI Program Type]]=$AV$17,Hide[[#This Row],[FCI Program Type]]=$AV$18))</f>
        <v>0</v>
      </c>
      <c r="AP196"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96" s="1" t="str">
        <f>IF(LEFT(FSEchar[[#This Row],[FCI 
Category
Types]],1)="L", "LMD-FCI",IF(LEFT(FSEchar[[#This Row],[FCI 
Category
Types]],1)="H","HD-FCI",""))</f>
        <v/>
      </c>
      <c r="AR196" s="1" t="str">
        <f>SiteChar[[#This Row],[Site Name]]&amp;" "&amp;FSEchar[[#This Row],[FCI 
Category
Types]]&amp;" "&amp;FSEchar[[#This Row],[FSE Charger Model]]&amp;" "&amp;FSEchar[[#This Row],[FSE Nameplate Power Rating
'[kW']]]</f>
        <v xml:space="preserve">   </v>
      </c>
      <c r="AS196" s="1">
        <f>COUNTIF(Hide[Unique Types],Hide[[#This Row],[Unique Types]])</f>
        <v>157</v>
      </c>
      <c r="BA196" s="48" t="str" cm="1">
        <f t="array" ref="BA196">IF(ISBLANK(AZ196),"",SUM(IF(AZ196=LEFT(AY196:AY$210,LEN(AZ196)),1,0)))</f>
        <v/>
      </c>
      <c r="BB196" s="47" t="str" cm="1">
        <f t="array" ref="BB196">IFERROR(IF(COUNTIF($BB$11:BB195,BB195)&lt;_xlfn.XLOOKUP(BB195,$AZ$11:$AZ$210,$BA$11:$BA$210,0,1),BB195,INDEX($AZ$11:$AZ$210,MATCH(BB195,$AZ$11:$AZ$210,0)+1)),"")</f>
        <v/>
      </c>
      <c r="BC196" s="46" t="str" cm="1">
        <f t="array" ref="BC196">IF(OR($BB196=0,$BB196=""),"",SUM(IF(AY196=Hide[Unique Types],1,0)))</f>
        <v/>
      </c>
      <c r="BD196" s="46" t="str" cm="1">
        <f t="array" ref="BD196">IF(OR($BB196=0,$BB196=""),"",_xlfn.XLOOKUP(AY196,Hide[Unique Types],FSEchar[FCI 
Category
Types],"Err",0,1))</f>
        <v/>
      </c>
      <c r="BE196" s="46" t="str" cm="1">
        <f t="array" ref="BE196">IF(OR($BB196=0,$BB196=""),"",_xlfn.XLOOKUP(AY196,Hide[Unique Types],FSEchar[FSE Charger Model],"Err",0,1))</f>
        <v/>
      </c>
      <c r="BF196" s="46" t="str" cm="1">
        <f t="array" ref="BF196">IF(OR($BB196=0,$BB196=""),"",_xlfn.XLOOKUP(AY196,Hide[Unique Types],FSEchar[FSE Nameplate Power Rating
'[kW']],"Err",0,1))</f>
        <v/>
      </c>
      <c r="BG196" s="46" t="str" cm="1">
        <f t="array" ref="BG196">IF(OR($BB196=0,$BB196=""),"",_xlfn.XLOOKUP(AY196,Hide[Unique Types],FSEchar[Number of CHAdeMO Ports],"Err",0,1))</f>
        <v/>
      </c>
      <c r="BH196" s="46" t="str" cm="1">
        <f t="array" ref="BH196">IF(OR($BB196=0,$BB196=""),"",_xlfn.XLOOKUP(AY196,Hide[Unique Types],FSEchar[Number of 
CCS 
Ports],"Err",0,1))</f>
        <v/>
      </c>
      <c r="BI196" s="46" t="str" cm="1">
        <f t="array" ref="BI196">IF(OR($BB196=0,$BB196=""),"",_xlfn.XLOOKUP(AY196,Hide[Unique Types],FSEchar[Number of NACS 
(SAE J3400)
Ports],"Err",0,1))</f>
        <v/>
      </c>
      <c r="BJ196" s="46" t="str" cm="1">
        <f t="array" ref="BJ196">IF(OR($BB196=0,$BB196=""),"",_xlfn.XLOOKUP(AY196,Hide[Unique Types],FSEchar[Number of High-Power Ports],"Err",0,1))</f>
        <v/>
      </c>
      <c r="BK196" s="46" t="str" cm="1">
        <f t="array" ref="BK196">IF(OR($BB196=0,$BB196=""),"",_xlfn.XLOOKUP(AY196,Hide[Unique Types],FSEchar[High-Power Port Type],"Err",0,1))</f>
        <v/>
      </c>
      <c r="BL196" s="46" t="str" cm="1">
        <f t="array" ref="BL196">IF(OR($BB196=0,$BB196=""),"",_xlfn.XLOOKUP(AY196,Hide[Unique Types],SiteCalc2[FCI Charging Capacity '[kWh/day']],"Err",0,1))</f>
        <v/>
      </c>
    </row>
    <row r="197" spans="2:64" x14ac:dyDescent="0.3">
      <c r="B197" s="28">
        <v>187</v>
      </c>
      <c r="C197" s="28" t="str">
        <f>IF(ISBLANK(SiteChar[[#This Row],[Site Name]]),"",IF(G197=G196,C196,C196+1))</f>
        <v/>
      </c>
      <c r="D197" s="28" t="str">
        <f>IF(ISBLANK(SiteChar[[#This Row],[Site Name]]),"",IF(G197=G196,D196+1,1))</f>
        <v/>
      </c>
      <c r="E197" s="1" t="str">
        <f>IF(ISBLANK(SiteChar[[#This Row],[Site Name]]),"",Applicant)</f>
        <v/>
      </c>
      <c r="F197" s="1" t="str">
        <f>IF(ISBLANK(SiteChar[[#This Row],[Site Name]]),"",FEIN)</f>
        <v/>
      </c>
      <c r="G197" s="139"/>
      <c r="H197" s="139"/>
      <c r="I197" s="139"/>
      <c r="J197" s="140"/>
      <c r="K197" s="140"/>
      <c r="L197" s="141"/>
      <c r="M197" s="139"/>
      <c r="N197" s="142"/>
      <c r="O197" s="1">
        <f>SUMIF(Table1[Site 
Ordinal Number],Table1[[#This Row],[Site 
Ordinal Number]],FSEchar[FSE Nameplate Power Rating
'[kW']])</f>
        <v>0</v>
      </c>
      <c r="P197" s="1">
        <f>SUMIF(Table1[Site 
Ordinal Number],Table1[[#This Row],[Site 
Ordinal Number]],FSEchar[FSE
FCI
Power Rating '[kW']])</f>
        <v>0</v>
      </c>
      <c r="Q197" s="1">
        <f>SUMIF(Hide[Site LMD],"="&amp;Table1[[#This Row],[Site 
Ordinal Number]]&amp;$AV$17,FSEchar[FSE
FCI
Power Rating '[kW']])</f>
        <v>0</v>
      </c>
      <c r="R197" s="1">
        <f>SUMIF(Hide[Site HD],"="&amp;Table1[[#This Row],[Site 
Ordinal Number]]&amp;$AV$18,FSEchar[FSE
FCI
Power Rating '[kW']])</f>
        <v>0</v>
      </c>
      <c r="S197" s="139"/>
      <c r="T197" s="139"/>
      <c r="U197" s="139"/>
      <c r="V197" s="139"/>
      <c r="W197" s="139"/>
      <c r="X197" s="139"/>
      <c r="Y197" s="148"/>
      <c r="Z197" s="139"/>
      <c r="AA197" s="139"/>
      <c r="AB197" s="139"/>
      <c r="AC197" s="1" t="str">
        <f>IFERROR(FSEchar[[#This Row],[FSE
FCI
Power Rating '[kW']]]*24*_xlfn.XLOOKUP(FSEchar[[#This Row],[FCI 
Category
Types]],$AV$11:$AV$15,$AW$11:$AW$15),"")</f>
        <v/>
      </c>
      <c r="AD197" s="1">
        <f>SUMIF(SiteChar[Site Name],SiteChar[[#This Row],[Site Name]],FSEchar[FSE Nameplate Power Rating
'[kW']])</f>
        <v>0</v>
      </c>
      <c r="AE197" s="1">
        <f>COUNTIF(SiteChar[Site Name],SiteChar[[#This Row],[Site Name]])</f>
        <v>0</v>
      </c>
      <c r="AF197" s="1">
        <f>COUNTIF(Hide[Site LMD],Table1[[#This Row],[Site 
Ordinal Number]]&amp;$AV$17)</f>
        <v>0</v>
      </c>
      <c r="AG197" s="1">
        <f>COUNTIF(Hide[Site HD],Table1[[#This Row],[Site 
Ordinal Number]]&amp;$AV$18)</f>
        <v>0</v>
      </c>
      <c r="AH197" s="1" t="b">
        <f>OR(ISBLANK(SiteChar[[#This Row],[Latitude]]),LEN(SiteChar[[#This Row],[Latitude]])&gt;=8)</f>
        <v>1</v>
      </c>
      <c r="AI197" s="1" t="b">
        <f>OR(ISBLANK(SiteChar[[#This Row],[Longitude]]),LEN(SiteChar[[#This Row],[Longitude]])&gt;=10)</f>
        <v>1</v>
      </c>
      <c r="AJ197" s="1" t="str">
        <f>IF(Hide[[#This Row],[FCI Program Type]]=$AV$17,Table1[[#This Row],[Site 
Ordinal Number]]&amp;Hide[[#This Row],[FCI Program Type]],"")</f>
        <v/>
      </c>
      <c r="AK197" s="1" t="str">
        <f>IF(Hide[[#This Row],[FCI Program Type]]=$AV$18,Table1[[#This Row],[Site 
Ordinal Number]]&amp;Hide[[#This Row],[FCI Program Type]],"")</f>
        <v/>
      </c>
      <c r="AL197" s="1" t="b">
        <f>SiteCalc1[[#This Row],[Total Site
FCI 
Power Rating 
'[kW']]]&gt;SiteChar[[#This Row],[Maximum Total Site Power 
'[kW']]]</f>
        <v>0</v>
      </c>
      <c r="AM197" s="1" t="b">
        <f>AND(Hide[[#This Row],[FCI Program Type]]="LMD-FCI",SiteCalc1[[#This Row],[Total 
Site 
LMD-FCI Power Rating 
'[kW']]]&gt;2500)</f>
        <v>0</v>
      </c>
      <c r="AN197" s="1" t="b">
        <f>AND(Hide[[#This Row],[FCI Program Type]]="HD-FCI",SiteCalc1[[#This Row],[Total Site
HD-FCI Power Rating 
'[kW']]]&gt;40000)</f>
        <v>0</v>
      </c>
      <c r="AO197" s="1" t="b">
        <f>AND(FSEchar[[#This Row],[FSE Nameplate Power Rating
'[kW']]]&lt;50,OR(Hide[[#This Row],[FCI Program Type]]=$AV$17,Hide[[#This Row],[FCI Program Type]]=$AV$18))</f>
        <v>0</v>
      </c>
      <c r="AP197"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97" s="1" t="str">
        <f>IF(LEFT(FSEchar[[#This Row],[FCI 
Category
Types]],1)="L", "LMD-FCI",IF(LEFT(FSEchar[[#This Row],[FCI 
Category
Types]],1)="H","HD-FCI",""))</f>
        <v/>
      </c>
      <c r="AR197" s="1" t="str">
        <f>SiteChar[[#This Row],[Site Name]]&amp;" "&amp;FSEchar[[#This Row],[FCI 
Category
Types]]&amp;" "&amp;FSEchar[[#This Row],[FSE Charger Model]]&amp;" "&amp;FSEchar[[#This Row],[FSE Nameplate Power Rating
'[kW']]]</f>
        <v xml:space="preserve">   </v>
      </c>
      <c r="AS197" s="1">
        <f>COUNTIF(Hide[Unique Types],Hide[[#This Row],[Unique Types]])</f>
        <v>157</v>
      </c>
      <c r="BA197" s="48" t="str" cm="1">
        <f t="array" ref="BA197">IF(ISBLANK(AZ197),"",SUM(IF(AZ197=LEFT(AY197:AY$210,LEN(AZ197)),1,0)))</f>
        <v/>
      </c>
      <c r="BB197" s="47" t="str" cm="1">
        <f t="array" ref="BB197">IFERROR(IF(COUNTIF($BB$11:BB196,BB196)&lt;_xlfn.XLOOKUP(BB196,$AZ$11:$AZ$210,$BA$11:$BA$210,0,1),BB196,INDEX($AZ$11:$AZ$210,MATCH(BB196,$AZ$11:$AZ$210,0)+1)),"")</f>
        <v/>
      </c>
      <c r="BC197" s="46" t="str" cm="1">
        <f t="array" ref="BC197">IF(OR($BB197=0,$BB197=""),"",SUM(IF(AY197=Hide[Unique Types],1,0)))</f>
        <v/>
      </c>
      <c r="BD197" s="46" t="str" cm="1">
        <f t="array" ref="BD197">IF(OR($BB197=0,$BB197=""),"",_xlfn.XLOOKUP(AY197,Hide[Unique Types],FSEchar[FCI 
Category
Types],"Err",0,1))</f>
        <v/>
      </c>
      <c r="BE197" s="46" t="str" cm="1">
        <f t="array" ref="BE197">IF(OR($BB197=0,$BB197=""),"",_xlfn.XLOOKUP(AY197,Hide[Unique Types],FSEchar[FSE Charger Model],"Err",0,1))</f>
        <v/>
      </c>
      <c r="BF197" s="46" t="str" cm="1">
        <f t="array" ref="BF197">IF(OR($BB197=0,$BB197=""),"",_xlfn.XLOOKUP(AY197,Hide[Unique Types],FSEchar[FSE Nameplate Power Rating
'[kW']],"Err",0,1))</f>
        <v/>
      </c>
      <c r="BG197" s="46" t="str" cm="1">
        <f t="array" ref="BG197">IF(OR($BB197=0,$BB197=""),"",_xlfn.XLOOKUP(AY197,Hide[Unique Types],FSEchar[Number of CHAdeMO Ports],"Err",0,1))</f>
        <v/>
      </c>
      <c r="BH197" s="46" t="str" cm="1">
        <f t="array" ref="BH197">IF(OR($BB197=0,$BB197=""),"",_xlfn.XLOOKUP(AY197,Hide[Unique Types],FSEchar[Number of 
CCS 
Ports],"Err",0,1))</f>
        <v/>
      </c>
      <c r="BI197" s="46" t="str" cm="1">
        <f t="array" ref="BI197">IF(OR($BB197=0,$BB197=""),"",_xlfn.XLOOKUP(AY197,Hide[Unique Types],FSEchar[Number of NACS 
(SAE J3400)
Ports],"Err",0,1))</f>
        <v/>
      </c>
      <c r="BJ197" s="46" t="str" cm="1">
        <f t="array" ref="BJ197">IF(OR($BB197=0,$BB197=""),"",_xlfn.XLOOKUP(AY197,Hide[Unique Types],FSEchar[Number of High-Power Ports],"Err",0,1))</f>
        <v/>
      </c>
      <c r="BK197" s="46" t="str" cm="1">
        <f t="array" ref="BK197">IF(OR($BB197=0,$BB197=""),"",_xlfn.XLOOKUP(AY197,Hide[Unique Types],FSEchar[High-Power Port Type],"Err",0,1))</f>
        <v/>
      </c>
      <c r="BL197" s="46" t="str" cm="1">
        <f t="array" ref="BL197">IF(OR($BB197=0,$BB197=""),"",_xlfn.XLOOKUP(AY197,Hide[Unique Types],SiteCalc2[FCI Charging Capacity '[kWh/day']],"Err",0,1))</f>
        <v/>
      </c>
    </row>
    <row r="198" spans="2:64" x14ac:dyDescent="0.3">
      <c r="B198" s="28">
        <v>188</v>
      </c>
      <c r="C198" s="28" t="str">
        <f>IF(ISBLANK(SiteChar[[#This Row],[Site Name]]),"",IF(G198=G197,C197,C197+1))</f>
        <v/>
      </c>
      <c r="D198" s="28" t="str">
        <f>IF(ISBLANK(SiteChar[[#This Row],[Site Name]]),"",IF(G198=G197,D197+1,1))</f>
        <v/>
      </c>
      <c r="E198" s="1" t="str">
        <f>IF(ISBLANK(SiteChar[[#This Row],[Site Name]]),"",Applicant)</f>
        <v/>
      </c>
      <c r="F198" s="1" t="str">
        <f>IF(ISBLANK(SiteChar[[#This Row],[Site Name]]),"",FEIN)</f>
        <v/>
      </c>
      <c r="G198" s="139"/>
      <c r="H198" s="139"/>
      <c r="I198" s="139"/>
      <c r="J198" s="140"/>
      <c r="K198" s="140"/>
      <c r="L198" s="141"/>
      <c r="M198" s="139"/>
      <c r="N198" s="142"/>
      <c r="O198" s="1">
        <f>SUMIF(Table1[Site 
Ordinal Number],Table1[[#This Row],[Site 
Ordinal Number]],FSEchar[FSE Nameplate Power Rating
'[kW']])</f>
        <v>0</v>
      </c>
      <c r="P198" s="1">
        <f>SUMIF(Table1[Site 
Ordinal Number],Table1[[#This Row],[Site 
Ordinal Number]],FSEchar[FSE
FCI
Power Rating '[kW']])</f>
        <v>0</v>
      </c>
      <c r="Q198" s="1">
        <f>SUMIF(Hide[Site LMD],"="&amp;Table1[[#This Row],[Site 
Ordinal Number]]&amp;$AV$17,FSEchar[FSE
FCI
Power Rating '[kW']])</f>
        <v>0</v>
      </c>
      <c r="R198" s="1">
        <f>SUMIF(Hide[Site HD],"="&amp;Table1[[#This Row],[Site 
Ordinal Number]]&amp;$AV$18,FSEchar[FSE
FCI
Power Rating '[kW']])</f>
        <v>0</v>
      </c>
      <c r="S198" s="139"/>
      <c r="T198" s="139"/>
      <c r="U198" s="139"/>
      <c r="V198" s="139"/>
      <c r="W198" s="139"/>
      <c r="X198" s="139"/>
      <c r="Y198" s="148"/>
      <c r="Z198" s="139"/>
      <c r="AA198" s="139"/>
      <c r="AB198" s="139"/>
      <c r="AC198" s="1" t="str">
        <f>IFERROR(FSEchar[[#This Row],[FSE
FCI
Power Rating '[kW']]]*24*_xlfn.XLOOKUP(FSEchar[[#This Row],[FCI 
Category
Types]],$AV$11:$AV$15,$AW$11:$AW$15),"")</f>
        <v/>
      </c>
      <c r="AD198" s="1">
        <f>SUMIF(SiteChar[Site Name],SiteChar[[#This Row],[Site Name]],FSEchar[FSE Nameplate Power Rating
'[kW']])</f>
        <v>0</v>
      </c>
      <c r="AE198" s="1">
        <f>COUNTIF(SiteChar[Site Name],SiteChar[[#This Row],[Site Name]])</f>
        <v>0</v>
      </c>
      <c r="AF198" s="1">
        <f>COUNTIF(Hide[Site LMD],Table1[[#This Row],[Site 
Ordinal Number]]&amp;$AV$17)</f>
        <v>0</v>
      </c>
      <c r="AG198" s="1">
        <f>COUNTIF(Hide[Site HD],Table1[[#This Row],[Site 
Ordinal Number]]&amp;$AV$18)</f>
        <v>0</v>
      </c>
      <c r="AH198" s="1" t="b">
        <f>OR(ISBLANK(SiteChar[[#This Row],[Latitude]]),LEN(SiteChar[[#This Row],[Latitude]])&gt;=8)</f>
        <v>1</v>
      </c>
      <c r="AI198" s="1" t="b">
        <f>OR(ISBLANK(SiteChar[[#This Row],[Longitude]]),LEN(SiteChar[[#This Row],[Longitude]])&gt;=10)</f>
        <v>1</v>
      </c>
      <c r="AJ198" s="1" t="str">
        <f>IF(Hide[[#This Row],[FCI Program Type]]=$AV$17,Table1[[#This Row],[Site 
Ordinal Number]]&amp;Hide[[#This Row],[FCI Program Type]],"")</f>
        <v/>
      </c>
      <c r="AK198" s="1" t="str">
        <f>IF(Hide[[#This Row],[FCI Program Type]]=$AV$18,Table1[[#This Row],[Site 
Ordinal Number]]&amp;Hide[[#This Row],[FCI Program Type]],"")</f>
        <v/>
      </c>
      <c r="AL198" s="1" t="b">
        <f>SiteCalc1[[#This Row],[Total Site
FCI 
Power Rating 
'[kW']]]&gt;SiteChar[[#This Row],[Maximum Total Site Power 
'[kW']]]</f>
        <v>0</v>
      </c>
      <c r="AM198" s="1" t="b">
        <f>AND(Hide[[#This Row],[FCI Program Type]]="LMD-FCI",SiteCalc1[[#This Row],[Total 
Site 
LMD-FCI Power Rating 
'[kW']]]&gt;2500)</f>
        <v>0</v>
      </c>
      <c r="AN198" s="1" t="b">
        <f>AND(Hide[[#This Row],[FCI Program Type]]="HD-FCI",SiteCalc1[[#This Row],[Total Site
HD-FCI Power Rating 
'[kW']]]&gt;40000)</f>
        <v>0</v>
      </c>
      <c r="AO198" s="1" t="b">
        <f>AND(FSEchar[[#This Row],[FSE Nameplate Power Rating
'[kW']]]&lt;50,OR(Hide[[#This Row],[FCI Program Type]]=$AV$17,Hide[[#This Row],[FCI Program Type]]=$AV$18))</f>
        <v>0</v>
      </c>
      <c r="AP198"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98" s="1" t="str">
        <f>IF(LEFT(FSEchar[[#This Row],[FCI 
Category
Types]],1)="L", "LMD-FCI",IF(LEFT(FSEchar[[#This Row],[FCI 
Category
Types]],1)="H","HD-FCI",""))</f>
        <v/>
      </c>
      <c r="AR198" s="1" t="str">
        <f>SiteChar[[#This Row],[Site Name]]&amp;" "&amp;FSEchar[[#This Row],[FCI 
Category
Types]]&amp;" "&amp;FSEchar[[#This Row],[FSE Charger Model]]&amp;" "&amp;FSEchar[[#This Row],[FSE Nameplate Power Rating
'[kW']]]</f>
        <v xml:space="preserve">   </v>
      </c>
      <c r="AS198" s="1">
        <f>COUNTIF(Hide[Unique Types],Hide[[#This Row],[Unique Types]])</f>
        <v>157</v>
      </c>
      <c r="BA198" s="48" t="str" cm="1">
        <f t="array" ref="BA198">IF(ISBLANK(AZ198),"",SUM(IF(AZ198=LEFT(AY198:AY$210,LEN(AZ198)),1,0)))</f>
        <v/>
      </c>
      <c r="BB198" s="47" t="str" cm="1">
        <f t="array" ref="BB198">IFERROR(IF(COUNTIF($BB$11:BB197,BB197)&lt;_xlfn.XLOOKUP(BB197,$AZ$11:$AZ$210,$BA$11:$BA$210,0,1),BB197,INDEX($AZ$11:$AZ$210,MATCH(BB197,$AZ$11:$AZ$210,0)+1)),"")</f>
        <v/>
      </c>
      <c r="BC198" s="46" t="str" cm="1">
        <f t="array" ref="BC198">IF(OR($BB198=0,$BB198=""),"",SUM(IF(AY198=Hide[Unique Types],1,0)))</f>
        <v/>
      </c>
      <c r="BD198" s="46" t="str" cm="1">
        <f t="array" ref="BD198">IF(OR($BB198=0,$BB198=""),"",_xlfn.XLOOKUP(AY198,Hide[Unique Types],FSEchar[FCI 
Category
Types],"Err",0,1))</f>
        <v/>
      </c>
      <c r="BE198" s="46" t="str" cm="1">
        <f t="array" ref="BE198">IF(OR($BB198=0,$BB198=""),"",_xlfn.XLOOKUP(AY198,Hide[Unique Types],FSEchar[FSE Charger Model],"Err",0,1))</f>
        <v/>
      </c>
      <c r="BF198" s="46" t="str" cm="1">
        <f t="array" ref="BF198">IF(OR($BB198=0,$BB198=""),"",_xlfn.XLOOKUP(AY198,Hide[Unique Types],FSEchar[FSE Nameplate Power Rating
'[kW']],"Err",0,1))</f>
        <v/>
      </c>
      <c r="BG198" s="46" t="str" cm="1">
        <f t="array" ref="BG198">IF(OR($BB198=0,$BB198=""),"",_xlfn.XLOOKUP(AY198,Hide[Unique Types],FSEchar[Number of CHAdeMO Ports],"Err",0,1))</f>
        <v/>
      </c>
      <c r="BH198" s="46" t="str" cm="1">
        <f t="array" ref="BH198">IF(OR($BB198=0,$BB198=""),"",_xlfn.XLOOKUP(AY198,Hide[Unique Types],FSEchar[Number of 
CCS 
Ports],"Err",0,1))</f>
        <v/>
      </c>
      <c r="BI198" s="46" t="str" cm="1">
        <f t="array" ref="BI198">IF(OR($BB198=0,$BB198=""),"",_xlfn.XLOOKUP(AY198,Hide[Unique Types],FSEchar[Number of NACS 
(SAE J3400)
Ports],"Err",0,1))</f>
        <v/>
      </c>
      <c r="BJ198" s="46" t="str" cm="1">
        <f t="array" ref="BJ198">IF(OR($BB198=0,$BB198=""),"",_xlfn.XLOOKUP(AY198,Hide[Unique Types],FSEchar[Number of High-Power Ports],"Err",0,1))</f>
        <v/>
      </c>
      <c r="BK198" s="46" t="str" cm="1">
        <f t="array" ref="BK198">IF(OR($BB198=0,$BB198=""),"",_xlfn.XLOOKUP(AY198,Hide[Unique Types],FSEchar[High-Power Port Type],"Err",0,1))</f>
        <v/>
      </c>
      <c r="BL198" s="46" t="str" cm="1">
        <f t="array" ref="BL198">IF(OR($BB198=0,$BB198=""),"",_xlfn.XLOOKUP(AY198,Hide[Unique Types],SiteCalc2[FCI Charging Capacity '[kWh/day']],"Err",0,1))</f>
        <v/>
      </c>
    </row>
    <row r="199" spans="2:64" x14ac:dyDescent="0.3">
      <c r="B199" s="28">
        <v>189</v>
      </c>
      <c r="C199" s="28" t="str">
        <f>IF(ISBLANK(SiteChar[[#This Row],[Site Name]]),"",IF(G199=G198,C198,C198+1))</f>
        <v/>
      </c>
      <c r="D199" s="28" t="str">
        <f>IF(ISBLANK(SiteChar[[#This Row],[Site Name]]),"",IF(G199=G198,D198+1,1))</f>
        <v/>
      </c>
      <c r="E199" s="1" t="str">
        <f>IF(ISBLANK(SiteChar[[#This Row],[Site Name]]),"",Applicant)</f>
        <v/>
      </c>
      <c r="F199" s="1" t="str">
        <f>IF(ISBLANK(SiteChar[[#This Row],[Site Name]]),"",FEIN)</f>
        <v/>
      </c>
      <c r="G199" s="139"/>
      <c r="H199" s="139"/>
      <c r="I199" s="139"/>
      <c r="J199" s="140"/>
      <c r="K199" s="140"/>
      <c r="L199" s="141"/>
      <c r="M199" s="139"/>
      <c r="N199" s="142"/>
      <c r="O199" s="1">
        <f>SUMIF(Table1[Site 
Ordinal Number],Table1[[#This Row],[Site 
Ordinal Number]],FSEchar[FSE Nameplate Power Rating
'[kW']])</f>
        <v>0</v>
      </c>
      <c r="P199" s="1">
        <f>SUMIF(Table1[Site 
Ordinal Number],Table1[[#This Row],[Site 
Ordinal Number]],FSEchar[FSE
FCI
Power Rating '[kW']])</f>
        <v>0</v>
      </c>
      <c r="Q199" s="1">
        <f>SUMIF(Hide[Site LMD],"="&amp;Table1[[#This Row],[Site 
Ordinal Number]]&amp;$AV$17,FSEchar[FSE
FCI
Power Rating '[kW']])</f>
        <v>0</v>
      </c>
      <c r="R199" s="1">
        <f>SUMIF(Hide[Site HD],"="&amp;Table1[[#This Row],[Site 
Ordinal Number]]&amp;$AV$18,FSEchar[FSE
FCI
Power Rating '[kW']])</f>
        <v>0</v>
      </c>
      <c r="S199" s="139"/>
      <c r="T199" s="139"/>
      <c r="U199" s="139"/>
      <c r="V199" s="139"/>
      <c r="W199" s="139"/>
      <c r="X199" s="139"/>
      <c r="Y199" s="148"/>
      <c r="Z199" s="139"/>
      <c r="AA199" s="139"/>
      <c r="AB199" s="139"/>
      <c r="AC199" s="1" t="str">
        <f>IFERROR(FSEchar[[#This Row],[FSE
FCI
Power Rating '[kW']]]*24*_xlfn.XLOOKUP(FSEchar[[#This Row],[FCI 
Category
Types]],$AV$11:$AV$15,$AW$11:$AW$15),"")</f>
        <v/>
      </c>
      <c r="AD199" s="1">
        <f>SUMIF(SiteChar[Site Name],SiteChar[[#This Row],[Site Name]],FSEchar[FSE Nameplate Power Rating
'[kW']])</f>
        <v>0</v>
      </c>
      <c r="AE199" s="1">
        <f>COUNTIF(SiteChar[Site Name],SiteChar[[#This Row],[Site Name]])</f>
        <v>0</v>
      </c>
      <c r="AF199" s="1">
        <f>COUNTIF(Hide[Site LMD],Table1[[#This Row],[Site 
Ordinal Number]]&amp;$AV$17)</f>
        <v>0</v>
      </c>
      <c r="AG199" s="1">
        <f>COUNTIF(Hide[Site HD],Table1[[#This Row],[Site 
Ordinal Number]]&amp;$AV$18)</f>
        <v>0</v>
      </c>
      <c r="AH199" s="1" t="b">
        <f>OR(ISBLANK(SiteChar[[#This Row],[Latitude]]),LEN(SiteChar[[#This Row],[Latitude]])&gt;=8)</f>
        <v>1</v>
      </c>
      <c r="AI199" s="1" t="b">
        <f>OR(ISBLANK(SiteChar[[#This Row],[Longitude]]),LEN(SiteChar[[#This Row],[Longitude]])&gt;=10)</f>
        <v>1</v>
      </c>
      <c r="AJ199" s="1" t="str">
        <f>IF(Hide[[#This Row],[FCI Program Type]]=$AV$17,Table1[[#This Row],[Site 
Ordinal Number]]&amp;Hide[[#This Row],[FCI Program Type]],"")</f>
        <v/>
      </c>
      <c r="AK199" s="1" t="str">
        <f>IF(Hide[[#This Row],[FCI Program Type]]=$AV$18,Table1[[#This Row],[Site 
Ordinal Number]]&amp;Hide[[#This Row],[FCI Program Type]],"")</f>
        <v/>
      </c>
      <c r="AL199" s="1" t="b">
        <f>SiteCalc1[[#This Row],[Total Site
FCI 
Power Rating 
'[kW']]]&gt;SiteChar[[#This Row],[Maximum Total Site Power 
'[kW']]]</f>
        <v>0</v>
      </c>
      <c r="AM199" s="1" t="b">
        <f>AND(Hide[[#This Row],[FCI Program Type]]="LMD-FCI",SiteCalc1[[#This Row],[Total 
Site 
LMD-FCI Power Rating 
'[kW']]]&gt;2500)</f>
        <v>0</v>
      </c>
      <c r="AN199" s="1" t="b">
        <f>AND(Hide[[#This Row],[FCI Program Type]]="HD-FCI",SiteCalc1[[#This Row],[Total Site
HD-FCI Power Rating 
'[kW']]]&gt;40000)</f>
        <v>0</v>
      </c>
      <c r="AO199" s="1" t="b">
        <f>AND(FSEchar[[#This Row],[FSE Nameplate Power Rating
'[kW']]]&lt;50,OR(Hide[[#This Row],[FCI Program Type]]=$AV$17,Hide[[#This Row],[FCI Program Type]]=$AV$18))</f>
        <v>0</v>
      </c>
      <c r="AP199"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199" s="1" t="str">
        <f>IF(LEFT(FSEchar[[#This Row],[FCI 
Category
Types]],1)="L", "LMD-FCI",IF(LEFT(FSEchar[[#This Row],[FCI 
Category
Types]],1)="H","HD-FCI",""))</f>
        <v/>
      </c>
      <c r="AR199" s="1" t="str">
        <f>SiteChar[[#This Row],[Site Name]]&amp;" "&amp;FSEchar[[#This Row],[FCI 
Category
Types]]&amp;" "&amp;FSEchar[[#This Row],[FSE Charger Model]]&amp;" "&amp;FSEchar[[#This Row],[FSE Nameplate Power Rating
'[kW']]]</f>
        <v xml:space="preserve">   </v>
      </c>
      <c r="AS199" s="1">
        <f>COUNTIF(Hide[Unique Types],Hide[[#This Row],[Unique Types]])</f>
        <v>157</v>
      </c>
      <c r="BA199" s="48" t="str" cm="1">
        <f t="array" ref="BA199">IF(ISBLANK(AZ199),"",SUM(IF(AZ199=LEFT(AY199:AY$210,LEN(AZ199)),1,0)))</f>
        <v/>
      </c>
      <c r="BB199" s="47" t="str" cm="1">
        <f t="array" ref="BB199">IFERROR(IF(COUNTIF($BB$11:BB198,BB198)&lt;_xlfn.XLOOKUP(BB198,$AZ$11:$AZ$210,$BA$11:$BA$210,0,1),BB198,INDEX($AZ$11:$AZ$210,MATCH(BB198,$AZ$11:$AZ$210,0)+1)),"")</f>
        <v/>
      </c>
      <c r="BC199" s="46" t="str" cm="1">
        <f t="array" ref="BC199">IF(OR($BB199=0,$BB199=""),"",SUM(IF(AY199=Hide[Unique Types],1,0)))</f>
        <v/>
      </c>
      <c r="BD199" s="46" t="str" cm="1">
        <f t="array" ref="BD199">IF(OR($BB199=0,$BB199=""),"",_xlfn.XLOOKUP(AY199,Hide[Unique Types],FSEchar[FCI 
Category
Types],"Err",0,1))</f>
        <v/>
      </c>
      <c r="BE199" s="46" t="str" cm="1">
        <f t="array" ref="BE199">IF(OR($BB199=0,$BB199=""),"",_xlfn.XLOOKUP(AY199,Hide[Unique Types],FSEchar[FSE Charger Model],"Err",0,1))</f>
        <v/>
      </c>
      <c r="BF199" s="46" t="str" cm="1">
        <f t="array" ref="BF199">IF(OR($BB199=0,$BB199=""),"",_xlfn.XLOOKUP(AY199,Hide[Unique Types],FSEchar[FSE Nameplate Power Rating
'[kW']],"Err",0,1))</f>
        <v/>
      </c>
      <c r="BG199" s="46" t="str" cm="1">
        <f t="array" ref="BG199">IF(OR($BB199=0,$BB199=""),"",_xlfn.XLOOKUP(AY199,Hide[Unique Types],FSEchar[Number of CHAdeMO Ports],"Err",0,1))</f>
        <v/>
      </c>
      <c r="BH199" s="46" t="str" cm="1">
        <f t="array" ref="BH199">IF(OR($BB199=0,$BB199=""),"",_xlfn.XLOOKUP(AY199,Hide[Unique Types],FSEchar[Number of 
CCS 
Ports],"Err",0,1))</f>
        <v/>
      </c>
      <c r="BI199" s="46" t="str" cm="1">
        <f t="array" ref="BI199">IF(OR($BB199=0,$BB199=""),"",_xlfn.XLOOKUP(AY199,Hide[Unique Types],FSEchar[Number of NACS 
(SAE J3400)
Ports],"Err",0,1))</f>
        <v/>
      </c>
      <c r="BJ199" s="46" t="str" cm="1">
        <f t="array" ref="BJ199">IF(OR($BB199=0,$BB199=""),"",_xlfn.XLOOKUP(AY199,Hide[Unique Types],FSEchar[Number of High-Power Ports],"Err",0,1))</f>
        <v/>
      </c>
      <c r="BK199" s="46" t="str" cm="1">
        <f t="array" ref="BK199">IF(OR($BB199=0,$BB199=""),"",_xlfn.XLOOKUP(AY199,Hide[Unique Types],FSEchar[High-Power Port Type],"Err",0,1))</f>
        <v/>
      </c>
      <c r="BL199" s="46" t="str" cm="1">
        <f t="array" ref="BL199">IF(OR($BB199=0,$BB199=""),"",_xlfn.XLOOKUP(AY199,Hide[Unique Types],SiteCalc2[FCI Charging Capacity '[kWh/day']],"Err",0,1))</f>
        <v/>
      </c>
    </row>
    <row r="200" spans="2:64" x14ac:dyDescent="0.3">
      <c r="B200" s="28">
        <v>190</v>
      </c>
      <c r="C200" s="28" t="str">
        <f>IF(ISBLANK(SiteChar[[#This Row],[Site Name]]),"",IF(G200=G199,C199,C199+1))</f>
        <v/>
      </c>
      <c r="D200" s="28" t="str">
        <f>IF(ISBLANK(SiteChar[[#This Row],[Site Name]]),"",IF(G200=G199,D199+1,1))</f>
        <v/>
      </c>
      <c r="E200" s="1" t="str">
        <f>IF(ISBLANK(SiteChar[[#This Row],[Site Name]]),"",Applicant)</f>
        <v/>
      </c>
      <c r="F200" s="1" t="str">
        <f>IF(ISBLANK(SiteChar[[#This Row],[Site Name]]),"",FEIN)</f>
        <v/>
      </c>
      <c r="G200" s="139"/>
      <c r="H200" s="139"/>
      <c r="I200" s="139"/>
      <c r="J200" s="140"/>
      <c r="K200" s="140"/>
      <c r="L200" s="141"/>
      <c r="M200" s="139"/>
      <c r="N200" s="142"/>
      <c r="O200" s="1">
        <f>SUMIF(Table1[Site 
Ordinal Number],Table1[[#This Row],[Site 
Ordinal Number]],FSEchar[FSE Nameplate Power Rating
'[kW']])</f>
        <v>0</v>
      </c>
      <c r="P200" s="1">
        <f>SUMIF(Table1[Site 
Ordinal Number],Table1[[#This Row],[Site 
Ordinal Number]],FSEchar[FSE
FCI
Power Rating '[kW']])</f>
        <v>0</v>
      </c>
      <c r="Q200" s="1">
        <f>SUMIF(Hide[Site LMD],"="&amp;Table1[[#This Row],[Site 
Ordinal Number]]&amp;$AV$17,FSEchar[FSE
FCI
Power Rating '[kW']])</f>
        <v>0</v>
      </c>
      <c r="R200" s="1">
        <f>SUMIF(Hide[Site HD],"="&amp;Table1[[#This Row],[Site 
Ordinal Number]]&amp;$AV$18,FSEchar[FSE
FCI
Power Rating '[kW']])</f>
        <v>0</v>
      </c>
      <c r="S200" s="139"/>
      <c r="T200" s="139"/>
      <c r="U200" s="139"/>
      <c r="V200" s="139"/>
      <c r="W200" s="139"/>
      <c r="X200" s="139"/>
      <c r="Y200" s="148"/>
      <c r="Z200" s="139"/>
      <c r="AA200" s="139"/>
      <c r="AB200" s="139"/>
      <c r="AC200" s="1" t="str">
        <f>IFERROR(FSEchar[[#This Row],[FSE
FCI
Power Rating '[kW']]]*24*_xlfn.XLOOKUP(FSEchar[[#This Row],[FCI 
Category
Types]],$AV$11:$AV$15,$AW$11:$AW$15),"")</f>
        <v/>
      </c>
      <c r="AD200" s="1">
        <f>SUMIF(SiteChar[Site Name],SiteChar[[#This Row],[Site Name]],FSEchar[FSE Nameplate Power Rating
'[kW']])</f>
        <v>0</v>
      </c>
      <c r="AE200" s="1">
        <f>COUNTIF(SiteChar[Site Name],SiteChar[[#This Row],[Site Name]])</f>
        <v>0</v>
      </c>
      <c r="AF200" s="1">
        <f>COUNTIF(Hide[Site LMD],Table1[[#This Row],[Site 
Ordinal Number]]&amp;$AV$17)</f>
        <v>0</v>
      </c>
      <c r="AG200" s="1">
        <f>COUNTIF(Hide[Site HD],Table1[[#This Row],[Site 
Ordinal Number]]&amp;$AV$18)</f>
        <v>0</v>
      </c>
      <c r="AH200" s="1" t="b">
        <f>OR(ISBLANK(SiteChar[[#This Row],[Latitude]]),LEN(SiteChar[[#This Row],[Latitude]])&gt;=8)</f>
        <v>1</v>
      </c>
      <c r="AI200" s="1" t="b">
        <f>OR(ISBLANK(SiteChar[[#This Row],[Longitude]]),LEN(SiteChar[[#This Row],[Longitude]])&gt;=10)</f>
        <v>1</v>
      </c>
      <c r="AJ200" s="1" t="str">
        <f>IF(Hide[[#This Row],[FCI Program Type]]=$AV$17,Table1[[#This Row],[Site 
Ordinal Number]]&amp;Hide[[#This Row],[FCI Program Type]],"")</f>
        <v/>
      </c>
      <c r="AK200" s="1" t="str">
        <f>IF(Hide[[#This Row],[FCI Program Type]]=$AV$18,Table1[[#This Row],[Site 
Ordinal Number]]&amp;Hide[[#This Row],[FCI Program Type]],"")</f>
        <v/>
      </c>
      <c r="AL200" s="1" t="b">
        <f>SiteCalc1[[#This Row],[Total Site
FCI 
Power Rating 
'[kW']]]&gt;SiteChar[[#This Row],[Maximum Total Site Power 
'[kW']]]</f>
        <v>0</v>
      </c>
      <c r="AM200" s="1" t="b">
        <f>AND(Hide[[#This Row],[FCI Program Type]]="LMD-FCI",SiteCalc1[[#This Row],[Total 
Site 
LMD-FCI Power Rating 
'[kW']]]&gt;2500)</f>
        <v>0</v>
      </c>
      <c r="AN200" s="1" t="b">
        <f>AND(Hide[[#This Row],[FCI Program Type]]="HD-FCI",SiteCalc1[[#This Row],[Total Site
HD-FCI Power Rating 
'[kW']]]&gt;40000)</f>
        <v>0</v>
      </c>
      <c r="AO200" s="1" t="b">
        <f>AND(FSEchar[[#This Row],[FSE Nameplate Power Rating
'[kW']]]&lt;50,OR(Hide[[#This Row],[FCI Program Type]]=$AV$17,Hide[[#This Row],[FCI Program Type]]=$AV$18))</f>
        <v>0</v>
      </c>
      <c r="AP200"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200" s="1" t="str">
        <f>IF(LEFT(FSEchar[[#This Row],[FCI 
Category
Types]],1)="L", "LMD-FCI",IF(LEFT(FSEchar[[#This Row],[FCI 
Category
Types]],1)="H","HD-FCI",""))</f>
        <v/>
      </c>
      <c r="AR200" s="1" t="str">
        <f>SiteChar[[#This Row],[Site Name]]&amp;" "&amp;FSEchar[[#This Row],[FCI 
Category
Types]]&amp;" "&amp;FSEchar[[#This Row],[FSE Charger Model]]&amp;" "&amp;FSEchar[[#This Row],[FSE Nameplate Power Rating
'[kW']]]</f>
        <v xml:space="preserve">   </v>
      </c>
      <c r="AS200" s="1">
        <f>COUNTIF(Hide[Unique Types],Hide[[#This Row],[Unique Types]])</f>
        <v>157</v>
      </c>
      <c r="BA200" s="48" t="str" cm="1">
        <f t="array" ref="BA200">IF(ISBLANK(AZ200),"",SUM(IF(AZ200=LEFT(AY200:AY$210,LEN(AZ200)),1,0)))</f>
        <v/>
      </c>
      <c r="BB200" s="47" t="str" cm="1">
        <f t="array" ref="BB200">IFERROR(IF(COUNTIF($BB$11:BB199,BB199)&lt;_xlfn.XLOOKUP(BB199,$AZ$11:$AZ$210,$BA$11:$BA$210,0,1),BB199,INDEX($AZ$11:$AZ$210,MATCH(BB199,$AZ$11:$AZ$210,0)+1)),"")</f>
        <v/>
      </c>
      <c r="BC200" s="46" t="str" cm="1">
        <f t="array" ref="BC200">IF(OR($BB200=0,$BB200=""),"",SUM(IF(AY200=Hide[Unique Types],1,0)))</f>
        <v/>
      </c>
      <c r="BD200" s="46" t="str" cm="1">
        <f t="array" ref="BD200">IF(OR($BB200=0,$BB200=""),"",_xlfn.XLOOKUP(AY200,Hide[Unique Types],FSEchar[FCI 
Category
Types],"Err",0,1))</f>
        <v/>
      </c>
      <c r="BE200" s="46" t="str" cm="1">
        <f t="array" ref="BE200">IF(OR($BB200=0,$BB200=""),"",_xlfn.XLOOKUP(AY200,Hide[Unique Types],FSEchar[FSE Charger Model],"Err",0,1))</f>
        <v/>
      </c>
      <c r="BF200" s="46" t="str" cm="1">
        <f t="array" ref="BF200">IF(OR($BB200=0,$BB200=""),"",_xlfn.XLOOKUP(AY200,Hide[Unique Types],FSEchar[FSE Nameplate Power Rating
'[kW']],"Err",0,1))</f>
        <v/>
      </c>
      <c r="BG200" s="46" t="str" cm="1">
        <f t="array" ref="BG200">IF(OR($BB200=0,$BB200=""),"",_xlfn.XLOOKUP(AY200,Hide[Unique Types],FSEchar[Number of CHAdeMO Ports],"Err",0,1))</f>
        <v/>
      </c>
      <c r="BH200" s="46" t="str" cm="1">
        <f t="array" ref="BH200">IF(OR($BB200=0,$BB200=""),"",_xlfn.XLOOKUP(AY200,Hide[Unique Types],FSEchar[Number of 
CCS 
Ports],"Err",0,1))</f>
        <v/>
      </c>
      <c r="BI200" s="46" t="str" cm="1">
        <f t="array" ref="BI200">IF(OR($BB200=0,$BB200=""),"",_xlfn.XLOOKUP(AY200,Hide[Unique Types],FSEchar[Number of NACS 
(SAE J3400)
Ports],"Err",0,1))</f>
        <v/>
      </c>
      <c r="BJ200" s="46" t="str" cm="1">
        <f t="array" ref="BJ200">IF(OR($BB200=0,$BB200=""),"",_xlfn.XLOOKUP(AY200,Hide[Unique Types],FSEchar[Number of High-Power Ports],"Err",0,1))</f>
        <v/>
      </c>
      <c r="BK200" s="46" t="str" cm="1">
        <f t="array" ref="BK200">IF(OR($BB200=0,$BB200=""),"",_xlfn.XLOOKUP(AY200,Hide[Unique Types],FSEchar[High-Power Port Type],"Err",0,1))</f>
        <v/>
      </c>
      <c r="BL200" s="46" t="str" cm="1">
        <f t="array" ref="BL200">IF(OR($BB200=0,$BB200=""),"",_xlfn.XLOOKUP(AY200,Hide[Unique Types],SiteCalc2[FCI Charging Capacity '[kWh/day']],"Err",0,1))</f>
        <v/>
      </c>
    </row>
    <row r="201" spans="2:64" x14ac:dyDescent="0.3">
      <c r="B201" s="28">
        <v>191</v>
      </c>
      <c r="C201" s="28" t="str">
        <f>IF(ISBLANK(SiteChar[[#This Row],[Site Name]]),"",IF(G201=G200,C200,C200+1))</f>
        <v/>
      </c>
      <c r="D201" s="28" t="str">
        <f>IF(ISBLANK(SiteChar[[#This Row],[Site Name]]),"",IF(G201=G200,D200+1,1))</f>
        <v/>
      </c>
      <c r="E201" s="1" t="str">
        <f>IF(ISBLANK(SiteChar[[#This Row],[Site Name]]),"",Applicant)</f>
        <v/>
      </c>
      <c r="F201" s="1" t="str">
        <f>IF(ISBLANK(SiteChar[[#This Row],[Site Name]]),"",FEIN)</f>
        <v/>
      </c>
      <c r="G201" s="139"/>
      <c r="H201" s="139"/>
      <c r="I201" s="139"/>
      <c r="J201" s="140"/>
      <c r="K201" s="140"/>
      <c r="L201" s="141"/>
      <c r="M201" s="139"/>
      <c r="N201" s="142"/>
      <c r="O201" s="1">
        <f>SUMIF(Table1[Site 
Ordinal Number],Table1[[#This Row],[Site 
Ordinal Number]],FSEchar[FSE Nameplate Power Rating
'[kW']])</f>
        <v>0</v>
      </c>
      <c r="P201" s="1">
        <f>SUMIF(Table1[Site 
Ordinal Number],Table1[[#This Row],[Site 
Ordinal Number]],FSEchar[FSE
FCI
Power Rating '[kW']])</f>
        <v>0</v>
      </c>
      <c r="Q201" s="1">
        <f>SUMIF(Hide[Site LMD],"="&amp;Table1[[#This Row],[Site 
Ordinal Number]]&amp;$AV$17,FSEchar[FSE
FCI
Power Rating '[kW']])</f>
        <v>0</v>
      </c>
      <c r="R201" s="1">
        <f>SUMIF(Hide[Site HD],"="&amp;Table1[[#This Row],[Site 
Ordinal Number]]&amp;$AV$18,FSEchar[FSE
FCI
Power Rating '[kW']])</f>
        <v>0</v>
      </c>
      <c r="S201" s="139"/>
      <c r="T201" s="139"/>
      <c r="U201" s="139"/>
      <c r="V201" s="139"/>
      <c r="W201" s="139"/>
      <c r="X201" s="139"/>
      <c r="Y201" s="148"/>
      <c r="Z201" s="139"/>
      <c r="AA201" s="139"/>
      <c r="AB201" s="139"/>
      <c r="AC201" s="1" t="str">
        <f>IFERROR(FSEchar[[#This Row],[FSE
FCI
Power Rating '[kW']]]*24*_xlfn.XLOOKUP(FSEchar[[#This Row],[FCI 
Category
Types]],$AV$11:$AV$15,$AW$11:$AW$15),"")</f>
        <v/>
      </c>
      <c r="AD201" s="1">
        <f>SUMIF(SiteChar[Site Name],SiteChar[[#This Row],[Site Name]],FSEchar[FSE Nameplate Power Rating
'[kW']])</f>
        <v>0</v>
      </c>
      <c r="AE201" s="1">
        <f>COUNTIF(SiteChar[Site Name],SiteChar[[#This Row],[Site Name]])</f>
        <v>0</v>
      </c>
      <c r="AF201" s="1">
        <f>COUNTIF(Hide[Site LMD],Table1[[#This Row],[Site 
Ordinal Number]]&amp;$AV$17)</f>
        <v>0</v>
      </c>
      <c r="AG201" s="1">
        <f>COUNTIF(Hide[Site HD],Table1[[#This Row],[Site 
Ordinal Number]]&amp;$AV$18)</f>
        <v>0</v>
      </c>
      <c r="AH201" s="1" t="b">
        <f>OR(ISBLANK(SiteChar[[#This Row],[Latitude]]),LEN(SiteChar[[#This Row],[Latitude]])&gt;=8)</f>
        <v>1</v>
      </c>
      <c r="AI201" s="1" t="b">
        <f>OR(ISBLANK(SiteChar[[#This Row],[Longitude]]),LEN(SiteChar[[#This Row],[Longitude]])&gt;=10)</f>
        <v>1</v>
      </c>
      <c r="AJ201" s="1" t="str">
        <f>IF(Hide[[#This Row],[FCI Program Type]]=$AV$17,Table1[[#This Row],[Site 
Ordinal Number]]&amp;Hide[[#This Row],[FCI Program Type]],"")</f>
        <v/>
      </c>
      <c r="AK201" s="1" t="str">
        <f>IF(Hide[[#This Row],[FCI Program Type]]=$AV$18,Table1[[#This Row],[Site 
Ordinal Number]]&amp;Hide[[#This Row],[FCI Program Type]],"")</f>
        <v/>
      </c>
      <c r="AL201" s="1" t="b">
        <f>SiteCalc1[[#This Row],[Total Site
FCI 
Power Rating 
'[kW']]]&gt;SiteChar[[#This Row],[Maximum Total Site Power 
'[kW']]]</f>
        <v>0</v>
      </c>
      <c r="AM201" s="1" t="b">
        <f>AND(Hide[[#This Row],[FCI Program Type]]="LMD-FCI",SiteCalc1[[#This Row],[Total 
Site 
LMD-FCI Power Rating 
'[kW']]]&gt;2500)</f>
        <v>0</v>
      </c>
      <c r="AN201" s="1" t="b">
        <f>AND(Hide[[#This Row],[FCI Program Type]]="HD-FCI",SiteCalc1[[#This Row],[Total Site
HD-FCI Power Rating 
'[kW']]]&gt;40000)</f>
        <v>0</v>
      </c>
      <c r="AO201" s="1" t="b">
        <f>AND(FSEchar[[#This Row],[FSE Nameplate Power Rating
'[kW']]]&lt;50,OR(Hide[[#This Row],[FCI Program Type]]=$AV$17,Hide[[#This Row],[FCI Program Type]]=$AV$18))</f>
        <v>0</v>
      </c>
      <c r="AP201"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201" s="1" t="str">
        <f>IF(LEFT(FSEchar[[#This Row],[FCI 
Category
Types]],1)="L", "LMD-FCI",IF(LEFT(FSEchar[[#This Row],[FCI 
Category
Types]],1)="H","HD-FCI",""))</f>
        <v/>
      </c>
      <c r="AR201" s="1" t="str">
        <f>SiteChar[[#This Row],[Site Name]]&amp;" "&amp;FSEchar[[#This Row],[FCI 
Category
Types]]&amp;" "&amp;FSEchar[[#This Row],[FSE Charger Model]]&amp;" "&amp;FSEchar[[#This Row],[FSE Nameplate Power Rating
'[kW']]]</f>
        <v xml:space="preserve">   </v>
      </c>
      <c r="AS201" s="1">
        <f>COUNTIF(Hide[Unique Types],Hide[[#This Row],[Unique Types]])</f>
        <v>157</v>
      </c>
      <c r="BA201" s="48" t="str" cm="1">
        <f t="array" ref="BA201">IF(ISBLANK(AZ201),"",SUM(IF(AZ201=LEFT(AY201:AY$210,LEN(AZ201)),1,0)))</f>
        <v/>
      </c>
      <c r="BB201" s="47" t="str" cm="1">
        <f t="array" ref="BB201">IFERROR(IF(COUNTIF($BB$11:BB200,BB200)&lt;_xlfn.XLOOKUP(BB200,$AZ$11:$AZ$210,$BA$11:$BA$210,0,1),BB200,INDEX($AZ$11:$AZ$210,MATCH(BB200,$AZ$11:$AZ$210,0)+1)),"")</f>
        <v/>
      </c>
      <c r="BC201" s="46" t="str" cm="1">
        <f t="array" ref="BC201">IF(OR($BB201=0,$BB201=""),"",SUM(IF(AY201=Hide[Unique Types],1,0)))</f>
        <v/>
      </c>
      <c r="BD201" s="46" t="str" cm="1">
        <f t="array" ref="BD201">IF(OR($BB201=0,$BB201=""),"",_xlfn.XLOOKUP(AY201,Hide[Unique Types],FSEchar[FCI 
Category
Types],"Err",0,1))</f>
        <v/>
      </c>
      <c r="BE201" s="46" t="str" cm="1">
        <f t="array" ref="BE201">IF(OR($BB201=0,$BB201=""),"",_xlfn.XLOOKUP(AY201,Hide[Unique Types],FSEchar[FSE Charger Model],"Err",0,1))</f>
        <v/>
      </c>
      <c r="BF201" s="46" t="str" cm="1">
        <f t="array" ref="BF201">IF(OR($BB201=0,$BB201=""),"",_xlfn.XLOOKUP(AY201,Hide[Unique Types],FSEchar[FSE Nameplate Power Rating
'[kW']],"Err",0,1))</f>
        <v/>
      </c>
      <c r="BG201" s="46" t="str" cm="1">
        <f t="array" ref="BG201">IF(OR($BB201=0,$BB201=""),"",_xlfn.XLOOKUP(AY201,Hide[Unique Types],FSEchar[Number of CHAdeMO Ports],"Err",0,1))</f>
        <v/>
      </c>
      <c r="BH201" s="46" t="str" cm="1">
        <f t="array" ref="BH201">IF(OR($BB201=0,$BB201=""),"",_xlfn.XLOOKUP(AY201,Hide[Unique Types],FSEchar[Number of 
CCS 
Ports],"Err",0,1))</f>
        <v/>
      </c>
      <c r="BI201" s="46" t="str" cm="1">
        <f t="array" ref="BI201">IF(OR($BB201=0,$BB201=""),"",_xlfn.XLOOKUP(AY201,Hide[Unique Types],FSEchar[Number of NACS 
(SAE J3400)
Ports],"Err",0,1))</f>
        <v/>
      </c>
      <c r="BJ201" s="46" t="str" cm="1">
        <f t="array" ref="BJ201">IF(OR($BB201=0,$BB201=""),"",_xlfn.XLOOKUP(AY201,Hide[Unique Types],FSEchar[Number of High-Power Ports],"Err",0,1))</f>
        <v/>
      </c>
      <c r="BK201" s="46" t="str" cm="1">
        <f t="array" ref="BK201">IF(OR($BB201=0,$BB201=""),"",_xlfn.XLOOKUP(AY201,Hide[Unique Types],FSEchar[High-Power Port Type],"Err",0,1))</f>
        <v/>
      </c>
      <c r="BL201" s="46" t="str" cm="1">
        <f t="array" ref="BL201">IF(OR($BB201=0,$BB201=""),"",_xlfn.XLOOKUP(AY201,Hide[Unique Types],SiteCalc2[FCI Charging Capacity '[kWh/day']],"Err",0,1))</f>
        <v/>
      </c>
    </row>
    <row r="202" spans="2:64" x14ac:dyDescent="0.3">
      <c r="B202" s="28">
        <v>192</v>
      </c>
      <c r="C202" s="28" t="str">
        <f>IF(ISBLANK(SiteChar[[#This Row],[Site Name]]),"",IF(G202=G201,C201,C201+1))</f>
        <v/>
      </c>
      <c r="D202" s="28" t="str">
        <f>IF(ISBLANK(SiteChar[[#This Row],[Site Name]]),"",IF(G202=G201,D201+1,1))</f>
        <v/>
      </c>
      <c r="E202" s="1" t="str">
        <f>IF(ISBLANK(SiteChar[[#This Row],[Site Name]]),"",Applicant)</f>
        <v/>
      </c>
      <c r="F202" s="1" t="str">
        <f>IF(ISBLANK(SiteChar[[#This Row],[Site Name]]),"",FEIN)</f>
        <v/>
      </c>
      <c r="G202" s="139"/>
      <c r="H202" s="139"/>
      <c r="I202" s="139"/>
      <c r="J202" s="140"/>
      <c r="K202" s="140"/>
      <c r="L202" s="141"/>
      <c r="M202" s="139"/>
      <c r="N202" s="142"/>
      <c r="O202" s="1">
        <f>SUMIF(Table1[Site 
Ordinal Number],Table1[[#This Row],[Site 
Ordinal Number]],FSEchar[FSE Nameplate Power Rating
'[kW']])</f>
        <v>0</v>
      </c>
      <c r="P202" s="1">
        <f>SUMIF(Table1[Site 
Ordinal Number],Table1[[#This Row],[Site 
Ordinal Number]],FSEchar[FSE
FCI
Power Rating '[kW']])</f>
        <v>0</v>
      </c>
      <c r="Q202" s="1">
        <f>SUMIF(Hide[Site LMD],"="&amp;Table1[[#This Row],[Site 
Ordinal Number]]&amp;$AV$17,FSEchar[FSE
FCI
Power Rating '[kW']])</f>
        <v>0</v>
      </c>
      <c r="R202" s="1">
        <f>SUMIF(Hide[Site HD],"="&amp;Table1[[#This Row],[Site 
Ordinal Number]]&amp;$AV$18,FSEchar[FSE
FCI
Power Rating '[kW']])</f>
        <v>0</v>
      </c>
      <c r="S202" s="139"/>
      <c r="T202" s="139"/>
      <c r="U202" s="139"/>
      <c r="V202" s="139"/>
      <c r="W202" s="139"/>
      <c r="X202" s="139"/>
      <c r="Y202" s="148"/>
      <c r="Z202" s="139"/>
      <c r="AA202" s="139"/>
      <c r="AB202" s="139"/>
      <c r="AC202" s="1" t="str">
        <f>IFERROR(FSEchar[[#This Row],[FSE
FCI
Power Rating '[kW']]]*24*_xlfn.XLOOKUP(FSEchar[[#This Row],[FCI 
Category
Types]],$AV$11:$AV$15,$AW$11:$AW$15),"")</f>
        <v/>
      </c>
      <c r="AD202" s="1">
        <f>SUMIF(SiteChar[Site Name],SiteChar[[#This Row],[Site Name]],FSEchar[FSE Nameplate Power Rating
'[kW']])</f>
        <v>0</v>
      </c>
      <c r="AE202" s="1">
        <f>COUNTIF(SiteChar[Site Name],SiteChar[[#This Row],[Site Name]])</f>
        <v>0</v>
      </c>
      <c r="AF202" s="1">
        <f>COUNTIF(Hide[Site LMD],Table1[[#This Row],[Site 
Ordinal Number]]&amp;$AV$17)</f>
        <v>0</v>
      </c>
      <c r="AG202" s="1">
        <f>COUNTIF(Hide[Site HD],Table1[[#This Row],[Site 
Ordinal Number]]&amp;$AV$18)</f>
        <v>0</v>
      </c>
      <c r="AH202" s="1" t="b">
        <f>OR(ISBLANK(SiteChar[[#This Row],[Latitude]]),LEN(SiteChar[[#This Row],[Latitude]])&gt;=8)</f>
        <v>1</v>
      </c>
      <c r="AI202" s="1" t="b">
        <f>OR(ISBLANK(SiteChar[[#This Row],[Longitude]]),LEN(SiteChar[[#This Row],[Longitude]])&gt;=10)</f>
        <v>1</v>
      </c>
      <c r="AJ202" s="1" t="str">
        <f>IF(Hide[[#This Row],[FCI Program Type]]=$AV$17,Table1[[#This Row],[Site 
Ordinal Number]]&amp;Hide[[#This Row],[FCI Program Type]],"")</f>
        <v/>
      </c>
      <c r="AK202" s="1" t="str">
        <f>IF(Hide[[#This Row],[FCI Program Type]]=$AV$18,Table1[[#This Row],[Site 
Ordinal Number]]&amp;Hide[[#This Row],[FCI Program Type]],"")</f>
        <v/>
      </c>
      <c r="AL202" s="1" t="b">
        <f>SiteCalc1[[#This Row],[Total Site
FCI 
Power Rating 
'[kW']]]&gt;SiteChar[[#This Row],[Maximum Total Site Power 
'[kW']]]</f>
        <v>0</v>
      </c>
      <c r="AM202" s="1" t="b">
        <f>AND(Hide[[#This Row],[FCI Program Type]]="LMD-FCI",SiteCalc1[[#This Row],[Total 
Site 
LMD-FCI Power Rating 
'[kW']]]&gt;2500)</f>
        <v>0</v>
      </c>
      <c r="AN202" s="1" t="b">
        <f>AND(Hide[[#This Row],[FCI Program Type]]="HD-FCI",SiteCalc1[[#This Row],[Total Site
HD-FCI Power Rating 
'[kW']]]&gt;40000)</f>
        <v>0</v>
      </c>
      <c r="AO202" s="1" t="b">
        <f>AND(FSEchar[[#This Row],[FSE Nameplate Power Rating
'[kW']]]&lt;50,OR(Hide[[#This Row],[FCI Program Type]]=$AV$17,Hide[[#This Row],[FCI Program Type]]=$AV$18))</f>
        <v>0</v>
      </c>
      <c r="AP202"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202" s="1" t="str">
        <f>IF(LEFT(FSEchar[[#This Row],[FCI 
Category
Types]],1)="L", "LMD-FCI",IF(LEFT(FSEchar[[#This Row],[FCI 
Category
Types]],1)="H","HD-FCI",""))</f>
        <v/>
      </c>
      <c r="AR202" s="1" t="str">
        <f>SiteChar[[#This Row],[Site Name]]&amp;" "&amp;FSEchar[[#This Row],[FCI 
Category
Types]]&amp;" "&amp;FSEchar[[#This Row],[FSE Charger Model]]&amp;" "&amp;FSEchar[[#This Row],[FSE Nameplate Power Rating
'[kW']]]</f>
        <v xml:space="preserve">   </v>
      </c>
      <c r="AS202" s="1">
        <f>COUNTIF(Hide[Unique Types],Hide[[#This Row],[Unique Types]])</f>
        <v>157</v>
      </c>
      <c r="BA202" s="48" t="str" cm="1">
        <f t="array" ref="BA202">IF(ISBLANK(AZ202),"",SUM(IF(AZ202=LEFT(AY202:AY$210,LEN(AZ202)),1,0)))</f>
        <v/>
      </c>
      <c r="BB202" s="47" t="str" cm="1">
        <f t="array" ref="BB202">IFERROR(IF(COUNTIF($BB$11:BB201,BB201)&lt;_xlfn.XLOOKUP(BB201,$AZ$11:$AZ$210,$BA$11:$BA$210,0,1),BB201,INDEX($AZ$11:$AZ$210,MATCH(BB201,$AZ$11:$AZ$210,0)+1)),"")</f>
        <v/>
      </c>
      <c r="BC202" s="46" t="str" cm="1">
        <f t="array" ref="BC202">IF(OR($BB202=0,$BB202=""),"",SUM(IF(AY202=Hide[Unique Types],1,0)))</f>
        <v/>
      </c>
      <c r="BD202" s="46" t="str" cm="1">
        <f t="array" ref="BD202">IF(OR($BB202=0,$BB202=""),"",_xlfn.XLOOKUP(AY202,Hide[Unique Types],FSEchar[FCI 
Category
Types],"Err",0,1))</f>
        <v/>
      </c>
      <c r="BE202" s="46" t="str" cm="1">
        <f t="array" ref="BE202">IF(OR($BB202=0,$BB202=""),"",_xlfn.XLOOKUP(AY202,Hide[Unique Types],FSEchar[FSE Charger Model],"Err",0,1))</f>
        <v/>
      </c>
      <c r="BF202" s="46" t="str" cm="1">
        <f t="array" ref="BF202">IF(OR($BB202=0,$BB202=""),"",_xlfn.XLOOKUP(AY202,Hide[Unique Types],FSEchar[FSE Nameplate Power Rating
'[kW']],"Err",0,1))</f>
        <v/>
      </c>
      <c r="BG202" s="46" t="str" cm="1">
        <f t="array" ref="BG202">IF(OR($BB202=0,$BB202=""),"",_xlfn.XLOOKUP(AY202,Hide[Unique Types],FSEchar[Number of CHAdeMO Ports],"Err",0,1))</f>
        <v/>
      </c>
      <c r="BH202" s="46" t="str" cm="1">
        <f t="array" ref="BH202">IF(OR($BB202=0,$BB202=""),"",_xlfn.XLOOKUP(AY202,Hide[Unique Types],FSEchar[Number of 
CCS 
Ports],"Err",0,1))</f>
        <v/>
      </c>
      <c r="BI202" s="46" t="str" cm="1">
        <f t="array" ref="BI202">IF(OR($BB202=0,$BB202=""),"",_xlfn.XLOOKUP(AY202,Hide[Unique Types],FSEchar[Number of NACS 
(SAE J3400)
Ports],"Err",0,1))</f>
        <v/>
      </c>
      <c r="BJ202" s="46" t="str" cm="1">
        <f t="array" ref="BJ202">IF(OR($BB202=0,$BB202=""),"",_xlfn.XLOOKUP(AY202,Hide[Unique Types],FSEchar[Number of High-Power Ports],"Err",0,1))</f>
        <v/>
      </c>
      <c r="BK202" s="46" t="str" cm="1">
        <f t="array" ref="BK202">IF(OR($BB202=0,$BB202=""),"",_xlfn.XLOOKUP(AY202,Hide[Unique Types],FSEchar[High-Power Port Type],"Err",0,1))</f>
        <v/>
      </c>
      <c r="BL202" s="46" t="str" cm="1">
        <f t="array" ref="BL202">IF(OR($BB202=0,$BB202=""),"",_xlfn.XLOOKUP(AY202,Hide[Unique Types],SiteCalc2[FCI Charging Capacity '[kWh/day']],"Err",0,1))</f>
        <v/>
      </c>
    </row>
    <row r="203" spans="2:64" x14ac:dyDescent="0.3">
      <c r="B203" s="28">
        <v>193</v>
      </c>
      <c r="C203" s="28" t="str">
        <f>IF(ISBLANK(SiteChar[[#This Row],[Site Name]]),"",IF(G203=G202,C202,C202+1))</f>
        <v/>
      </c>
      <c r="D203" s="28" t="str">
        <f>IF(ISBLANK(SiteChar[[#This Row],[Site Name]]),"",IF(G203=G202,D202+1,1))</f>
        <v/>
      </c>
      <c r="E203" s="1" t="str">
        <f>IF(ISBLANK(SiteChar[[#This Row],[Site Name]]),"",Applicant)</f>
        <v/>
      </c>
      <c r="F203" s="1" t="str">
        <f>IF(ISBLANK(SiteChar[[#This Row],[Site Name]]),"",FEIN)</f>
        <v/>
      </c>
      <c r="G203" s="139"/>
      <c r="H203" s="139"/>
      <c r="I203" s="139"/>
      <c r="J203" s="140"/>
      <c r="K203" s="140"/>
      <c r="L203" s="141"/>
      <c r="M203" s="139"/>
      <c r="N203" s="142"/>
      <c r="O203" s="1">
        <f>SUMIF(Table1[Site 
Ordinal Number],Table1[[#This Row],[Site 
Ordinal Number]],FSEchar[FSE Nameplate Power Rating
'[kW']])</f>
        <v>0</v>
      </c>
      <c r="P203" s="1">
        <f>SUMIF(Table1[Site 
Ordinal Number],Table1[[#This Row],[Site 
Ordinal Number]],FSEchar[FSE
FCI
Power Rating '[kW']])</f>
        <v>0</v>
      </c>
      <c r="Q203" s="1">
        <f>SUMIF(Hide[Site LMD],"="&amp;Table1[[#This Row],[Site 
Ordinal Number]]&amp;$AV$17,FSEchar[FSE
FCI
Power Rating '[kW']])</f>
        <v>0</v>
      </c>
      <c r="R203" s="1">
        <f>SUMIF(Hide[Site HD],"="&amp;Table1[[#This Row],[Site 
Ordinal Number]]&amp;$AV$18,FSEchar[FSE
FCI
Power Rating '[kW']])</f>
        <v>0</v>
      </c>
      <c r="S203" s="139"/>
      <c r="T203" s="139"/>
      <c r="U203" s="139"/>
      <c r="V203" s="139"/>
      <c r="W203" s="139"/>
      <c r="X203" s="139"/>
      <c r="Y203" s="148"/>
      <c r="Z203" s="139"/>
      <c r="AA203" s="139"/>
      <c r="AB203" s="139"/>
      <c r="AC203" s="1" t="str">
        <f>IFERROR(FSEchar[[#This Row],[FSE
FCI
Power Rating '[kW']]]*24*_xlfn.XLOOKUP(FSEchar[[#This Row],[FCI 
Category
Types]],$AV$11:$AV$15,$AW$11:$AW$15),"")</f>
        <v/>
      </c>
      <c r="AD203" s="1">
        <f>SUMIF(SiteChar[Site Name],SiteChar[[#This Row],[Site Name]],FSEchar[FSE Nameplate Power Rating
'[kW']])</f>
        <v>0</v>
      </c>
      <c r="AE203" s="1">
        <f>COUNTIF(SiteChar[Site Name],SiteChar[[#This Row],[Site Name]])</f>
        <v>0</v>
      </c>
      <c r="AF203" s="1">
        <f>COUNTIF(Hide[Site LMD],Table1[[#This Row],[Site 
Ordinal Number]]&amp;$AV$17)</f>
        <v>0</v>
      </c>
      <c r="AG203" s="1">
        <f>COUNTIF(Hide[Site HD],Table1[[#This Row],[Site 
Ordinal Number]]&amp;$AV$18)</f>
        <v>0</v>
      </c>
      <c r="AH203" s="1" t="b">
        <f>OR(ISBLANK(SiteChar[[#This Row],[Latitude]]),LEN(SiteChar[[#This Row],[Latitude]])&gt;=8)</f>
        <v>1</v>
      </c>
      <c r="AI203" s="1" t="b">
        <f>OR(ISBLANK(SiteChar[[#This Row],[Longitude]]),LEN(SiteChar[[#This Row],[Longitude]])&gt;=10)</f>
        <v>1</v>
      </c>
      <c r="AJ203" s="1" t="str">
        <f>IF(Hide[[#This Row],[FCI Program Type]]=$AV$17,Table1[[#This Row],[Site 
Ordinal Number]]&amp;Hide[[#This Row],[FCI Program Type]],"")</f>
        <v/>
      </c>
      <c r="AK203" s="1" t="str">
        <f>IF(Hide[[#This Row],[FCI Program Type]]=$AV$18,Table1[[#This Row],[Site 
Ordinal Number]]&amp;Hide[[#This Row],[FCI Program Type]],"")</f>
        <v/>
      </c>
      <c r="AL203" s="1" t="b">
        <f>SiteCalc1[[#This Row],[Total Site
FCI 
Power Rating 
'[kW']]]&gt;SiteChar[[#This Row],[Maximum Total Site Power 
'[kW']]]</f>
        <v>0</v>
      </c>
      <c r="AM203" s="1" t="b">
        <f>AND(Hide[[#This Row],[FCI Program Type]]="LMD-FCI",SiteCalc1[[#This Row],[Total 
Site 
LMD-FCI Power Rating 
'[kW']]]&gt;2500)</f>
        <v>0</v>
      </c>
      <c r="AN203" s="1" t="b">
        <f>AND(Hide[[#This Row],[FCI Program Type]]="HD-FCI",SiteCalc1[[#This Row],[Total Site
HD-FCI Power Rating 
'[kW']]]&gt;40000)</f>
        <v>0</v>
      </c>
      <c r="AO203" s="1" t="b">
        <f>AND(FSEchar[[#This Row],[FSE Nameplate Power Rating
'[kW']]]&lt;50,OR(Hide[[#This Row],[FCI Program Type]]=$AV$17,Hide[[#This Row],[FCI Program Type]]=$AV$18))</f>
        <v>0</v>
      </c>
      <c r="AP203"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203" s="1" t="str">
        <f>IF(LEFT(FSEchar[[#This Row],[FCI 
Category
Types]],1)="L", "LMD-FCI",IF(LEFT(FSEchar[[#This Row],[FCI 
Category
Types]],1)="H","HD-FCI",""))</f>
        <v/>
      </c>
      <c r="AR203" s="1" t="str">
        <f>SiteChar[[#This Row],[Site Name]]&amp;" "&amp;FSEchar[[#This Row],[FCI 
Category
Types]]&amp;" "&amp;FSEchar[[#This Row],[FSE Charger Model]]&amp;" "&amp;FSEchar[[#This Row],[FSE Nameplate Power Rating
'[kW']]]</f>
        <v xml:space="preserve">   </v>
      </c>
      <c r="AS203" s="1">
        <f>COUNTIF(Hide[Unique Types],Hide[[#This Row],[Unique Types]])</f>
        <v>157</v>
      </c>
      <c r="BA203" s="48" t="str" cm="1">
        <f t="array" ref="BA203">IF(ISBLANK(AZ203),"",SUM(IF(AZ203=LEFT(AY203:AY$210,LEN(AZ203)),1,0)))</f>
        <v/>
      </c>
      <c r="BB203" s="47" t="str" cm="1">
        <f t="array" ref="BB203">IFERROR(IF(COUNTIF($BB$11:BB202,BB202)&lt;_xlfn.XLOOKUP(BB202,$AZ$11:$AZ$210,$BA$11:$BA$210,0,1),BB202,INDEX($AZ$11:$AZ$210,MATCH(BB202,$AZ$11:$AZ$210,0)+1)),"")</f>
        <v/>
      </c>
      <c r="BC203" s="46" t="str" cm="1">
        <f t="array" ref="BC203">IF(OR($BB203=0,$BB203=""),"",SUM(IF(AY203=Hide[Unique Types],1,0)))</f>
        <v/>
      </c>
      <c r="BD203" s="46" t="str" cm="1">
        <f t="array" ref="BD203">IF(OR($BB203=0,$BB203=""),"",_xlfn.XLOOKUP(AY203,Hide[Unique Types],FSEchar[FCI 
Category
Types],"Err",0,1))</f>
        <v/>
      </c>
      <c r="BE203" s="46" t="str" cm="1">
        <f t="array" ref="BE203">IF(OR($BB203=0,$BB203=""),"",_xlfn.XLOOKUP(AY203,Hide[Unique Types],FSEchar[FSE Charger Model],"Err",0,1))</f>
        <v/>
      </c>
      <c r="BF203" s="46" t="str" cm="1">
        <f t="array" ref="BF203">IF(OR($BB203=0,$BB203=""),"",_xlfn.XLOOKUP(AY203,Hide[Unique Types],FSEchar[FSE Nameplate Power Rating
'[kW']],"Err",0,1))</f>
        <v/>
      </c>
      <c r="BG203" s="46" t="str" cm="1">
        <f t="array" ref="BG203">IF(OR($BB203=0,$BB203=""),"",_xlfn.XLOOKUP(AY203,Hide[Unique Types],FSEchar[Number of CHAdeMO Ports],"Err",0,1))</f>
        <v/>
      </c>
      <c r="BH203" s="46" t="str" cm="1">
        <f t="array" ref="BH203">IF(OR($BB203=0,$BB203=""),"",_xlfn.XLOOKUP(AY203,Hide[Unique Types],FSEchar[Number of 
CCS 
Ports],"Err",0,1))</f>
        <v/>
      </c>
      <c r="BI203" s="46" t="str" cm="1">
        <f t="array" ref="BI203">IF(OR($BB203=0,$BB203=""),"",_xlfn.XLOOKUP(AY203,Hide[Unique Types],FSEchar[Number of NACS 
(SAE J3400)
Ports],"Err",0,1))</f>
        <v/>
      </c>
      <c r="BJ203" s="46" t="str" cm="1">
        <f t="array" ref="BJ203">IF(OR($BB203=0,$BB203=""),"",_xlfn.XLOOKUP(AY203,Hide[Unique Types],FSEchar[Number of High-Power Ports],"Err",0,1))</f>
        <v/>
      </c>
      <c r="BK203" s="46" t="str" cm="1">
        <f t="array" ref="BK203">IF(OR($BB203=0,$BB203=""),"",_xlfn.XLOOKUP(AY203,Hide[Unique Types],FSEchar[High-Power Port Type],"Err",0,1))</f>
        <v/>
      </c>
      <c r="BL203" s="46" t="str" cm="1">
        <f t="array" ref="BL203">IF(OR($BB203=0,$BB203=""),"",_xlfn.XLOOKUP(AY203,Hide[Unique Types],SiteCalc2[FCI Charging Capacity '[kWh/day']],"Err",0,1))</f>
        <v/>
      </c>
    </row>
    <row r="204" spans="2:64" x14ac:dyDescent="0.3">
      <c r="B204" s="28">
        <v>194</v>
      </c>
      <c r="C204" s="28" t="str">
        <f>IF(ISBLANK(SiteChar[[#This Row],[Site Name]]),"",IF(G204=G203,C203,C203+1))</f>
        <v/>
      </c>
      <c r="D204" s="28" t="str">
        <f>IF(ISBLANK(SiteChar[[#This Row],[Site Name]]),"",IF(G204=G203,D203+1,1))</f>
        <v/>
      </c>
      <c r="E204" s="1" t="str">
        <f>IF(ISBLANK(SiteChar[[#This Row],[Site Name]]),"",Applicant)</f>
        <v/>
      </c>
      <c r="F204" s="1" t="str">
        <f>IF(ISBLANK(SiteChar[[#This Row],[Site Name]]),"",FEIN)</f>
        <v/>
      </c>
      <c r="G204" s="139"/>
      <c r="H204" s="139"/>
      <c r="I204" s="139"/>
      <c r="J204" s="140"/>
      <c r="K204" s="140"/>
      <c r="L204" s="141"/>
      <c r="M204" s="139"/>
      <c r="N204" s="142"/>
      <c r="O204" s="1">
        <f>SUMIF(Table1[Site 
Ordinal Number],Table1[[#This Row],[Site 
Ordinal Number]],FSEchar[FSE Nameplate Power Rating
'[kW']])</f>
        <v>0</v>
      </c>
      <c r="P204" s="1">
        <f>SUMIF(Table1[Site 
Ordinal Number],Table1[[#This Row],[Site 
Ordinal Number]],FSEchar[FSE
FCI
Power Rating '[kW']])</f>
        <v>0</v>
      </c>
      <c r="Q204" s="1">
        <f>SUMIF(Hide[Site LMD],"="&amp;Table1[[#This Row],[Site 
Ordinal Number]]&amp;$AV$17,FSEchar[FSE
FCI
Power Rating '[kW']])</f>
        <v>0</v>
      </c>
      <c r="R204" s="1">
        <f>SUMIF(Hide[Site HD],"="&amp;Table1[[#This Row],[Site 
Ordinal Number]]&amp;$AV$18,FSEchar[FSE
FCI
Power Rating '[kW']])</f>
        <v>0</v>
      </c>
      <c r="S204" s="139"/>
      <c r="T204" s="139"/>
      <c r="U204" s="139"/>
      <c r="V204" s="139"/>
      <c r="W204" s="139"/>
      <c r="X204" s="139"/>
      <c r="Y204" s="148"/>
      <c r="Z204" s="139"/>
      <c r="AA204" s="139"/>
      <c r="AB204" s="139"/>
      <c r="AC204" s="1" t="str">
        <f>IFERROR(FSEchar[[#This Row],[FSE
FCI
Power Rating '[kW']]]*24*_xlfn.XLOOKUP(FSEchar[[#This Row],[FCI 
Category
Types]],$AV$11:$AV$15,$AW$11:$AW$15),"")</f>
        <v/>
      </c>
      <c r="AD204" s="1">
        <f>SUMIF(SiteChar[Site Name],SiteChar[[#This Row],[Site Name]],FSEchar[FSE Nameplate Power Rating
'[kW']])</f>
        <v>0</v>
      </c>
      <c r="AE204" s="1">
        <f>COUNTIF(SiteChar[Site Name],SiteChar[[#This Row],[Site Name]])</f>
        <v>0</v>
      </c>
      <c r="AF204" s="1">
        <f>COUNTIF(Hide[Site LMD],Table1[[#This Row],[Site 
Ordinal Number]]&amp;$AV$17)</f>
        <v>0</v>
      </c>
      <c r="AG204" s="1">
        <f>COUNTIF(Hide[Site HD],Table1[[#This Row],[Site 
Ordinal Number]]&amp;$AV$18)</f>
        <v>0</v>
      </c>
      <c r="AH204" s="1" t="b">
        <f>OR(ISBLANK(SiteChar[[#This Row],[Latitude]]),LEN(SiteChar[[#This Row],[Latitude]])&gt;=8)</f>
        <v>1</v>
      </c>
      <c r="AI204" s="1" t="b">
        <f>OR(ISBLANK(SiteChar[[#This Row],[Longitude]]),LEN(SiteChar[[#This Row],[Longitude]])&gt;=10)</f>
        <v>1</v>
      </c>
      <c r="AJ204" s="1" t="str">
        <f>IF(Hide[[#This Row],[FCI Program Type]]=$AV$17,Table1[[#This Row],[Site 
Ordinal Number]]&amp;Hide[[#This Row],[FCI Program Type]],"")</f>
        <v/>
      </c>
      <c r="AK204" s="1" t="str">
        <f>IF(Hide[[#This Row],[FCI Program Type]]=$AV$18,Table1[[#This Row],[Site 
Ordinal Number]]&amp;Hide[[#This Row],[FCI Program Type]],"")</f>
        <v/>
      </c>
      <c r="AL204" s="1" t="b">
        <f>SiteCalc1[[#This Row],[Total Site
FCI 
Power Rating 
'[kW']]]&gt;SiteChar[[#This Row],[Maximum Total Site Power 
'[kW']]]</f>
        <v>0</v>
      </c>
      <c r="AM204" s="1" t="b">
        <f>AND(Hide[[#This Row],[FCI Program Type]]="LMD-FCI",SiteCalc1[[#This Row],[Total 
Site 
LMD-FCI Power Rating 
'[kW']]]&gt;2500)</f>
        <v>0</v>
      </c>
      <c r="AN204" s="1" t="b">
        <f>AND(Hide[[#This Row],[FCI Program Type]]="HD-FCI",SiteCalc1[[#This Row],[Total Site
HD-FCI Power Rating 
'[kW']]]&gt;40000)</f>
        <v>0</v>
      </c>
      <c r="AO204" s="1" t="b">
        <f>AND(FSEchar[[#This Row],[FSE Nameplate Power Rating
'[kW']]]&lt;50,OR(Hide[[#This Row],[FCI Program Type]]=$AV$17,Hide[[#This Row],[FCI Program Type]]=$AV$18))</f>
        <v>0</v>
      </c>
      <c r="AP204"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204" s="1" t="str">
        <f>IF(LEFT(FSEchar[[#This Row],[FCI 
Category
Types]],1)="L", "LMD-FCI",IF(LEFT(FSEchar[[#This Row],[FCI 
Category
Types]],1)="H","HD-FCI",""))</f>
        <v/>
      </c>
      <c r="AR204" s="1" t="str">
        <f>SiteChar[[#This Row],[Site Name]]&amp;" "&amp;FSEchar[[#This Row],[FCI 
Category
Types]]&amp;" "&amp;FSEchar[[#This Row],[FSE Charger Model]]&amp;" "&amp;FSEchar[[#This Row],[FSE Nameplate Power Rating
'[kW']]]</f>
        <v xml:space="preserve">   </v>
      </c>
      <c r="AS204" s="1">
        <f>COUNTIF(Hide[Unique Types],Hide[[#This Row],[Unique Types]])</f>
        <v>157</v>
      </c>
      <c r="BA204" s="48" t="str" cm="1">
        <f t="array" ref="BA204">IF(ISBLANK(AZ204),"",SUM(IF(AZ204=LEFT(AY204:AY$210,LEN(AZ204)),1,0)))</f>
        <v/>
      </c>
      <c r="BB204" s="47" t="str" cm="1">
        <f t="array" ref="BB204">IFERROR(IF(COUNTIF($BB$11:BB203,BB203)&lt;_xlfn.XLOOKUP(BB203,$AZ$11:$AZ$210,$BA$11:$BA$210,0,1),BB203,INDEX($AZ$11:$AZ$210,MATCH(BB203,$AZ$11:$AZ$210,0)+1)),"")</f>
        <v/>
      </c>
      <c r="BC204" s="46" t="str" cm="1">
        <f t="array" ref="BC204">IF(OR($BB204=0,$BB204=""),"",SUM(IF(AY204=Hide[Unique Types],1,0)))</f>
        <v/>
      </c>
      <c r="BD204" s="46" t="str" cm="1">
        <f t="array" ref="BD204">IF(OR($BB204=0,$BB204=""),"",_xlfn.XLOOKUP(AY204,Hide[Unique Types],FSEchar[FCI 
Category
Types],"Err",0,1))</f>
        <v/>
      </c>
      <c r="BE204" s="46" t="str" cm="1">
        <f t="array" ref="BE204">IF(OR($BB204=0,$BB204=""),"",_xlfn.XLOOKUP(AY204,Hide[Unique Types],FSEchar[FSE Charger Model],"Err",0,1))</f>
        <v/>
      </c>
      <c r="BF204" s="46" t="str" cm="1">
        <f t="array" ref="BF204">IF(OR($BB204=0,$BB204=""),"",_xlfn.XLOOKUP(AY204,Hide[Unique Types],FSEchar[FSE Nameplate Power Rating
'[kW']],"Err",0,1))</f>
        <v/>
      </c>
      <c r="BG204" s="46" t="str" cm="1">
        <f t="array" ref="BG204">IF(OR($BB204=0,$BB204=""),"",_xlfn.XLOOKUP(AY204,Hide[Unique Types],FSEchar[Number of CHAdeMO Ports],"Err",0,1))</f>
        <v/>
      </c>
      <c r="BH204" s="46" t="str" cm="1">
        <f t="array" ref="BH204">IF(OR($BB204=0,$BB204=""),"",_xlfn.XLOOKUP(AY204,Hide[Unique Types],FSEchar[Number of 
CCS 
Ports],"Err",0,1))</f>
        <v/>
      </c>
      <c r="BI204" s="46" t="str" cm="1">
        <f t="array" ref="BI204">IF(OR($BB204=0,$BB204=""),"",_xlfn.XLOOKUP(AY204,Hide[Unique Types],FSEchar[Number of NACS 
(SAE J3400)
Ports],"Err",0,1))</f>
        <v/>
      </c>
      <c r="BJ204" s="46" t="str" cm="1">
        <f t="array" ref="BJ204">IF(OR($BB204=0,$BB204=""),"",_xlfn.XLOOKUP(AY204,Hide[Unique Types],FSEchar[Number of High-Power Ports],"Err",0,1))</f>
        <v/>
      </c>
      <c r="BK204" s="46" t="str" cm="1">
        <f t="array" ref="BK204">IF(OR($BB204=0,$BB204=""),"",_xlfn.XLOOKUP(AY204,Hide[Unique Types],FSEchar[High-Power Port Type],"Err",0,1))</f>
        <v/>
      </c>
      <c r="BL204" s="46" t="str" cm="1">
        <f t="array" ref="BL204">IF(OR($BB204=0,$BB204=""),"",_xlfn.XLOOKUP(AY204,Hide[Unique Types],SiteCalc2[FCI Charging Capacity '[kWh/day']],"Err",0,1))</f>
        <v/>
      </c>
    </row>
    <row r="205" spans="2:64" x14ac:dyDescent="0.3">
      <c r="B205" s="28">
        <v>195</v>
      </c>
      <c r="C205" s="28" t="str">
        <f>IF(ISBLANK(SiteChar[[#This Row],[Site Name]]),"",IF(G205=G204,C204,C204+1))</f>
        <v/>
      </c>
      <c r="D205" s="28" t="str">
        <f>IF(ISBLANK(SiteChar[[#This Row],[Site Name]]),"",IF(G205=G204,D204+1,1))</f>
        <v/>
      </c>
      <c r="E205" s="1" t="str">
        <f>IF(ISBLANK(SiteChar[[#This Row],[Site Name]]),"",Applicant)</f>
        <v/>
      </c>
      <c r="F205" s="1" t="str">
        <f>IF(ISBLANK(SiteChar[[#This Row],[Site Name]]),"",FEIN)</f>
        <v/>
      </c>
      <c r="G205" s="139"/>
      <c r="H205" s="139"/>
      <c r="I205" s="139"/>
      <c r="J205" s="140"/>
      <c r="K205" s="140"/>
      <c r="L205" s="141"/>
      <c r="M205" s="139"/>
      <c r="N205" s="142"/>
      <c r="O205" s="1">
        <f>SUMIF(Table1[Site 
Ordinal Number],Table1[[#This Row],[Site 
Ordinal Number]],FSEchar[FSE Nameplate Power Rating
'[kW']])</f>
        <v>0</v>
      </c>
      <c r="P205" s="1">
        <f>SUMIF(Table1[Site 
Ordinal Number],Table1[[#This Row],[Site 
Ordinal Number]],FSEchar[FSE
FCI
Power Rating '[kW']])</f>
        <v>0</v>
      </c>
      <c r="Q205" s="1">
        <f>SUMIF(Hide[Site LMD],"="&amp;Table1[[#This Row],[Site 
Ordinal Number]]&amp;$AV$17,FSEchar[FSE
FCI
Power Rating '[kW']])</f>
        <v>0</v>
      </c>
      <c r="R205" s="1">
        <f>SUMIF(Hide[Site HD],"="&amp;Table1[[#This Row],[Site 
Ordinal Number]]&amp;$AV$18,FSEchar[FSE
FCI
Power Rating '[kW']])</f>
        <v>0</v>
      </c>
      <c r="S205" s="139"/>
      <c r="T205" s="139"/>
      <c r="U205" s="139"/>
      <c r="V205" s="139"/>
      <c r="W205" s="139"/>
      <c r="X205" s="139"/>
      <c r="Y205" s="148"/>
      <c r="Z205" s="139"/>
      <c r="AA205" s="139"/>
      <c r="AB205" s="139"/>
      <c r="AC205" s="1" t="str">
        <f>IFERROR(FSEchar[[#This Row],[FSE
FCI
Power Rating '[kW']]]*24*_xlfn.XLOOKUP(FSEchar[[#This Row],[FCI 
Category
Types]],$AV$11:$AV$15,$AW$11:$AW$15),"")</f>
        <v/>
      </c>
      <c r="AD205" s="1">
        <f>SUMIF(SiteChar[Site Name],SiteChar[[#This Row],[Site Name]],FSEchar[FSE Nameplate Power Rating
'[kW']])</f>
        <v>0</v>
      </c>
      <c r="AE205" s="1">
        <f>COUNTIF(SiteChar[Site Name],SiteChar[[#This Row],[Site Name]])</f>
        <v>0</v>
      </c>
      <c r="AF205" s="1">
        <f>COUNTIF(Hide[Site LMD],Table1[[#This Row],[Site 
Ordinal Number]]&amp;$AV$17)</f>
        <v>0</v>
      </c>
      <c r="AG205" s="1">
        <f>COUNTIF(Hide[Site HD],Table1[[#This Row],[Site 
Ordinal Number]]&amp;$AV$18)</f>
        <v>0</v>
      </c>
      <c r="AH205" s="1" t="b">
        <f>OR(ISBLANK(SiteChar[[#This Row],[Latitude]]),LEN(SiteChar[[#This Row],[Latitude]])&gt;=8)</f>
        <v>1</v>
      </c>
      <c r="AI205" s="1" t="b">
        <f>OR(ISBLANK(SiteChar[[#This Row],[Longitude]]),LEN(SiteChar[[#This Row],[Longitude]])&gt;=10)</f>
        <v>1</v>
      </c>
      <c r="AJ205" s="1" t="str">
        <f>IF(Hide[[#This Row],[FCI Program Type]]=$AV$17,Table1[[#This Row],[Site 
Ordinal Number]]&amp;Hide[[#This Row],[FCI Program Type]],"")</f>
        <v/>
      </c>
      <c r="AK205" s="1" t="str">
        <f>IF(Hide[[#This Row],[FCI Program Type]]=$AV$18,Table1[[#This Row],[Site 
Ordinal Number]]&amp;Hide[[#This Row],[FCI Program Type]],"")</f>
        <v/>
      </c>
      <c r="AL205" s="1" t="b">
        <f>SiteCalc1[[#This Row],[Total Site
FCI 
Power Rating 
'[kW']]]&gt;SiteChar[[#This Row],[Maximum Total Site Power 
'[kW']]]</f>
        <v>0</v>
      </c>
      <c r="AM205" s="1" t="b">
        <f>AND(Hide[[#This Row],[FCI Program Type]]="LMD-FCI",SiteCalc1[[#This Row],[Total 
Site 
LMD-FCI Power Rating 
'[kW']]]&gt;2500)</f>
        <v>0</v>
      </c>
      <c r="AN205" s="1" t="b">
        <f>AND(Hide[[#This Row],[FCI Program Type]]="HD-FCI",SiteCalc1[[#This Row],[Total Site
HD-FCI Power Rating 
'[kW']]]&gt;40000)</f>
        <v>0</v>
      </c>
      <c r="AO205" s="1" t="b">
        <f>AND(FSEchar[[#This Row],[FSE Nameplate Power Rating
'[kW']]]&lt;50,OR(Hide[[#This Row],[FCI Program Type]]=$AV$17,Hide[[#This Row],[FCI Program Type]]=$AV$18))</f>
        <v>0</v>
      </c>
      <c r="AP205"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205" s="1" t="str">
        <f>IF(LEFT(FSEchar[[#This Row],[FCI 
Category
Types]],1)="L", "LMD-FCI",IF(LEFT(FSEchar[[#This Row],[FCI 
Category
Types]],1)="H","HD-FCI",""))</f>
        <v/>
      </c>
      <c r="AR205" s="1" t="str">
        <f>SiteChar[[#This Row],[Site Name]]&amp;" "&amp;FSEchar[[#This Row],[FCI 
Category
Types]]&amp;" "&amp;FSEchar[[#This Row],[FSE Charger Model]]&amp;" "&amp;FSEchar[[#This Row],[FSE Nameplate Power Rating
'[kW']]]</f>
        <v xml:space="preserve">   </v>
      </c>
      <c r="AS205" s="1">
        <f>COUNTIF(Hide[Unique Types],Hide[[#This Row],[Unique Types]])</f>
        <v>157</v>
      </c>
      <c r="BA205" s="48" t="str" cm="1">
        <f t="array" ref="BA205">IF(ISBLANK(AZ205),"",SUM(IF(AZ205=LEFT(AY205:AY$210,LEN(AZ205)),1,0)))</f>
        <v/>
      </c>
      <c r="BB205" s="47" t="str" cm="1">
        <f t="array" ref="BB205">IFERROR(IF(COUNTIF($BB$11:BB204,BB204)&lt;_xlfn.XLOOKUP(BB204,$AZ$11:$AZ$210,$BA$11:$BA$210,0,1),BB204,INDEX($AZ$11:$AZ$210,MATCH(BB204,$AZ$11:$AZ$210,0)+1)),"")</f>
        <v/>
      </c>
      <c r="BC205" s="46" t="str" cm="1">
        <f t="array" ref="BC205">IF(OR($BB205=0,$BB205=""),"",SUM(IF(AY205=Hide[Unique Types],1,0)))</f>
        <v/>
      </c>
      <c r="BD205" s="46" t="str" cm="1">
        <f t="array" ref="BD205">IF(OR($BB205=0,$BB205=""),"",_xlfn.XLOOKUP(AY205,Hide[Unique Types],FSEchar[FCI 
Category
Types],"Err",0,1))</f>
        <v/>
      </c>
      <c r="BE205" s="46" t="str" cm="1">
        <f t="array" ref="BE205">IF(OR($BB205=0,$BB205=""),"",_xlfn.XLOOKUP(AY205,Hide[Unique Types],FSEchar[FSE Charger Model],"Err",0,1))</f>
        <v/>
      </c>
      <c r="BF205" s="46" t="str" cm="1">
        <f t="array" ref="BF205">IF(OR($BB205=0,$BB205=""),"",_xlfn.XLOOKUP(AY205,Hide[Unique Types],FSEchar[FSE Nameplate Power Rating
'[kW']],"Err",0,1))</f>
        <v/>
      </c>
      <c r="BG205" s="46" t="str" cm="1">
        <f t="array" ref="BG205">IF(OR($BB205=0,$BB205=""),"",_xlfn.XLOOKUP(AY205,Hide[Unique Types],FSEchar[Number of CHAdeMO Ports],"Err",0,1))</f>
        <v/>
      </c>
      <c r="BH205" s="46" t="str" cm="1">
        <f t="array" ref="BH205">IF(OR($BB205=0,$BB205=""),"",_xlfn.XLOOKUP(AY205,Hide[Unique Types],FSEchar[Number of 
CCS 
Ports],"Err",0,1))</f>
        <v/>
      </c>
      <c r="BI205" s="46" t="str" cm="1">
        <f t="array" ref="BI205">IF(OR($BB205=0,$BB205=""),"",_xlfn.XLOOKUP(AY205,Hide[Unique Types],FSEchar[Number of NACS 
(SAE J3400)
Ports],"Err",0,1))</f>
        <v/>
      </c>
      <c r="BJ205" s="46" t="str" cm="1">
        <f t="array" ref="BJ205">IF(OR($BB205=0,$BB205=""),"",_xlfn.XLOOKUP(AY205,Hide[Unique Types],FSEchar[Number of High-Power Ports],"Err",0,1))</f>
        <v/>
      </c>
      <c r="BK205" s="46" t="str" cm="1">
        <f t="array" ref="BK205">IF(OR($BB205=0,$BB205=""),"",_xlfn.XLOOKUP(AY205,Hide[Unique Types],FSEchar[High-Power Port Type],"Err",0,1))</f>
        <v/>
      </c>
      <c r="BL205" s="46" t="str" cm="1">
        <f t="array" ref="BL205">IF(OR($BB205=0,$BB205=""),"",_xlfn.XLOOKUP(AY205,Hide[Unique Types],SiteCalc2[FCI Charging Capacity '[kWh/day']],"Err",0,1))</f>
        <v/>
      </c>
    </row>
    <row r="206" spans="2:64" x14ac:dyDescent="0.3">
      <c r="B206" s="28">
        <v>196</v>
      </c>
      <c r="C206" s="28" t="str">
        <f>IF(ISBLANK(SiteChar[[#This Row],[Site Name]]),"",IF(G206=G205,C205,C205+1))</f>
        <v/>
      </c>
      <c r="D206" s="28" t="str">
        <f>IF(ISBLANK(SiteChar[[#This Row],[Site Name]]),"",IF(G206=G205,D205+1,1))</f>
        <v/>
      </c>
      <c r="E206" s="1" t="str">
        <f>IF(ISBLANK(SiteChar[[#This Row],[Site Name]]),"",Applicant)</f>
        <v/>
      </c>
      <c r="F206" s="1" t="str">
        <f>IF(ISBLANK(SiteChar[[#This Row],[Site Name]]),"",FEIN)</f>
        <v/>
      </c>
      <c r="G206" s="139"/>
      <c r="H206" s="139"/>
      <c r="I206" s="139"/>
      <c r="J206" s="140"/>
      <c r="K206" s="140"/>
      <c r="L206" s="141"/>
      <c r="M206" s="139"/>
      <c r="N206" s="142"/>
      <c r="O206" s="1">
        <f>SUMIF(Table1[Site 
Ordinal Number],Table1[[#This Row],[Site 
Ordinal Number]],FSEchar[FSE Nameplate Power Rating
'[kW']])</f>
        <v>0</v>
      </c>
      <c r="P206" s="1">
        <f>SUMIF(Table1[Site 
Ordinal Number],Table1[[#This Row],[Site 
Ordinal Number]],FSEchar[FSE
FCI
Power Rating '[kW']])</f>
        <v>0</v>
      </c>
      <c r="Q206" s="1">
        <f>SUMIF(Hide[Site LMD],"="&amp;Table1[[#This Row],[Site 
Ordinal Number]]&amp;$AV$17,FSEchar[FSE
FCI
Power Rating '[kW']])</f>
        <v>0</v>
      </c>
      <c r="R206" s="1">
        <f>SUMIF(Hide[Site HD],"="&amp;Table1[[#This Row],[Site 
Ordinal Number]]&amp;$AV$18,FSEchar[FSE
FCI
Power Rating '[kW']])</f>
        <v>0</v>
      </c>
      <c r="S206" s="139"/>
      <c r="T206" s="139"/>
      <c r="U206" s="139"/>
      <c r="V206" s="139"/>
      <c r="W206" s="139"/>
      <c r="X206" s="139"/>
      <c r="Y206" s="148"/>
      <c r="Z206" s="139"/>
      <c r="AA206" s="139"/>
      <c r="AB206" s="139"/>
      <c r="AC206" s="1" t="str">
        <f>IFERROR(FSEchar[[#This Row],[FSE
FCI
Power Rating '[kW']]]*24*_xlfn.XLOOKUP(FSEchar[[#This Row],[FCI 
Category
Types]],$AV$11:$AV$15,$AW$11:$AW$15),"")</f>
        <v/>
      </c>
      <c r="AD206" s="1">
        <f>SUMIF(SiteChar[Site Name],SiteChar[[#This Row],[Site Name]],FSEchar[FSE Nameplate Power Rating
'[kW']])</f>
        <v>0</v>
      </c>
      <c r="AE206" s="1">
        <f>COUNTIF(SiteChar[Site Name],SiteChar[[#This Row],[Site Name]])</f>
        <v>0</v>
      </c>
      <c r="AF206" s="1">
        <f>COUNTIF(Hide[Site LMD],Table1[[#This Row],[Site 
Ordinal Number]]&amp;$AV$17)</f>
        <v>0</v>
      </c>
      <c r="AG206" s="1">
        <f>COUNTIF(Hide[Site HD],Table1[[#This Row],[Site 
Ordinal Number]]&amp;$AV$18)</f>
        <v>0</v>
      </c>
      <c r="AH206" s="1" t="b">
        <f>OR(ISBLANK(SiteChar[[#This Row],[Latitude]]),LEN(SiteChar[[#This Row],[Latitude]])&gt;=8)</f>
        <v>1</v>
      </c>
      <c r="AI206" s="1" t="b">
        <f>OR(ISBLANK(SiteChar[[#This Row],[Longitude]]),LEN(SiteChar[[#This Row],[Longitude]])&gt;=10)</f>
        <v>1</v>
      </c>
      <c r="AJ206" s="1" t="str">
        <f>IF(Hide[[#This Row],[FCI Program Type]]=$AV$17,Table1[[#This Row],[Site 
Ordinal Number]]&amp;Hide[[#This Row],[FCI Program Type]],"")</f>
        <v/>
      </c>
      <c r="AK206" s="1" t="str">
        <f>IF(Hide[[#This Row],[FCI Program Type]]=$AV$18,Table1[[#This Row],[Site 
Ordinal Number]]&amp;Hide[[#This Row],[FCI Program Type]],"")</f>
        <v/>
      </c>
      <c r="AL206" s="1" t="b">
        <f>SiteCalc1[[#This Row],[Total Site
FCI 
Power Rating 
'[kW']]]&gt;SiteChar[[#This Row],[Maximum Total Site Power 
'[kW']]]</f>
        <v>0</v>
      </c>
      <c r="AM206" s="1" t="b">
        <f>AND(Hide[[#This Row],[FCI Program Type]]="LMD-FCI",SiteCalc1[[#This Row],[Total 
Site 
LMD-FCI Power Rating 
'[kW']]]&gt;2500)</f>
        <v>0</v>
      </c>
      <c r="AN206" s="1" t="b">
        <f>AND(Hide[[#This Row],[FCI Program Type]]="HD-FCI",SiteCalc1[[#This Row],[Total Site
HD-FCI Power Rating 
'[kW']]]&gt;40000)</f>
        <v>0</v>
      </c>
      <c r="AO206" s="1" t="b">
        <f>AND(FSEchar[[#This Row],[FSE Nameplate Power Rating
'[kW']]]&lt;50,OR(Hide[[#This Row],[FCI Program Type]]=$AV$17,Hide[[#This Row],[FCI Program Type]]=$AV$18))</f>
        <v>0</v>
      </c>
      <c r="AP206"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206" s="1" t="str">
        <f>IF(LEFT(FSEchar[[#This Row],[FCI 
Category
Types]],1)="L", "LMD-FCI",IF(LEFT(FSEchar[[#This Row],[FCI 
Category
Types]],1)="H","HD-FCI",""))</f>
        <v/>
      </c>
      <c r="AR206" s="1" t="str">
        <f>SiteChar[[#This Row],[Site Name]]&amp;" "&amp;FSEchar[[#This Row],[FCI 
Category
Types]]&amp;" "&amp;FSEchar[[#This Row],[FSE Charger Model]]&amp;" "&amp;FSEchar[[#This Row],[FSE Nameplate Power Rating
'[kW']]]</f>
        <v xml:space="preserve">   </v>
      </c>
      <c r="AS206" s="1">
        <f>COUNTIF(Hide[Unique Types],Hide[[#This Row],[Unique Types]])</f>
        <v>157</v>
      </c>
      <c r="BA206" s="48" t="str" cm="1">
        <f t="array" ref="BA206">IF(ISBLANK(AZ206),"",SUM(IF(AZ206=LEFT(AY206:AY$210,LEN(AZ206)),1,0)))</f>
        <v/>
      </c>
      <c r="BB206" s="47" t="str" cm="1">
        <f t="array" ref="BB206">IFERROR(IF(COUNTIF($BB$11:BB205,BB205)&lt;_xlfn.XLOOKUP(BB205,$AZ$11:$AZ$210,$BA$11:$BA$210,0,1),BB205,INDEX($AZ$11:$AZ$210,MATCH(BB205,$AZ$11:$AZ$210,0)+1)),"")</f>
        <v/>
      </c>
      <c r="BC206" s="46" t="str" cm="1">
        <f t="array" ref="BC206">IF(OR($BB206=0,$BB206=""),"",SUM(IF(AY206=Hide[Unique Types],1,0)))</f>
        <v/>
      </c>
      <c r="BD206" s="46" t="str" cm="1">
        <f t="array" ref="BD206">IF(OR($BB206=0,$BB206=""),"",_xlfn.XLOOKUP(AY206,Hide[Unique Types],FSEchar[FCI 
Category
Types],"Err",0,1))</f>
        <v/>
      </c>
      <c r="BE206" s="46" t="str" cm="1">
        <f t="array" ref="BE206">IF(OR($BB206=0,$BB206=""),"",_xlfn.XLOOKUP(AY206,Hide[Unique Types],FSEchar[FSE Charger Model],"Err",0,1))</f>
        <v/>
      </c>
      <c r="BF206" s="46" t="str" cm="1">
        <f t="array" ref="BF206">IF(OR($BB206=0,$BB206=""),"",_xlfn.XLOOKUP(AY206,Hide[Unique Types],FSEchar[FSE Nameplate Power Rating
'[kW']],"Err",0,1))</f>
        <v/>
      </c>
      <c r="BG206" s="46" t="str" cm="1">
        <f t="array" ref="BG206">IF(OR($BB206=0,$BB206=""),"",_xlfn.XLOOKUP(AY206,Hide[Unique Types],FSEchar[Number of CHAdeMO Ports],"Err",0,1))</f>
        <v/>
      </c>
      <c r="BH206" s="46" t="str" cm="1">
        <f t="array" ref="BH206">IF(OR($BB206=0,$BB206=""),"",_xlfn.XLOOKUP(AY206,Hide[Unique Types],FSEchar[Number of 
CCS 
Ports],"Err",0,1))</f>
        <v/>
      </c>
      <c r="BI206" s="46" t="str" cm="1">
        <f t="array" ref="BI206">IF(OR($BB206=0,$BB206=""),"",_xlfn.XLOOKUP(AY206,Hide[Unique Types],FSEchar[Number of NACS 
(SAE J3400)
Ports],"Err",0,1))</f>
        <v/>
      </c>
      <c r="BJ206" s="46" t="str" cm="1">
        <f t="array" ref="BJ206">IF(OR($BB206=0,$BB206=""),"",_xlfn.XLOOKUP(AY206,Hide[Unique Types],FSEchar[Number of High-Power Ports],"Err",0,1))</f>
        <v/>
      </c>
      <c r="BK206" s="46" t="str" cm="1">
        <f t="array" ref="BK206">IF(OR($BB206=0,$BB206=""),"",_xlfn.XLOOKUP(AY206,Hide[Unique Types],FSEchar[High-Power Port Type],"Err",0,1))</f>
        <v/>
      </c>
      <c r="BL206" s="46" t="str" cm="1">
        <f t="array" ref="BL206">IF(OR($BB206=0,$BB206=""),"",_xlfn.XLOOKUP(AY206,Hide[Unique Types],SiteCalc2[FCI Charging Capacity '[kWh/day']],"Err",0,1))</f>
        <v/>
      </c>
    </row>
    <row r="207" spans="2:64" x14ac:dyDescent="0.3">
      <c r="B207" s="28">
        <v>197</v>
      </c>
      <c r="C207" s="28" t="str">
        <f>IF(ISBLANK(SiteChar[[#This Row],[Site Name]]),"",IF(G207=G206,C206,C206+1))</f>
        <v/>
      </c>
      <c r="D207" s="28" t="str">
        <f>IF(ISBLANK(SiteChar[[#This Row],[Site Name]]),"",IF(G207=G206,D206+1,1))</f>
        <v/>
      </c>
      <c r="E207" s="1" t="str">
        <f>IF(ISBLANK(SiteChar[[#This Row],[Site Name]]),"",Applicant)</f>
        <v/>
      </c>
      <c r="F207" s="1" t="str">
        <f>IF(ISBLANK(SiteChar[[#This Row],[Site Name]]),"",FEIN)</f>
        <v/>
      </c>
      <c r="G207" s="139"/>
      <c r="H207" s="139"/>
      <c r="I207" s="139"/>
      <c r="J207" s="140"/>
      <c r="K207" s="140"/>
      <c r="L207" s="141"/>
      <c r="M207" s="139"/>
      <c r="N207" s="142"/>
      <c r="O207" s="1">
        <f>SUMIF(Table1[Site 
Ordinal Number],Table1[[#This Row],[Site 
Ordinal Number]],FSEchar[FSE Nameplate Power Rating
'[kW']])</f>
        <v>0</v>
      </c>
      <c r="P207" s="1">
        <f>SUMIF(Table1[Site 
Ordinal Number],Table1[[#This Row],[Site 
Ordinal Number]],FSEchar[FSE
FCI
Power Rating '[kW']])</f>
        <v>0</v>
      </c>
      <c r="Q207" s="1">
        <f>SUMIF(Hide[Site LMD],"="&amp;Table1[[#This Row],[Site 
Ordinal Number]]&amp;$AV$17,FSEchar[FSE
FCI
Power Rating '[kW']])</f>
        <v>0</v>
      </c>
      <c r="R207" s="1">
        <f>SUMIF(Hide[Site HD],"="&amp;Table1[[#This Row],[Site 
Ordinal Number]]&amp;$AV$18,FSEchar[FSE
FCI
Power Rating '[kW']])</f>
        <v>0</v>
      </c>
      <c r="S207" s="139"/>
      <c r="T207" s="139"/>
      <c r="U207" s="139"/>
      <c r="V207" s="139"/>
      <c r="W207" s="139"/>
      <c r="X207" s="139"/>
      <c r="Y207" s="148"/>
      <c r="Z207" s="139"/>
      <c r="AA207" s="139"/>
      <c r="AB207" s="139"/>
      <c r="AC207" s="1" t="str">
        <f>IFERROR(FSEchar[[#This Row],[FSE
FCI
Power Rating '[kW']]]*24*_xlfn.XLOOKUP(FSEchar[[#This Row],[FCI 
Category
Types]],$AV$11:$AV$15,$AW$11:$AW$15),"")</f>
        <v/>
      </c>
      <c r="AD207" s="1">
        <f>SUMIF(SiteChar[Site Name],SiteChar[[#This Row],[Site Name]],FSEchar[FSE Nameplate Power Rating
'[kW']])</f>
        <v>0</v>
      </c>
      <c r="AE207" s="1">
        <f>COUNTIF(SiteChar[Site Name],SiteChar[[#This Row],[Site Name]])</f>
        <v>0</v>
      </c>
      <c r="AF207" s="1">
        <f>COUNTIF(Hide[Site LMD],Table1[[#This Row],[Site 
Ordinal Number]]&amp;$AV$17)</f>
        <v>0</v>
      </c>
      <c r="AG207" s="1">
        <f>COUNTIF(Hide[Site HD],Table1[[#This Row],[Site 
Ordinal Number]]&amp;$AV$18)</f>
        <v>0</v>
      </c>
      <c r="AH207" s="1" t="b">
        <f>OR(ISBLANK(SiteChar[[#This Row],[Latitude]]),LEN(SiteChar[[#This Row],[Latitude]])&gt;=8)</f>
        <v>1</v>
      </c>
      <c r="AI207" s="1" t="b">
        <f>OR(ISBLANK(SiteChar[[#This Row],[Longitude]]),LEN(SiteChar[[#This Row],[Longitude]])&gt;=10)</f>
        <v>1</v>
      </c>
      <c r="AJ207" s="1" t="str">
        <f>IF(Hide[[#This Row],[FCI Program Type]]=$AV$17,Table1[[#This Row],[Site 
Ordinal Number]]&amp;Hide[[#This Row],[FCI Program Type]],"")</f>
        <v/>
      </c>
      <c r="AK207" s="1" t="str">
        <f>IF(Hide[[#This Row],[FCI Program Type]]=$AV$18,Table1[[#This Row],[Site 
Ordinal Number]]&amp;Hide[[#This Row],[FCI Program Type]],"")</f>
        <v/>
      </c>
      <c r="AL207" s="1" t="b">
        <f>SiteCalc1[[#This Row],[Total Site
FCI 
Power Rating 
'[kW']]]&gt;SiteChar[[#This Row],[Maximum Total Site Power 
'[kW']]]</f>
        <v>0</v>
      </c>
      <c r="AM207" s="1" t="b">
        <f>AND(Hide[[#This Row],[FCI Program Type]]="LMD-FCI",SiteCalc1[[#This Row],[Total 
Site 
LMD-FCI Power Rating 
'[kW']]]&gt;2500)</f>
        <v>0</v>
      </c>
      <c r="AN207" s="1" t="b">
        <f>AND(Hide[[#This Row],[FCI Program Type]]="HD-FCI",SiteCalc1[[#This Row],[Total Site
HD-FCI Power Rating 
'[kW']]]&gt;40000)</f>
        <v>0</v>
      </c>
      <c r="AO207" s="1" t="b">
        <f>AND(FSEchar[[#This Row],[FSE Nameplate Power Rating
'[kW']]]&lt;50,OR(Hide[[#This Row],[FCI Program Type]]=$AV$17,Hide[[#This Row],[FCI Program Type]]=$AV$18))</f>
        <v>0</v>
      </c>
      <c r="AP207"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207" s="1" t="str">
        <f>IF(LEFT(FSEchar[[#This Row],[FCI 
Category
Types]],1)="L", "LMD-FCI",IF(LEFT(FSEchar[[#This Row],[FCI 
Category
Types]],1)="H","HD-FCI",""))</f>
        <v/>
      </c>
      <c r="AR207" s="1" t="str">
        <f>SiteChar[[#This Row],[Site Name]]&amp;" "&amp;FSEchar[[#This Row],[FCI 
Category
Types]]&amp;" "&amp;FSEchar[[#This Row],[FSE Charger Model]]&amp;" "&amp;FSEchar[[#This Row],[FSE Nameplate Power Rating
'[kW']]]</f>
        <v xml:space="preserve">   </v>
      </c>
      <c r="AS207" s="1">
        <f>COUNTIF(Hide[Unique Types],Hide[[#This Row],[Unique Types]])</f>
        <v>157</v>
      </c>
      <c r="BA207" s="48" t="str" cm="1">
        <f t="array" ref="BA207">IF(ISBLANK(AZ207),"",SUM(IF(AZ207=LEFT(AY207:AY$210,LEN(AZ207)),1,0)))</f>
        <v/>
      </c>
      <c r="BB207" s="47" t="str" cm="1">
        <f t="array" ref="BB207">IFERROR(IF(COUNTIF($BB$11:BB206,BB206)&lt;_xlfn.XLOOKUP(BB206,$AZ$11:$AZ$210,$BA$11:$BA$210,0,1),BB206,INDEX($AZ$11:$AZ$210,MATCH(BB206,$AZ$11:$AZ$210,0)+1)),"")</f>
        <v/>
      </c>
      <c r="BC207" s="46" t="str" cm="1">
        <f t="array" ref="BC207">IF(OR($BB207=0,$BB207=""),"",SUM(IF(AY207=Hide[Unique Types],1,0)))</f>
        <v/>
      </c>
      <c r="BD207" s="46" t="str" cm="1">
        <f t="array" ref="BD207">IF(OR($BB207=0,$BB207=""),"",_xlfn.XLOOKUP(AY207,Hide[Unique Types],FSEchar[FCI 
Category
Types],"Err",0,1))</f>
        <v/>
      </c>
      <c r="BE207" s="46" t="str" cm="1">
        <f t="array" ref="BE207">IF(OR($BB207=0,$BB207=""),"",_xlfn.XLOOKUP(AY207,Hide[Unique Types],FSEchar[FSE Charger Model],"Err",0,1))</f>
        <v/>
      </c>
      <c r="BF207" s="46" t="str" cm="1">
        <f t="array" ref="BF207">IF(OR($BB207=0,$BB207=""),"",_xlfn.XLOOKUP(AY207,Hide[Unique Types],FSEchar[FSE Nameplate Power Rating
'[kW']],"Err",0,1))</f>
        <v/>
      </c>
      <c r="BG207" s="46" t="str" cm="1">
        <f t="array" ref="BG207">IF(OR($BB207=0,$BB207=""),"",_xlfn.XLOOKUP(AY207,Hide[Unique Types],FSEchar[Number of CHAdeMO Ports],"Err",0,1))</f>
        <v/>
      </c>
      <c r="BH207" s="46" t="str" cm="1">
        <f t="array" ref="BH207">IF(OR($BB207=0,$BB207=""),"",_xlfn.XLOOKUP(AY207,Hide[Unique Types],FSEchar[Number of 
CCS 
Ports],"Err",0,1))</f>
        <v/>
      </c>
      <c r="BI207" s="46" t="str" cm="1">
        <f t="array" ref="BI207">IF(OR($BB207=0,$BB207=""),"",_xlfn.XLOOKUP(AY207,Hide[Unique Types],FSEchar[Number of NACS 
(SAE J3400)
Ports],"Err",0,1))</f>
        <v/>
      </c>
      <c r="BJ207" s="46" t="str" cm="1">
        <f t="array" ref="BJ207">IF(OR($BB207=0,$BB207=""),"",_xlfn.XLOOKUP(AY207,Hide[Unique Types],FSEchar[Number of High-Power Ports],"Err",0,1))</f>
        <v/>
      </c>
      <c r="BK207" s="46" t="str" cm="1">
        <f t="array" ref="BK207">IF(OR($BB207=0,$BB207=""),"",_xlfn.XLOOKUP(AY207,Hide[Unique Types],FSEchar[High-Power Port Type],"Err",0,1))</f>
        <v/>
      </c>
      <c r="BL207" s="46" t="str" cm="1">
        <f t="array" ref="BL207">IF(OR($BB207=0,$BB207=""),"",_xlfn.XLOOKUP(AY207,Hide[Unique Types],SiteCalc2[FCI Charging Capacity '[kWh/day']],"Err",0,1))</f>
        <v/>
      </c>
    </row>
    <row r="208" spans="2:64" x14ac:dyDescent="0.3">
      <c r="B208" s="28">
        <v>198</v>
      </c>
      <c r="C208" s="28" t="str">
        <f>IF(ISBLANK(SiteChar[[#This Row],[Site Name]]),"",IF(G208=G207,C207,C207+1))</f>
        <v/>
      </c>
      <c r="D208" s="28" t="str">
        <f>IF(ISBLANK(SiteChar[[#This Row],[Site Name]]),"",IF(G208=G207,D207+1,1))</f>
        <v/>
      </c>
      <c r="E208" s="1" t="str">
        <f>IF(ISBLANK(SiteChar[[#This Row],[Site Name]]),"",Applicant)</f>
        <v/>
      </c>
      <c r="F208" s="1" t="str">
        <f>IF(ISBLANK(SiteChar[[#This Row],[Site Name]]),"",FEIN)</f>
        <v/>
      </c>
      <c r="G208" s="139"/>
      <c r="H208" s="139"/>
      <c r="I208" s="139"/>
      <c r="J208" s="140"/>
      <c r="K208" s="140"/>
      <c r="L208" s="141"/>
      <c r="M208" s="139"/>
      <c r="N208" s="142"/>
      <c r="O208" s="1">
        <f>SUMIF(Table1[Site 
Ordinal Number],Table1[[#This Row],[Site 
Ordinal Number]],FSEchar[FSE Nameplate Power Rating
'[kW']])</f>
        <v>0</v>
      </c>
      <c r="P208" s="1">
        <f>SUMIF(Table1[Site 
Ordinal Number],Table1[[#This Row],[Site 
Ordinal Number]],FSEchar[FSE
FCI
Power Rating '[kW']])</f>
        <v>0</v>
      </c>
      <c r="Q208" s="1">
        <f>SUMIF(Hide[Site LMD],"="&amp;Table1[[#This Row],[Site 
Ordinal Number]]&amp;$AV$17,FSEchar[FSE
FCI
Power Rating '[kW']])</f>
        <v>0</v>
      </c>
      <c r="R208" s="1">
        <f>SUMIF(Hide[Site HD],"="&amp;Table1[[#This Row],[Site 
Ordinal Number]]&amp;$AV$18,FSEchar[FSE
FCI
Power Rating '[kW']])</f>
        <v>0</v>
      </c>
      <c r="S208" s="139"/>
      <c r="T208" s="139"/>
      <c r="U208" s="139"/>
      <c r="V208" s="139"/>
      <c r="W208" s="139"/>
      <c r="X208" s="139"/>
      <c r="Y208" s="148"/>
      <c r="Z208" s="139"/>
      <c r="AA208" s="139"/>
      <c r="AB208" s="139"/>
      <c r="AC208" s="1" t="str">
        <f>IFERROR(FSEchar[[#This Row],[FSE
FCI
Power Rating '[kW']]]*24*_xlfn.XLOOKUP(FSEchar[[#This Row],[FCI 
Category
Types]],$AV$11:$AV$15,$AW$11:$AW$15),"")</f>
        <v/>
      </c>
      <c r="AD208" s="1">
        <f>SUMIF(SiteChar[Site Name],SiteChar[[#This Row],[Site Name]],FSEchar[FSE Nameplate Power Rating
'[kW']])</f>
        <v>0</v>
      </c>
      <c r="AE208" s="1">
        <f>COUNTIF(SiteChar[Site Name],SiteChar[[#This Row],[Site Name]])</f>
        <v>0</v>
      </c>
      <c r="AF208" s="1">
        <f>COUNTIF(Hide[Site LMD],Table1[[#This Row],[Site 
Ordinal Number]]&amp;$AV$17)</f>
        <v>0</v>
      </c>
      <c r="AG208" s="1">
        <f>COUNTIF(Hide[Site HD],Table1[[#This Row],[Site 
Ordinal Number]]&amp;$AV$18)</f>
        <v>0</v>
      </c>
      <c r="AH208" s="1" t="b">
        <f>OR(ISBLANK(SiteChar[[#This Row],[Latitude]]),LEN(SiteChar[[#This Row],[Latitude]])&gt;=8)</f>
        <v>1</v>
      </c>
      <c r="AI208" s="1" t="b">
        <f>OR(ISBLANK(SiteChar[[#This Row],[Longitude]]),LEN(SiteChar[[#This Row],[Longitude]])&gt;=10)</f>
        <v>1</v>
      </c>
      <c r="AJ208" s="1" t="str">
        <f>IF(Hide[[#This Row],[FCI Program Type]]=$AV$17,Table1[[#This Row],[Site 
Ordinal Number]]&amp;Hide[[#This Row],[FCI Program Type]],"")</f>
        <v/>
      </c>
      <c r="AK208" s="1" t="str">
        <f>IF(Hide[[#This Row],[FCI Program Type]]=$AV$18,Table1[[#This Row],[Site 
Ordinal Number]]&amp;Hide[[#This Row],[FCI Program Type]],"")</f>
        <v/>
      </c>
      <c r="AL208" s="1" t="b">
        <f>SiteCalc1[[#This Row],[Total Site
FCI 
Power Rating 
'[kW']]]&gt;SiteChar[[#This Row],[Maximum Total Site Power 
'[kW']]]</f>
        <v>0</v>
      </c>
      <c r="AM208" s="1" t="b">
        <f>AND(Hide[[#This Row],[FCI Program Type]]="LMD-FCI",SiteCalc1[[#This Row],[Total 
Site 
LMD-FCI Power Rating 
'[kW']]]&gt;2500)</f>
        <v>0</v>
      </c>
      <c r="AN208" s="1" t="b">
        <f>AND(Hide[[#This Row],[FCI Program Type]]="HD-FCI",SiteCalc1[[#This Row],[Total Site
HD-FCI Power Rating 
'[kW']]]&gt;40000)</f>
        <v>0</v>
      </c>
      <c r="AO208" s="1" t="b">
        <f>AND(FSEchar[[#This Row],[FSE Nameplate Power Rating
'[kW']]]&lt;50,OR(Hide[[#This Row],[FCI Program Type]]=$AV$17,Hide[[#This Row],[FCI Program Type]]=$AV$18))</f>
        <v>0</v>
      </c>
      <c r="AP208"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208" s="1" t="str">
        <f>IF(LEFT(FSEchar[[#This Row],[FCI 
Category
Types]],1)="L", "LMD-FCI",IF(LEFT(FSEchar[[#This Row],[FCI 
Category
Types]],1)="H","HD-FCI",""))</f>
        <v/>
      </c>
      <c r="AR208" s="1" t="str">
        <f>SiteChar[[#This Row],[Site Name]]&amp;" "&amp;FSEchar[[#This Row],[FCI 
Category
Types]]&amp;" "&amp;FSEchar[[#This Row],[FSE Charger Model]]&amp;" "&amp;FSEchar[[#This Row],[FSE Nameplate Power Rating
'[kW']]]</f>
        <v xml:space="preserve">   </v>
      </c>
      <c r="AS208" s="1">
        <f>COUNTIF(Hide[Unique Types],Hide[[#This Row],[Unique Types]])</f>
        <v>157</v>
      </c>
      <c r="BA208" s="48" t="str" cm="1">
        <f t="array" ref="BA208">IF(ISBLANK(AZ208),"",SUM(IF(AZ208=LEFT(AY208:AY$210,LEN(AZ208)),1,0)))</f>
        <v/>
      </c>
      <c r="BB208" s="47" t="str" cm="1">
        <f t="array" ref="BB208">IFERROR(IF(COUNTIF($BB$11:BB207,BB207)&lt;_xlfn.XLOOKUP(BB207,$AZ$11:$AZ$210,$BA$11:$BA$210,0,1),BB207,INDEX($AZ$11:$AZ$210,MATCH(BB207,$AZ$11:$AZ$210,0)+1)),"")</f>
        <v/>
      </c>
      <c r="BC208" s="46" t="str" cm="1">
        <f t="array" ref="BC208">IF(OR($BB208=0,$BB208=""),"",SUM(IF(AY208=Hide[Unique Types],1,0)))</f>
        <v/>
      </c>
      <c r="BD208" s="46" t="str" cm="1">
        <f t="array" ref="BD208">IF(OR($BB208=0,$BB208=""),"",_xlfn.XLOOKUP(AY208,Hide[Unique Types],FSEchar[FCI 
Category
Types],"Err",0,1))</f>
        <v/>
      </c>
      <c r="BE208" s="46" t="str" cm="1">
        <f t="array" ref="BE208">IF(OR($BB208=0,$BB208=""),"",_xlfn.XLOOKUP(AY208,Hide[Unique Types],FSEchar[FSE Charger Model],"Err",0,1))</f>
        <v/>
      </c>
      <c r="BF208" s="46" t="str" cm="1">
        <f t="array" ref="BF208">IF(OR($BB208=0,$BB208=""),"",_xlfn.XLOOKUP(AY208,Hide[Unique Types],FSEchar[FSE Nameplate Power Rating
'[kW']],"Err",0,1))</f>
        <v/>
      </c>
      <c r="BG208" s="46" t="str" cm="1">
        <f t="array" ref="BG208">IF(OR($BB208=0,$BB208=""),"",_xlfn.XLOOKUP(AY208,Hide[Unique Types],FSEchar[Number of CHAdeMO Ports],"Err",0,1))</f>
        <v/>
      </c>
      <c r="BH208" s="46" t="str" cm="1">
        <f t="array" ref="BH208">IF(OR($BB208=0,$BB208=""),"",_xlfn.XLOOKUP(AY208,Hide[Unique Types],FSEchar[Number of 
CCS 
Ports],"Err",0,1))</f>
        <v/>
      </c>
      <c r="BI208" s="46" t="str" cm="1">
        <f t="array" ref="BI208">IF(OR($BB208=0,$BB208=""),"",_xlfn.XLOOKUP(AY208,Hide[Unique Types],FSEchar[Number of NACS 
(SAE J3400)
Ports],"Err",0,1))</f>
        <v/>
      </c>
      <c r="BJ208" s="46" t="str" cm="1">
        <f t="array" ref="BJ208">IF(OR($BB208=0,$BB208=""),"",_xlfn.XLOOKUP(AY208,Hide[Unique Types],FSEchar[Number of High-Power Ports],"Err",0,1))</f>
        <v/>
      </c>
      <c r="BK208" s="46" t="str" cm="1">
        <f t="array" ref="BK208">IF(OR($BB208=0,$BB208=""),"",_xlfn.XLOOKUP(AY208,Hide[Unique Types],FSEchar[High-Power Port Type],"Err",0,1))</f>
        <v/>
      </c>
      <c r="BL208" s="46" t="str" cm="1">
        <f t="array" ref="BL208">IF(OR($BB208=0,$BB208=""),"",_xlfn.XLOOKUP(AY208,Hide[Unique Types],SiteCalc2[FCI Charging Capacity '[kWh/day']],"Err",0,1))</f>
        <v/>
      </c>
    </row>
    <row r="209" spans="2:64" x14ac:dyDescent="0.3">
      <c r="B209" s="28">
        <v>199</v>
      </c>
      <c r="C209" s="28" t="str">
        <f>IF(ISBLANK(SiteChar[[#This Row],[Site Name]]),"",IF(G209=G208,C208,C208+1))</f>
        <v/>
      </c>
      <c r="D209" s="28" t="str">
        <f>IF(ISBLANK(SiteChar[[#This Row],[Site Name]]),"",IF(G209=G208,D208+1,1))</f>
        <v/>
      </c>
      <c r="E209" s="1" t="str">
        <f>IF(ISBLANK(SiteChar[[#This Row],[Site Name]]),"",Applicant)</f>
        <v/>
      </c>
      <c r="F209" s="1" t="str">
        <f>IF(ISBLANK(SiteChar[[#This Row],[Site Name]]),"",FEIN)</f>
        <v/>
      </c>
      <c r="G209" s="139"/>
      <c r="H209" s="139"/>
      <c r="I209" s="139"/>
      <c r="J209" s="140"/>
      <c r="K209" s="140"/>
      <c r="L209" s="141"/>
      <c r="M209" s="139"/>
      <c r="N209" s="142"/>
      <c r="O209" s="1">
        <f>SUMIF(Table1[Site 
Ordinal Number],Table1[[#This Row],[Site 
Ordinal Number]],FSEchar[FSE Nameplate Power Rating
'[kW']])</f>
        <v>0</v>
      </c>
      <c r="P209" s="1">
        <f>SUMIF(Table1[Site 
Ordinal Number],Table1[[#This Row],[Site 
Ordinal Number]],FSEchar[FSE
FCI
Power Rating '[kW']])</f>
        <v>0</v>
      </c>
      <c r="Q209" s="1">
        <f>SUMIF(Hide[Site LMD],"="&amp;Table1[[#This Row],[Site 
Ordinal Number]]&amp;$AV$17,FSEchar[FSE
FCI
Power Rating '[kW']])</f>
        <v>0</v>
      </c>
      <c r="R209" s="1">
        <f>SUMIF(Hide[Site HD],"="&amp;Table1[[#This Row],[Site 
Ordinal Number]]&amp;$AV$18,FSEchar[FSE
FCI
Power Rating '[kW']])</f>
        <v>0</v>
      </c>
      <c r="S209" s="139"/>
      <c r="T209" s="139"/>
      <c r="U209" s="139"/>
      <c r="V209" s="139"/>
      <c r="W209" s="139"/>
      <c r="X209" s="139"/>
      <c r="Y209" s="148"/>
      <c r="Z209" s="139"/>
      <c r="AA209" s="139"/>
      <c r="AB209" s="139"/>
      <c r="AC209" s="1" t="str">
        <f>IFERROR(FSEchar[[#This Row],[FSE
FCI
Power Rating '[kW']]]*24*_xlfn.XLOOKUP(FSEchar[[#This Row],[FCI 
Category
Types]],$AV$11:$AV$15,$AW$11:$AW$15),"")</f>
        <v/>
      </c>
      <c r="AD209" s="1">
        <f>SUMIF(SiteChar[Site Name],SiteChar[[#This Row],[Site Name]],FSEchar[FSE Nameplate Power Rating
'[kW']])</f>
        <v>0</v>
      </c>
      <c r="AE209" s="1">
        <f>COUNTIF(SiteChar[Site Name],SiteChar[[#This Row],[Site Name]])</f>
        <v>0</v>
      </c>
      <c r="AF209" s="1">
        <f>COUNTIF(Hide[Site LMD],Table1[[#This Row],[Site 
Ordinal Number]]&amp;$AV$17)</f>
        <v>0</v>
      </c>
      <c r="AG209" s="1">
        <f>COUNTIF(Hide[Site HD],Table1[[#This Row],[Site 
Ordinal Number]]&amp;$AV$18)</f>
        <v>0</v>
      </c>
      <c r="AH209" s="1" t="b">
        <f>OR(ISBLANK(SiteChar[[#This Row],[Latitude]]),LEN(SiteChar[[#This Row],[Latitude]])&gt;=8)</f>
        <v>1</v>
      </c>
      <c r="AI209" s="1" t="b">
        <f>OR(ISBLANK(SiteChar[[#This Row],[Longitude]]),LEN(SiteChar[[#This Row],[Longitude]])&gt;=10)</f>
        <v>1</v>
      </c>
      <c r="AJ209" s="1" t="str">
        <f>IF(Hide[[#This Row],[FCI Program Type]]=$AV$17,Table1[[#This Row],[Site 
Ordinal Number]]&amp;Hide[[#This Row],[FCI Program Type]],"")</f>
        <v/>
      </c>
      <c r="AK209" s="1" t="str">
        <f>IF(Hide[[#This Row],[FCI Program Type]]=$AV$18,Table1[[#This Row],[Site 
Ordinal Number]]&amp;Hide[[#This Row],[FCI Program Type]],"")</f>
        <v/>
      </c>
      <c r="AL209" s="1" t="b">
        <f>SiteCalc1[[#This Row],[Total Site
FCI 
Power Rating 
'[kW']]]&gt;SiteChar[[#This Row],[Maximum Total Site Power 
'[kW']]]</f>
        <v>0</v>
      </c>
      <c r="AM209" s="1" t="b">
        <f>AND(Hide[[#This Row],[FCI Program Type]]="LMD-FCI",SiteCalc1[[#This Row],[Total 
Site 
LMD-FCI Power Rating 
'[kW']]]&gt;2500)</f>
        <v>0</v>
      </c>
      <c r="AN209" s="1" t="b">
        <f>AND(Hide[[#This Row],[FCI Program Type]]="HD-FCI",SiteCalc1[[#This Row],[Total Site
HD-FCI Power Rating 
'[kW']]]&gt;40000)</f>
        <v>0</v>
      </c>
      <c r="AO209" s="1" t="b">
        <f>AND(FSEchar[[#This Row],[FSE Nameplate Power Rating
'[kW']]]&lt;50,OR(Hide[[#This Row],[FCI Program Type]]=$AV$17,Hide[[#This Row],[FCI Program Type]]=$AV$18))</f>
        <v>0</v>
      </c>
      <c r="AP209" s="1"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209" s="1" t="str">
        <f>IF(LEFT(FSEchar[[#This Row],[FCI 
Category
Types]],1)="L", "LMD-FCI",IF(LEFT(FSEchar[[#This Row],[FCI 
Category
Types]],1)="H","HD-FCI",""))</f>
        <v/>
      </c>
      <c r="AR209" s="1" t="str">
        <f>SiteChar[[#This Row],[Site Name]]&amp;" "&amp;FSEchar[[#This Row],[FCI 
Category
Types]]&amp;" "&amp;FSEchar[[#This Row],[FSE Charger Model]]&amp;" "&amp;FSEchar[[#This Row],[FSE Nameplate Power Rating
'[kW']]]</f>
        <v xml:space="preserve">   </v>
      </c>
      <c r="AS209" s="1">
        <f>COUNTIF(Hide[Unique Types],Hide[[#This Row],[Unique Types]])</f>
        <v>157</v>
      </c>
      <c r="BA209" s="48" t="str" cm="1">
        <f t="array" ref="BA209">IF(ISBLANK(AZ209),"",SUM(IF(AZ209=LEFT(AY209:AY$210,LEN(AZ209)),1,0)))</f>
        <v/>
      </c>
      <c r="BB209" s="47" t="str" cm="1">
        <f t="array" ref="BB209">IFERROR(IF(COUNTIF($BB$11:BB208,BB208)&lt;_xlfn.XLOOKUP(BB208,$AZ$11:$AZ$210,$BA$11:$BA$210,0,1),BB208,INDEX($AZ$11:$AZ$210,MATCH(BB208,$AZ$11:$AZ$210,0)+1)),"")</f>
        <v/>
      </c>
      <c r="BC209" s="46" t="str" cm="1">
        <f t="array" ref="BC209">IF(OR($BB209=0,$BB209=""),"",SUM(IF(AY209=Hide[Unique Types],1,0)))</f>
        <v/>
      </c>
      <c r="BD209" s="46" t="str" cm="1">
        <f t="array" ref="BD209">IF(OR($BB209=0,$BB209=""),"",_xlfn.XLOOKUP(AY209,Hide[Unique Types],FSEchar[FCI 
Category
Types],"Err",0,1))</f>
        <v/>
      </c>
      <c r="BE209" s="46" t="str" cm="1">
        <f t="array" ref="BE209">IF(OR($BB209=0,$BB209=""),"",_xlfn.XLOOKUP(AY209,Hide[Unique Types],FSEchar[FSE Charger Model],"Err",0,1))</f>
        <v/>
      </c>
      <c r="BF209" s="46" t="str" cm="1">
        <f t="array" ref="BF209">IF(OR($BB209=0,$BB209=""),"",_xlfn.XLOOKUP(AY209,Hide[Unique Types],FSEchar[FSE Nameplate Power Rating
'[kW']],"Err",0,1))</f>
        <v/>
      </c>
      <c r="BG209" s="46" t="str" cm="1">
        <f t="array" ref="BG209">IF(OR($BB209=0,$BB209=""),"",_xlfn.XLOOKUP(AY209,Hide[Unique Types],FSEchar[Number of CHAdeMO Ports],"Err",0,1))</f>
        <v/>
      </c>
      <c r="BH209" s="46" t="str" cm="1">
        <f t="array" ref="BH209">IF(OR($BB209=0,$BB209=""),"",_xlfn.XLOOKUP(AY209,Hide[Unique Types],FSEchar[Number of 
CCS 
Ports],"Err",0,1))</f>
        <v/>
      </c>
      <c r="BI209" s="46" t="str" cm="1">
        <f t="array" ref="BI209">IF(OR($BB209=0,$BB209=""),"",_xlfn.XLOOKUP(AY209,Hide[Unique Types],FSEchar[Number of NACS 
(SAE J3400)
Ports],"Err",0,1))</f>
        <v/>
      </c>
      <c r="BJ209" s="46" t="str" cm="1">
        <f t="array" ref="BJ209">IF(OR($BB209=0,$BB209=""),"",_xlfn.XLOOKUP(AY209,Hide[Unique Types],FSEchar[Number of High-Power Ports],"Err",0,1))</f>
        <v/>
      </c>
      <c r="BK209" s="46" t="str" cm="1">
        <f t="array" ref="BK209">IF(OR($BB209=0,$BB209=""),"",_xlfn.XLOOKUP(AY209,Hide[Unique Types],FSEchar[High-Power Port Type],"Err",0,1))</f>
        <v/>
      </c>
      <c r="BL209" s="46" t="str" cm="1">
        <f t="array" ref="BL209">IF(OR($BB209=0,$BB209=""),"",_xlfn.XLOOKUP(AY209,Hide[Unique Types],SiteCalc2[FCI Charging Capacity '[kWh/day']],"Err",0,1))</f>
        <v/>
      </c>
    </row>
    <row r="210" spans="2:64" s="44" customFormat="1" x14ac:dyDescent="0.3">
      <c r="B210" s="43">
        <v>200</v>
      </c>
      <c r="C210" s="43" t="str">
        <f>IF(ISBLANK(SiteChar[[#This Row],[Site Name]]),"",IF(G210=G209,C209,C209+1))</f>
        <v/>
      </c>
      <c r="D210" s="43" t="str">
        <f>IF(ISBLANK(SiteChar[[#This Row],[Site Name]]),"",IF(G210=G209,D209+1,1))</f>
        <v/>
      </c>
      <c r="E210" s="44" t="str">
        <f>IF(ISBLANK(SiteChar[[#This Row],[Site Name]]),"",Applicant)</f>
        <v/>
      </c>
      <c r="F210" s="44" t="str">
        <f>IF(ISBLANK(SiteChar[[#This Row],[Site Name]]),"",FEIN)</f>
        <v/>
      </c>
      <c r="G210" s="143"/>
      <c r="H210" s="143"/>
      <c r="I210" s="143"/>
      <c r="J210" s="144"/>
      <c r="K210" s="144"/>
      <c r="L210" s="145"/>
      <c r="M210" s="143"/>
      <c r="N210" s="146"/>
      <c r="O210" s="44">
        <f>SUMIF(Table1[Site 
Ordinal Number],Table1[[#This Row],[Site 
Ordinal Number]],FSEchar[FSE Nameplate Power Rating
'[kW']])</f>
        <v>0</v>
      </c>
      <c r="P210" s="44">
        <f>SUMIF(Table1[Site 
Ordinal Number],Table1[[#This Row],[Site 
Ordinal Number]],FSEchar[FSE
FCI
Power Rating '[kW']])</f>
        <v>0</v>
      </c>
      <c r="Q210" s="44">
        <f>SUMIF(Hide[Site LMD],"="&amp;Table1[[#This Row],[Site 
Ordinal Number]]&amp;$AV$17,FSEchar[FSE
FCI
Power Rating '[kW']])</f>
        <v>0</v>
      </c>
      <c r="R210" s="44">
        <f>SUMIF(Hide[Site HD],"="&amp;Table1[[#This Row],[Site 
Ordinal Number]]&amp;$AV$18,FSEchar[FSE
FCI
Power Rating '[kW']])</f>
        <v>0</v>
      </c>
      <c r="S210" s="139"/>
      <c r="T210" s="143"/>
      <c r="U210" s="143"/>
      <c r="V210" s="143"/>
      <c r="W210" s="143"/>
      <c r="X210" s="143"/>
      <c r="Y210" s="149"/>
      <c r="Z210" s="143"/>
      <c r="AA210" s="143"/>
      <c r="AB210" s="143"/>
      <c r="AC210" s="44" t="str">
        <f>IFERROR(FSEchar[[#This Row],[FSE
FCI
Power Rating '[kW']]]*24*_xlfn.XLOOKUP(FSEchar[[#This Row],[FCI 
Category
Types]],$AV$11:$AV$15,$AW$11:$AW$15),"")</f>
        <v/>
      </c>
      <c r="AD210" s="44">
        <f>SUMIF(SiteChar[Site Name],SiteChar[[#This Row],[Site Name]],FSEchar[FSE Nameplate Power Rating
'[kW']])</f>
        <v>0</v>
      </c>
      <c r="AE210" s="44">
        <f>COUNTIF(SiteChar[Site Name],SiteChar[[#This Row],[Site Name]])</f>
        <v>0</v>
      </c>
      <c r="AF210" s="44">
        <f>COUNTIF(Hide[Site LMD],Table1[[#This Row],[Site 
Ordinal Number]]&amp;$AV$17)</f>
        <v>0</v>
      </c>
      <c r="AG210" s="44">
        <f>COUNTIF(Hide[Site HD],Table1[[#This Row],[Site 
Ordinal Number]]&amp;$AV$18)</f>
        <v>0</v>
      </c>
      <c r="AH210" s="44" t="b">
        <f>OR(ISBLANK(SiteChar[[#This Row],[Latitude]]),LEN(SiteChar[[#This Row],[Latitude]])&gt;=8)</f>
        <v>1</v>
      </c>
      <c r="AI210" s="44" t="b">
        <f>OR(ISBLANK(SiteChar[[#This Row],[Longitude]]),LEN(SiteChar[[#This Row],[Longitude]])&gt;=10)</f>
        <v>1</v>
      </c>
      <c r="AJ210" s="44" t="str">
        <f>IF(Hide[[#This Row],[FCI Program Type]]=$AV$17,Table1[[#This Row],[Site 
Ordinal Number]]&amp;Hide[[#This Row],[FCI Program Type]],"")</f>
        <v/>
      </c>
      <c r="AK210" s="44" t="str">
        <f>IF(Hide[[#This Row],[FCI Program Type]]=$AV$18,Table1[[#This Row],[Site 
Ordinal Number]]&amp;Hide[[#This Row],[FCI Program Type]],"")</f>
        <v/>
      </c>
      <c r="AL210" s="44" t="b">
        <f>SiteCalc1[[#This Row],[Total Site
FCI 
Power Rating 
'[kW']]]&gt;SiteChar[[#This Row],[Maximum Total Site Power 
'[kW']]]</f>
        <v>0</v>
      </c>
      <c r="AM210" s="44" t="b">
        <f>AND(Hide[[#This Row],[FCI Program Type]]="LMD-FCI",SiteCalc1[[#This Row],[Total 
Site 
LMD-FCI Power Rating 
'[kW']]]&gt;2500)</f>
        <v>0</v>
      </c>
      <c r="AN210" s="44" t="b">
        <f>AND(Hide[[#This Row],[FCI Program Type]]="HD-FCI",SiteCalc1[[#This Row],[Total Site
HD-FCI Power Rating 
'[kW']]]&gt;40000)</f>
        <v>0</v>
      </c>
      <c r="AO210" s="44" t="b">
        <f>AND(FSEchar[[#This Row],[FSE Nameplate Power Rating
'[kW']]]&lt;50,OR(Hide[[#This Row],[FCI Program Type]]=$AV$17,Hide[[#This Row],[FCI Program Type]]=$AV$18))</f>
        <v>0</v>
      </c>
      <c r="AP210" s="44" t="b">
        <f>IF(FSEchar[[#This Row],[FCI 
Category
Types]]=$AV$19,FSEchar[[#This Row],[FSE
FCI
Power Rating '[kW']]]&gt;0,IF(LEFT(FSEchar[[#This Row],[FCI 
Category
Types]],1)="L",OR(FSEchar[[#This Row],[FSE
FCI
Power Rating '[kW']]]&gt;FSEchar[[#This Row],[FSE Nameplate Power Rating
'[kW']]],FSEchar[[#This Row],[FSE
FCI
Power Rating '[kW']]]&gt;350),IF(LEFT(FSEchar[[#This Row],[FCI 
Category
Types]],1)="H",OR(FSEchar[[#This Row],[FSE
FCI
Power Rating '[kW']]]&gt;FSEchar[[#This Row],[FSE Nameplate Power Rating
'[kW']]],FSEchar[[#This Row],[FSE
FCI
Power Rating '[kW']]]&gt;2000),FALSE)))</f>
        <v>0</v>
      </c>
      <c r="AQ210" s="44" t="str">
        <f>IF(LEFT(FSEchar[[#This Row],[FCI 
Category
Types]],1)="L", "LMD-FCI",IF(LEFT(FSEchar[[#This Row],[FCI 
Category
Types]],1)="H","HD-FCI",""))</f>
        <v/>
      </c>
      <c r="AR210" s="44" t="str">
        <f>SiteChar[[#This Row],[Site Name]]&amp;" "&amp;FSEchar[[#This Row],[FCI 
Category
Types]]&amp;" "&amp;FSEchar[[#This Row],[FSE Charger Model]]&amp;" "&amp;FSEchar[[#This Row],[FSE Nameplate Power Rating
'[kW']]]</f>
        <v xml:space="preserve">   </v>
      </c>
      <c r="AS210" s="44">
        <f>COUNTIF(Hide[Unique Types],Hide[[#This Row],[Unique Types]])</f>
        <v>157</v>
      </c>
      <c r="AT210" s="23"/>
      <c r="AU210" s="23"/>
      <c r="AX210" s="45"/>
      <c r="AY210" s="51"/>
      <c r="AZ210" s="52"/>
      <c r="BA210" s="53" t="str" cm="1">
        <f t="array" ref="BA210">IF(ISBLANK(AZ210),"",SUM(IF(AZ210=LEFT(AY210:AY$210,LEN(AZ210)),1,0)))</f>
        <v/>
      </c>
      <c r="BB210" s="52" t="str" cm="1">
        <f t="array" ref="BB210">IFERROR(IF(COUNTIF($BB$11:BB209,BB209)&lt;_xlfn.XLOOKUP(BB209,$AZ$11:$AZ$210,$BA$11:$BA$210,0,1),BB209,INDEX($AZ$11:$AZ$210,MATCH(BB209,$AZ$11:$AZ$210,0)+1)),"")</f>
        <v/>
      </c>
      <c r="BC210" s="51" t="str" cm="1">
        <f t="array" ref="BC210">IF(OR($BB210=0,$BB210=""),"",SUM(IF(AY210=Hide[Unique Types],1,0)))</f>
        <v/>
      </c>
      <c r="BD210" s="51" t="str" cm="1">
        <f t="array" ref="BD210">IF(OR($BB210=0,$BB210=""),"",_xlfn.XLOOKUP(AY210,Hide[Unique Types],FSEchar[FCI 
Category
Types],"Err",0,1))</f>
        <v/>
      </c>
      <c r="BE210" s="51" t="str" cm="1">
        <f t="array" ref="BE210">IF(OR($BB210=0,$BB210=""),"",_xlfn.XLOOKUP(AY210,Hide[Unique Types],FSEchar[FSE Charger Model],"Err",0,1))</f>
        <v/>
      </c>
      <c r="BF210" s="51" t="str" cm="1">
        <f t="array" ref="BF210">IF(OR($BB210=0,$BB210=""),"",_xlfn.XLOOKUP(AY210,Hide[Unique Types],FSEchar[FSE Nameplate Power Rating
'[kW']],"Err",0,1))</f>
        <v/>
      </c>
      <c r="BG210" s="51" t="str" cm="1">
        <f t="array" ref="BG210">IF(OR($BB210=0,$BB210=""),"",_xlfn.XLOOKUP(AY210,Hide[Unique Types],FSEchar[Number of CHAdeMO Ports],"Err",0,1))</f>
        <v/>
      </c>
      <c r="BH210" s="51" t="str" cm="1">
        <f t="array" ref="BH210">IF(OR($BB210=0,$BB210=""),"",_xlfn.XLOOKUP(AY210,Hide[Unique Types],FSEchar[Number of 
CCS 
Ports],"Err",0,1))</f>
        <v/>
      </c>
      <c r="BI210" s="51" t="str" cm="1">
        <f t="array" ref="BI210">IF(OR($BB210=0,$BB210=""),"",_xlfn.XLOOKUP(AY210,Hide[Unique Types],FSEchar[Number of NACS 
(SAE J3400)
Ports],"Err",0,1))</f>
        <v/>
      </c>
      <c r="BJ210" s="51" t="str" cm="1">
        <f t="array" ref="BJ210">IF(OR($BB210=0,$BB210=""),"",_xlfn.XLOOKUP(AY210,Hide[Unique Types],FSEchar[Number of High-Power Ports],"Err",0,1))</f>
        <v/>
      </c>
      <c r="BK210" s="51" t="str" cm="1">
        <f t="array" ref="BK210">IF(OR($BB210=0,$BB210=""),"",_xlfn.XLOOKUP(AY210,Hide[Unique Types],FSEchar[High-Power Port Type],"Err",0,1))</f>
        <v/>
      </c>
      <c r="BL210" s="51" t="str" cm="1">
        <f t="array" ref="BL210">IF(OR($BB210=0,$BB210=""),"",_xlfn.XLOOKUP(AY210,Hide[Unique Types],SiteCalc2[FCI Charging Capacity '[kWh/day']],"Err",0,1))</f>
        <v/>
      </c>
    </row>
    <row r="211" spans="2:64" x14ac:dyDescent="0.3">
      <c r="J211" s="28"/>
      <c r="K211" s="28"/>
    </row>
  </sheetData>
  <sheetProtection algorithmName="SHA-512" hashValue="6Lq8mMzjLBa47wGfX2H/8j4rEwaaNlqyZPJZKiymq/3TNh/wHA3eKmQmJBQSZ4WtUSxTWFZgSBd7Lf7BdnXhyA==" saltValue="GGD5J8NsEMbX3CEhZAEAvg==" spinCount="100000" sheet="1" objects="1" scenarios="1"/>
  <mergeCells count="3">
    <mergeCell ref="G9:N9"/>
    <mergeCell ref="U2:U6"/>
    <mergeCell ref="AQ2:AR2"/>
  </mergeCells>
  <conditionalFormatting sqref="J11:J210">
    <cfRule type="expression" dxfId="10" priority="4">
      <formula>AND(NOT(AH11),NOT(ISBLANK(J11)))</formula>
    </cfRule>
  </conditionalFormatting>
  <conditionalFormatting sqref="K11:K210">
    <cfRule type="expression" dxfId="9" priority="5">
      <formula>AND(NOT(AI11),NOT(ISBLANK(K11)))</formula>
    </cfRule>
  </conditionalFormatting>
  <conditionalFormatting sqref="O11:P210 R11:R210">
    <cfRule type="expression" dxfId="8" priority="9">
      <formula>AK11</formula>
    </cfRule>
  </conditionalFormatting>
  <conditionalFormatting sqref="Q11:Q210">
    <cfRule type="expression" dxfId="7" priority="8">
      <formula>AM11</formula>
    </cfRule>
  </conditionalFormatting>
  <conditionalFormatting sqref="R211">
    <cfRule type="expression" dxfId="6" priority="42">
      <formula>AO210</formula>
    </cfRule>
  </conditionalFormatting>
  <conditionalFormatting sqref="S12:S210">
    <cfRule type="expression" dxfId="5" priority="41">
      <formula>AO11</formula>
    </cfRule>
  </conditionalFormatting>
  <conditionalFormatting sqref="U11:U210">
    <cfRule type="expression" dxfId="4" priority="6">
      <formula>AO11</formula>
    </cfRule>
  </conditionalFormatting>
  <conditionalFormatting sqref="V11:V210 T11:T210">
    <cfRule type="expression" dxfId="3" priority="3" stopIfTrue="1">
      <formula>OR($AM11:$AN11)</formula>
    </cfRule>
  </conditionalFormatting>
  <conditionalFormatting sqref="V11:V210">
    <cfRule type="expression" dxfId="2" priority="1">
      <formula>AL11</formula>
    </cfRule>
    <cfRule type="expression" dxfId="1" priority="2">
      <formula>AP11</formula>
    </cfRule>
  </conditionalFormatting>
  <dataValidations disablePrompts="1" count="5">
    <dataValidation type="list" allowBlank="1" showInputMessage="1" showErrorMessage="1" sqref="T11:T210" xr:uid="{64DC4FBC-0FE1-4D29-80D0-3B64CE7BF862}">
      <formula1>$AV$11:$AV$15</formula1>
    </dataValidation>
    <dataValidation type="decimal" operator="greaterThanOrEqual" allowBlank="1" showInputMessage="1" showErrorMessage="1" sqref="U11:V75" xr:uid="{C11585B0-1543-4D74-8B41-95B18D8CA3C2}">
      <formula1>0</formula1>
    </dataValidation>
    <dataValidation type="decimal" allowBlank="1" showInputMessage="1" showErrorMessage="1" sqref="K11:K210" xr:uid="{CB9B95EE-E2D8-4C8D-8993-E0E77488859A}">
      <formula1>-124.409591</formula1>
      <formula2>-114.131211</formula2>
    </dataValidation>
    <dataValidation type="decimal" allowBlank="1" showInputMessage="1" showErrorMessage="1" sqref="J11:J210" xr:uid="{A3684561-899A-42DD-A24C-6918F8ACB215}">
      <formula1>32.534156</formula1>
      <formula2>42.009518</formula2>
    </dataValidation>
    <dataValidation type="whole" operator="greaterThanOrEqual" allowBlank="1" showInputMessage="1" showErrorMessage="1" sqref="X11:AA210" xr:uid="{C25BFFAB-77CD-4816-84A6-AA870B17AFD8}">
      <formula1>0</formula1>
    </dataValidation>
  </dataValidations>
  <pageMargins left="0.7" right="0.7" top="0.75" bottom="0.75" header="0.3" footer="0.3"/>
  <legacyDrawing r:id="rId1"/>
  <tableParts count="7">
    <tablePart r:id="rId2"/>
    <tablePart r:id="rId3"/>
    <tablePart r:id="rId4"/>
    <tablePart r:id="rId5"/>
    <tablePart r:id="rId6"/>
    <tablePart r:id="rId7"/>
    <tablePart r:id="rId8"/>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9528E44D-E04D-400F-AB61-50751C5F8548}">
          <x14:formula1>
            <xm:f>'Applicant Details'!$K$100:$K$1620</xm:f>
          </x14:formula1>
          <xm:sqref>I11:I210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2CE25-6F02-4304-AF65-351CF745B23B}">
  <dimension ref="B1:Y204"/>
  <sheetViews>
    <sheetView showGridLines="0" topLeftCell="B1" workbookViewId="0">
      <selection activeCell="P5" sqref="P5"/>
    </sheetView>
  </sheetViews>
  <sheetFormatPr defaultRowHeight="15.6" x14ac:dyDescent="0.3"/>
  <cols>
    <col min="1" max="1" width="2.77734375" style="113" customWidth="1"/>
    <col min="2" max="2" width="18.44140625" style="109" customWidth="1"/>
    <col min="3" max="3" width="14.109375" style="109" bestFit="1" customWidth="1"/>
    <col min="4" max="4" width="9.6640625" style="109" bestFit="1" customWidth="1"/>
    <col min="5" max="6" width="13.77734375" style="109" customWidth="1"/>
    <col min="7" max="7" width="13" style="110" customWidth="1"/>
    <col min="8" max="8" width="11.33203125" style="109" customWidth="1"/>
    <col min="9" max="9" width="11.21875" style="111" bestFit="1" customWidth="1"/>
    <col min="10" max="12" width="9.109375" style="111" bestFit="1" customWidth="1"/>
    <col min="13" max="15" width="9.5546875" style="109" bestFit="1" customWidth="1"/>
    <col min="16" max="16" width="9.5546875" style="112" customWidth="1"/>
    <col min="17" max="17" width="17.77734375" style="109" customWidth="1"/>
    <col min="18" max="18" width="12.5546875" style="109" customWidth="1"/>
    <col min="19" max="19" width="12.88671875" style="111" customWidth="1"/>
    <col min="20" max="24" width="7.77734375" style="109" customWidth="1"/>
    <col min="25" max="25" width="11.77734375" style="135" customWidth="1"/>
    <col min="26" max="16384" width="8.88671875" style="113"/>
  </cols>
  <sheetData>
    <row r="1" spans="2:25" ht="16.2" thickBot="1" x14ac:dyDescent="0.35"/>
    <row r="2" spans="2:25" ht="21.6" thickTop="1" x14ac:dyDescent="0.3">
      <c r="B2" s="196" t="s">
        <v>350</v>
      </c>
      <c r="C2" s="197"/>
      <c r="D2" s="197"/>
      <c r="E2" s="197"/>
      <c r="F2" s="197"/>
      <c r="G2" s="197"/>
      <c r="H2" s="197"/>
      <c r="I2" s="197"/>
      <c r="J2" s="197"/>
      <c r="K2" s="197"/>
      <c r="L2" s="197"/>
      <c r="M2" s="197"/>
      <c r="N2" s="197"/>
      <c r="O2" s="197"/>
      <c r="P2" s="197"/>
      <c r="Q2" s="197"/>
      <c r="R2" s="197"/>
      <c r="S2" s="197"/>
      <c r="T2" s="197"/>
      <c r="U2" s="197"/>
      <c r="V2" s="197"/>
      <c r="W2" s="197"/>
      <c r="X2" s="197"/>
      <c r="Y2" s="198"/>
    </row>
    <row r="3" spans="2:25" ht="21" x14ac:dyDescent="0.3">
      <c r="B3" s="114" t="s">
        <v>296</v>
      </c>
      <c r="C3" s="115"/>
      <c r="D3" s="115"/>
      <c r="E3" s="115"/>
      <c r="F3" s="115"/>
      <c r="G3" s="115"/>
      <c r="H3" s="115"/>
      <c r="I3" s="116"/>
      <c r="J3" s="116"/>
      <c r="K3" s="116"/>
      <c r="L3" s="116"/>
      <c r="M3" s="115"/>
      <c r="N3" s="115"/>
      <c r="O3" s="115"/>
      <c r="P3" s="115"/>
      <c r="Q3" s="115"/>
      <c r="R3" s="115"/>
      <c r="S3" s="116"/>
      <c r="T3" s="115"/>
      <c r="U3" s="115"/>
      <c r="V3" s="115"/>
      <c r="W3" s="115"/>
      <c r="X3" s="115"/>
      <c r="Y3" s="136"/>
    </row>
    <row r="4" spans="2:25" ht="93.6" x14ac:dyDescent="0.3">
      <c r="B4" s="117" t="s">
        <v>0</v>
      </c>
      <c r="C4" s="118" t="s">
        <v>48</v>
      </c>
      <c r="D4" s="118" t="s">
        <v>51</v>
      </c>
      <c r="E4" s="118" t="s">
        <v>1</v>
      </c>
      <c r="F4" s="119" t="s">
        <v>2</v>
      </c>
      <c r="G4" s="119" t="s">
        <v>26</v>
      </c>
      <c r="H4" s="118" t="s">
        <v>4</v>
      </c>
      <c r="I4" s="120" t="s">
        <v>75</v>
      </c>
      <c r="J4" s="120" t="s">
        <v>100</v>
      </c>
      <c r="K4" s="120" t="s">
        <v>98</v>
      </c>
      <c r="L4" s="120" t="s">
        <v>99</v>
      </c>
      <c r="M4" s="118" t="s">
        <v>49</v>
      </c>
      <c r="N4" s="118" t="s">
        <v>60</v>
      </c>
      <c r="O4" s="118" t="s">
        <v>212</v>
      </c>
      <c r="P4" s="118" t="s">
        <v>211</v>
      </c>
      <c r="Q4" s="118" t="s">
        <v>200</v>
      </c>
      <c r="R4" s="118" t="s">
        <v>201</v>
      </c>
      <c r="S4" s="120" t="s">
        <v>213</v>
      </c>
      <c r="T4" s="121" t="s">
        <v>214</v>
      </c>
      <c r="U4" s="121" t="s">
        <v>216</v>
      </c>
      <c r="V4" s="121" t="s">
        <v>217</v>
      </c>
      <c r="W4" s="121" t="s">
        <v>218</v>
      </c>
      <c r="X4" s="118" t="s">
        <v>207</v>
      </c>
      <c r="Y4" s="137" t="s">
        <v>215</v>
      </c>
    </row>
    <row r="5" spans="2:25" ht="31.2" x14ac:dyDescent="0.3">
      <c r="B5" s="122" t="str">
        <f>'HIDE Site Summary'!C4</f>
        <v>ExampleSite1</v>
      </c>
      <c r="C5" s="123" t="str">
        <f>'HIDE Site Summary'!D4</f>
        <v>Street01</v>
      </c>
      <c r="D5" s="123" t="str">
        <f>'HIDE Site Summary'!E4</f>
        <v>City01</v>
      </c>
      <c r="E5" s="124">
        <f>'HIDE Site Summary'!F4</f>
        <v>34.111109999999996</v>
      </c>
      <c r="F5" s="124">
        <f>'HIDE Site Summary'!G4</f>
        <v>-120.11111</v>
      </c>
      <c r="G5" s="125">
        <f>'HIDE Site Summary'!H4</f>
        <v>45658</v>
      </c>
      <c r="H5" s="123">
        <f>'HIDE Site Summary'!I4</f>
        <v>24</v>
      </c>
      <c r="I5" s="126">
        <f>'HIDE Site Summary'!J4</f>
        <v>500</v>
      </c>
      <c r="J5" s="126">
        <f>'HIDE Site Summary'!L4</f>
        <v>500</v>
      </c>
      <c r="K5" s="126">
        <f>'HIDE Site Summary'!M4</f>
        <v>500</v>
      </c>
      <c r="L5" s="126">
        <f>'HIDE Site Summary'!N4</f>
        <v>0</v>
      </c>
      <c r="M5" s="123">
        <f>'HIDE Site Summary'!O4</f>
        <v>2</v>
      </c>
      <c r="N5" s="123">
        <f>'HIDE Site Summary'!P4</f>
        <v>2</v>
      </c>
      <c r="O5" s="123">
        <f>'HIDE Site Summary'!Q4</f>
        <v>0</v>
      </c>
      <c r="P5" s="127" t="str">
        <f>'HIDE Site Summary'!CK4</f>
        <v>1
1</v>
      </c>
      <c r="Q5" s="128" t="str">
        <f>'HIDE Site Summary'!CL4</f>
        <v>LMD-FCI Private
LMD-FCI Private</v>
      </c>
      <c r="R5" s="128" t="str">
        <f>'HIDE Site Summary'!CM4</f>
        <v>Alph2.5
Alph3.5</v>
      </c>
      <c r="S5" s="129" t="str">
        <f>'HIDE Site Summary'!CN4</f>
        <v>250
350</v>
      </c>
      <c r="T5" s="127" t="str">
        <f>'HIDE Site Summary'!CO4</f>
        <v>0
0</v>
      </c>
      <c r="U5" s="127" t="str">
        <f>'HIDE Site Summary'!CP4</f>
        <v>1
2</v>
      </c>
      <c r="V5" s="127" t="str">
        <f>'HIDE Site Summary'!CQ4</f>
        <v>1
0</v>
      </c>
      <c r="W5" s="127" t="str">
        <f>'HIDE Site Summary'!CR4</f>
        <v>0
0</v>
      </c>
      <c r="X5" s="127" t="str">
        <f>'HIDE Site Summary'!CS4</f>
        <v>0
0</v>
      </c>
      <c r="Y5" s="138" t="str">
        <f>'HIDE Site Summary'!CT4</f>
        <v>480
720</v>
      </c>
    </row>
    <row r="6" spans="2:25" ht="62.4" x14ac:dyDescent="0.3">
      <c r="B6" s="122" t="str">
        <f>'HIDE Site Summary'!C5</f>
        <v>ExampleSite2</v>
      </c>
      <c r="C6" s="123" t="str">
        <f>'HIDE Site Summary'!D5</f>
        <v>Street02</v>
      </c>
      <c r="D6" s="123" t="str">
        <f>'HIDE Site Summary'!E5</f>
        <v>City02</v>
      </c>
      <c r="E6" s="124">
        <f>'HIDE Site Summary'!F5</f>
        <v>34.22222</v>
      </c>
      <c r="F6" s="124">
        <f>'HIDE Site Summary'!G5</f>
        <v>-120.22221999999999</v>
      </c>
      <c r="G6" s="125">
        <f>'HIDE Site Summary'!H5</f>
        <v>45690</v>
      </c>
      <c r="H6" s="123">
        <f>'HIDE Site Summary'!I5</f>
        <v>24</v>
      </c>
      <c r="I6" s="126">
        <f>'HIDE Site Summary'!J5</f>
        <v>1500</v>
      </c>
      <c r="J6" s="126">
        <f>'HIDE Site Summary'!L5</f>
        <v>1000</v>
      </c>
      <c r="K6" s="126">
        <f>'HIDE Site Summary'!M5</f>
        <v>300</v>
      </c>
      <c r="L6" s="126">
        <f>'HIDE Site Summary'!N5</f>
        <v>700</v>
      </c>
      <c r="M6" s="123">
        <f>'HIDE Site Summary'!O5</f>
        <v>6</v>
      </c>
      <c r="N6" s="123">
        <f>'HIDE Site Summary'!P5</f>
        <v>2</v>
      </c>
      <c r="O6" s="123">
        <f>'HIDE Site Summary'!Q5</f>
        <v>2</v>
      </c>
      <c r="P6" s="127" t="str">
        <f>'HIDE Site Summary'!CK5</f>
        <v>1
1
2
2</v>
      </c>
      <c r="Q6" s="128" t="str">
        <f>'HIDE Site Summary'!CL5</f>
        <v>LMD-FCI Private
LMD-FCI Public
HD-FCI Shared
Not in FCI</v>
      </c>
      <c r="R6" s="128" t="str">
        <f>'HIDE Site Summary'!CM5</f>
        <v>Z-150
Z-150
Z-350
Lvl2-X</v>
      </c>
      <c r="S6" s="129" t="str">
        <f>'HIDE Site Summary'!CN5</f>
        <v>150
150
350
10</v>
      </c>
      <c r="T6" s="127" t="str">
        <f>'HIDE Site Summary'!CO5</f>
        <v>1
1
0
0</v>
      </c>
      <c r="U6" s="127" t="str">
        <f>'HIDE Site Summary'!CP5</f>
        <v>1
1
1
0</v>
      </c>
      <c r="V6" s="127" t="str">
        <f>'HIDE Site Summary'!CQ5</f>
        <v>1
1
1
0</v>
      </c>
      <c r="W6" s="127" t="str">
        <f>'HIDE Site Summary'!CR5</f>
        <v>0
0
0
0</v>
      </c>
      <c r="X6" s="127" t="str">
        <f>'HIDE Site Summary'!CS5</f>
        <v>0
0
0
0</v>
      </c>
      <c r="Y6" s="138" t="str">
        <f>'HIDE Site Summary'!CT5</f>
        <v>360
720
3360
0</v>
      </c>
    </row>
    <row r="7" spans="2:25" x14ac:dyDescent="0.3">
      <c r="B7" s="122" t="str">
        <f>'HIDE Site Summary'!C6</f>
        <v>ExampleSite3</v>
      </c>
      <c r="C7" s="123" t="str">
        <f>'HIDE Site Summary'!D6</f>
        <v>Street03</v>
      </c>
      <c r="D7" s="123" t="str">
        <f>'HIDE Site Summary'!E6</f>
        <v>City03</v>
      </c>
      <c r="E7" s="124">
        <f>'HIDE Site Summary'!F6</f>
        <v>34.333329999999997</v>
      </c>
      <c r="F7" s="124">
        <f>'HIDE Site Summary'!G6</f>
        <v>-120.33333</v>
      </c>
      <c r="G7" s="125">
        <f>'HIDE Site Summary'!H6</f>
        <v>45719</v>
      </c>
      <c r="H7" s="123">
        <f>'HIDE Site Summary'!I6</f>
        <v>24</v>
      </c>
      <c r="I7" s="126">
        <f>'HIDE Site Summary'!J6</f>
        <v>1000</v>
      </c>
      <c r="J7" s="126">
        <f>'HIDE Site Summary'!L6</f>
        <v>1000</v>
      </c>
      <c r="K7" s="126">
        <f>'HIDE Site Summary'!M6</f>
        <v>0</v>
      </c>
      <c r="L7" s="126">
        <f>'HIDE Site Summary'!N6</f>
        <v>1000</v>
      </c>
      <c r="M7" s="123">
        <f>'HIDE Site Summary'!O6</f>
        <v>3</v>
      </c>
      <c r="N7" s="123">
        <f>'HIDE Site Summary'!P6</f>
        <v>0</v>
      </c>
      <c r="O7" s="123">
        <f>'HIDE Site Summary'!Q6</f>
        <v>3</v>
      </c>
      <c r="P7" s="127" t="str">
        <f>'HIDE Site Summary'!CK6</f>
        <v>3</v>
      </c>
      <c r="Q7" s="128" t="str">
        <f>'HIDE Site Summary'!CL6</f>
        <v>HD-FCI Private</v>
      </c>
      <c r="R7" s="128" t="str">
        <f>'HIDE Site Summary'!CM6</f>
        <v>Alph3.5</v>
      </c>
      <c r="S7" s="129" t="str">
        <f>'HIDE Site Summary'!CN6</f>
        <v>350</v>
      </c>
      <c r="T7" s="127" t="str">
        <f>'HIDE Site Summary'!CO6</f>
        <v>0</v>
      </c>
      <c r="U7" s="127" t="str">
        <f>'HIDE Site Summary'!CP6</f>
        <v>2</v>
      </c>
      <c r="V7" s="127" t="str">
        <f>'HIDE Site Summary'!CQ6</f>
        <v>0</v>
      </c>
      <c r="W7" s="127" t="str">
        <f>'HIDE Site Summary'!CR6</f>
        <v>0</v>
      </c>
      <c r="X7" s="127" t="str">
        <f>'HIDE Site Summary'!CS6</f>
        <v>0</v>
      </c>
      <c r="Y7" s="138" t="str">
        <f>'HIDE Site Summary'!CT6</f>
        <v>2400</v>
      </c>
    </row>
    <row r="8" spans="2:25" ht="31.2" x14ac:dyDescent="0.3">
      <c r="B8" s="122" t="str">
        <f>'HIDE Site Summary'!C7</f>
        <v>ExampleSite4</v>
      </c>
      <c r="C8" s="123" t="str">
        <f>'HIDE Site Summary'!D7</f>
        <v>Street04</v>
      </c>
      <c r="D8" s="123" t="str">
        <f>'HIDE Site Summary'!E7</f>
        <v>City04</v>
      </c>
      <c r="E8" s="124">
        <f>'HIDE Site Summary'!F7</f>
        <v>34.44444</v>
      </c>
      <c r="F8" s="124">
        <f>'HIDE Site Summary'!G7</f>
        <v>-120.44444</v>
      </c>
      <c r="G8" s="125">
        <f>'HIDE Site Summary'!H7</f>
        <v>45751</v>
      </c>
      <c r="H8" s="123">
        <f>'HIDE Site Summary'!I7</f>
        <v>24</v>
      </c>
      <c r="I8" s="126">
        <f>'HIDE Site Summary'!J7</f>
        <v>3000</v>
      </c>
      <c r="J8" s="126">
        <f>'HIDE Site Summary'!L7</f>
        <v>2500</v>
      </c>
      <c r="K8" s="126">
        <f>'HIDE Site Summary'!M7</f>
        <v>2500</v>
      </c>
      <c r="L8" s="126">
        <f>'HIDE Site Summary'!N7</f>
        <v>0</v>
      </c>
      <c r="M8" s="123">
        <f>'HIDE Site Summary'!O7</f>
        <v>10</v>
      </c>
      <c r="N8" s="123">
        <f>'HIDE Site Summary'!P7</f>
        <v>10</v>
      </c>
      <c r="O8" s="123">
        <f>'HIDE Site Summary'!Q7</f>
        <v>0</v>
      </c>
      <c r="P8" s="127" t="str">
        <f>'HIDE Site Summary'!CK7</f>
        <v>5
5</v>
      </c>
      <c r="Q8" s="128" t="str">
        <f>'HIDE Site Summary'!CL7</f>
        <v>LMD-FCI Private
LMD-FCI Public</v>
      </c>
      <c r="R8" s="128" t="str">
        <f>'HIDE Site Summary'!CM7</f>
        <v>Alph3.0
Alph3.0</v>
      </c>
      <c r="S8" s="129" t="str">
        <f>'HIDE Site Summary'!CN7</f>
        <v>300
300</v>
      </c>
      <c r="T8" s="127" t="str">
        <f>'HIDE Site Summary'!CO7</f>
        <v>0
0</v>
      </c>
      <c r="U8" s="127" t="str">
        <f>'HIDE Site Summary'!CP7</f>
        <v>0
0</v>
      </c>
      <c r="V8" s="127" t="str">
        <f>'HIDE Site Summary'!CQ7</f>
        <v>2
2</v>
      </c>
      <c r="W8" s="127" t="str">
        <f>'HIDE Site Summary'!CR7</f>
        <v>0
0</v>
      </c>
      <c r="X8" s="127" t="str">
        <f>'HIDE Site Summary'!CS7</f>
        <v>0
0</v>
      </c>
      <c r="Y8" s="138" t="str">
        <f>'HIDE Site Summary'!CT7</f>
        <v>3000
6000</v>
      </c>
    </row>
    <row r="9" spans="2:25" ht="31.2" x14ac:dyDescent="0.3">
      <c r="B9" s="122" t="str">
        <f>'HIDE Site Summary'!C8</f>
        <v>ExampleSite5</v>
      </c>
      <c r="C9" s="123" t="str">
        <f>'HIDE Site Summary'!D8</f>
        <v>Street 05</v>
      </c>
      <c r="D9" s="123" t="str">
        <f>'HIDE Site Summary'!E8</f>
        <v>City05</v>
      </c>
      <c r="E9" s="124">
        <f>'HIDE Site Summary'!F8</f>
        <v>34.555549999999997</v>
      </c>
      <c r="F9" s="124">
        <f>'HIDE Site Summary'!G8</f>
        <v>-120.55555</v>
      </c>
      <c r="G9" s="125">
        <f>'HIDE Site Summary'!H8</f>
        <v>45782</v>
      </c>
      <c r="H9" s="123">
        <f>'HIDE Site Summary'!I8</f>
        <v>24</v>
      </c>
      <c r="I9" s="126">
        <f>'HIDE Site Summary'!J8</f>
        <v>50000</v>
      </c>
      <c r="J9" s="126">
        <f>'HIDE Site Summary'!L8</f>
        <v>40000</v>
      </c>
      <c r="K9" s="126">
        <f>'HIDE Site Summary'!M8</f>
        <v>0</v>
      </c>
      <c r="L9" s="126">
        <f>'HIDE Site Summary'!N8</f>
        <v>40000</v>
      </c>
      <c r="M9" s="123">
        <f>'HIDE Site Summary'!O8</f>
        <v>22</v>
      </c>
      <c r="N9" s="123">
        <f>'HIDE Site Summary'!P8</f>
        <v>0</v>
      </c>
      <c r="O9" s="123">
        <f>'HIDE Site Summary'!Q8</f>
        <v>20</v>
      </c>
      <c r="P9" s="127" t="str">
        <f>'HIDE Site Summary'!CK8</f>
        <v>20
2</v>
      </c>
      <c r="Q9" s="128" t="str">
        <f>'HIDE Site Summary'!CL8</f>
        <v>HD-FCI Shared
Not in FCI</v>
      </c>
      <c r="R9" s="128" t="str">
        <f>'HIDE Site Summary'!CM8</f>
        <v>Mega1
Mega1</v>
      </c>
      <c r="S9" s="129" t="str">
        <f>'HIDE Site Summary'!CN8</f>
        <v>2250
2250</v>
      </c>
      <c r="T9" s="127" t="str">
        <f>'HIDE Site Summary'!CO8</f>
        <v>0
0</v>
      </c>
      <c r="U9" s="127" t="str">
        <f>'HIDE Site Summary'!CP8</f>
        <v>0
0</v>
      </c>
      <c r="V9" s="127" t="str">
        <f>'HIDE Site Summary'!CQ8</f>
        <v>0
0</v>
      </c>
      <c r="W9" s="127" t="str">
        <f>'HIDE Site Summary'!CR8</f>
        <v>2
2</v>
      </c>
      <c r="X9" s="127" t="str">
        <f>'HIDE Site Summary'!CS8</f>
        <v>MCS
MCS</v>
      </c>
      <c r="Y9" s="138" t="str">
        <f>'HIDE Site Summary'!CT8</f>
        <v>192000
0</v>
      </c>
    </row>
    <row r="10" spans="2:25" x14ac:dyDescent="0.3">
      <c r="B10" s="122">
        <f>'HIDE Site Summary'!C9</f>
        <v>0</v>
      </c>
      <c r="C10" s="123">
        <f>'HIDE Site Summary'!D9</f>
        <v>0</v>
      </c>
      <c r="D10" s="123" t="str">
        <f>'HIDE Site Summary'!E9</f>
        <v/>
      </c>
      <c r="E10" s="124">
        <f>'HIDE Site Summary'!F9</f>
        <v>0</v>
      </c>
      <c r="F10" s="124">
        <f>'HIDE Site Summary'!G9</f>
        <v>0</v>
      </c>
      <c r="G10" s="125">
        <f>'HIDE Site Summary'!H9</f>
        <v>0</v>
      </c>
      <c r="H10" s="123">
        <f>'HIDE Site Summary'!I9</f>
        <v>0</v>
      </c>
      <c r="I10" s="126">
        <f>'HIDE Site Summary'!J9</f>
        <v>0</v>
      </c>
      <c r="J10" s="126">
        <f>'HIDE Site Summary'!L9</f>
        <v>0</v>
      </c>
      <c r="K10" s="126">
        <f>'HIDE Site Summary'!M9</f>
        <v>0</v>
      </c>
      <c r="L10" s="126">
        <f>'HIDE Site Summary'!N9</f>
        <v>0</v>
      </c>
      <c r="M10" s="123">
        <f>'HIDE Site Summary'!O9</f>
        <v>0</v>
      </c>
      <c r="N10" s="123">
        <f>'HIDE Site Summary'!P9</f>
        <v>0</v>
      </c>
      <c r="O10" s="123">
        <f>'HIDE Site Summary'!Q9</f>
        <v>0</v>
      </c>
      <c r="P10" s="127" t="str">
        <f>'HIDE Site Summary'!CK9</f>
        <v/>
      </c>
      <c r="Q10" s="128" t="str">
        <f>'HIDE Site Summary'!CL9</f>
        <v/>
      </c>
      <c r="R10" s="128" t="str">
        <f>'HIDE Site Summary'!CM9</f>
        <v/>
      </c>
      <c r="S10" s="129" t="str">
        <f>'HIDE Site Summary'!CN9</f>
        <v/>
      </c>
      <c r="T10" s="127" t="str">
        <f>'HIDE Site Summary'!CO9</f>
        <v/>
      </c>
      <c r="U10" s="127" t="str">
        <f>'HIDE Site Summary'!CP9</f>
        <v/>
      </c>
      <c r="V10" s="127" t="str">
        <f>'HIDE Site Summary'!CQ9</f>
        <v/>
      </c>
      <c r="W10" s="127" t="str">
        <f>'HIDE Site Summary'!CR9</f>
        <v/>
      </c>
      <c r="X10" s="127" t="str">
        <f>'HIDE Site Summary'!CS9</f>
        <v/>
      </c>
      <c r="Y10" s="138" t="str">
        <f>'HIDE Site Summary'!CT9</f>
        <v/>
      </c>
    </row>
    <row r="11" spans="2:25" x14ac:dyDescent="0.3">
      <c r="B11" s="122">
        <f>'HIDE Site Summary'!C10</f>
        <v>0</v>
      </c>
      <c r="C11" s="123">
        <f>'HIDE Site Summary'!D10</f>
        <v>0</v>
      </c>
      <c r="D11" s="123" t="str">
        <f>'HIDE Site Summary'!E10</f>
        <v/>
      </c>
      <c r="E11" s="124">
        <f>'HIDE Site Summary'!F10</f>
        <v>0</v>
      </c>
      <c r="F11" s="124">
        <f>'HIDE Site Summary'!G10</f>
        <v>0</v>
      </c>
      <c r="G11" s="125">
        <f>'HIDE Site Summary'!H10</f>
        <v>0</v>
      </c>
      <c r="H11" s="123">
        <f>'HIDE Site Summary'!I10</f>
        <v>0</v>
      </c>
      <c r="I11" s="126">
        <f>'HIDE Site Summary'!J10</f>
        <v>0</v>
      </c>
      <c r="J11" s="126">
        <f>'HIDE Site Summary'!L10</f>
        <v>0</v>
      </c>
      <c r="K11" s="126">
        <f>'HIDE Site Summary'!M10</f>
        <v>0</v>
      </c>
      <c r="L11" s="126">
        <f>'HIDE Site Summary'!N10</f>
        <v>0</v>
      </c>
      <c r="M11" s="123">
        <f>'HIDE Site Summary'!O10</f>
        <v>0</v>
      </c>
      <c r="N11" s="123">
        <f>'HIDE Site Summary'!P10</f>
        <v>0</v>
      </c>
      <c r="O11" s="123">
        <f>'HIDE Site Summary'!Q10</f>
        <v>0</v>
      </c>
      <c r="P11" s="127" t="str">
        <f>'HIDE Site Summary'!CK10</f>
        <v/>
      </c>
      <c r="Q11" s="128" t="str">
        <f>'HIDE Site Summary'!CL10</f>
        <v/>
      </c>
      <c r="R11" s="128" t="str">
        <f>'HIDE Site Summary'!CM10</f>
        <v/>
      </c>
      <c r="S11" s="129" t="str">
        <f>'HIDE Site Summary'!CN10</f>
        <v/>
      </c>
      <c r="T11" s="127" t="str">
        <f>'HIDE Site Summary'!CO10</f>
        <v/>
      </c>
      <c r="U11" s="127" t="str">
        <f>'HIDE Site Summary'!CP10</f>
        <v/>
      </c>
      <c r="V11" s="127" t="str">
        <f>'HIDE Site Summary'!CQ10</f>
        <v/>
      </c>
      <c r="W11" s="127" t="str">
        <f>'HIDE Site Summary'!CR10</f>
        <v/>
      </c>
      <c r="X11" s="127" t="str">
        <f>'HIDE Site Summary'!CS10</f>
        <v/>
      </c>
      <c r="Y11" s="138" t="str">
        <f>'HIDE Site Summary'!CT10</f>
        <v/>
      </c>
    </row>
    <row r="12" spans="2:25" x14ac:dyDescent="0.3">
      <c r="B12" s="122">
        <f>'HIDE Site Summary'!C11</f>
        <v>0</v>
      </c>
      <c r="C12" s="123">
        <f>'HIDE Site Summary'!D11</f>
        <v>0</v>
      </c>
      <c r="D12" s="123" t="str">
        <f>'HIDE Site Summary'!E11</f>
        <v/>
      </c>
      <c r="E12" s="124">
        <f>'HIDE Site Summary'!F11</f>
        <v>0</v>
      </c>
      <c r="F12" s="124">
        <f>'HIDE Site Summary'!G11</f>
        <v>0</v>
      </c>
      <c r="G12" s="125">
        <f>'HIDE Site Summary'!H11</f>
        <v>0</v>
      </c>
      <c r="H12" s="123">
        <f>'HIDE Site Summary'!I11</f>
        <v>0</v>
      </c>
      <c r="I12" s="126">
        <f>'HIDE Site Summary'!J11</f>
        <v>0</v>
      </c>
      <c r="J12" s="126">
        <f>'HIDE Site Summary'!L11</f>
        <v>0</v>
      </c>
      <c r="K12" s="126">
        <f>'HIDE Site Summary'!M11</f>
        <v>0</v>
      </c>
      <c r="L12" s="126">
        <f>'HIDE Site Summary'!N11</f>
        <v>0</v>
      </c>
      <c r="M12" s="123">
        <f>'HIDE Site Summary'!O11</f>
        <v>0</v>
      </c>
      <c r="N12" s="123">
        <f>'HIDE Site Summary'!P11</f>
        <v>0</v>
      </c>
      <c r="O12" s="123">
        <f>'HIDE Site Summary'!Q11</f>
        <v>0</v>
      </c>
      <c r="P12" s="127" t="str">
        <f>'HIDE Site Summary'!CK11</f>
        <v/>
      </c>
      <c r="Q12" s="128" t="str">
        <f>'HIDE Site Summary'!CL11</f>
        <v/>
      </c>
      <c r="R12" s="128" t="str">
        <f>'HIDE Site Summary'!CM11</f>
        <v/>
      </c>
      <c r="S12" s="129" t="str">
        <f>'HIDE Site Summary'!CN11</f>
        <v/>
      </c>
      <c r="T12" s="127" t="str">
        <f>'HIDE Site Summary'!CO11</f>
        <v/>
      </c>
      <c r="U12" s="127" t="str">
        <f>'HIDE Site Summary'!CP11</f>
        <v/>
      </c>
      <c r="V12" s="127" t="str">
        <f>'HIDE Site Summary'!CQ11</f>
        <v/>
      </c>
      <c r="W12" s="127" t="str">
        <f>'HIDE Site Summary'!CR11</f>
        <v/>
      </c>
      <c r="X12" s="127" t="str">
        <f>'HIDE Site Summary'!CS11</f>
        <v/>
      </c>
      <c r="Y12" s="138" t="str">
        <f>'HIDE Site Summary'!CT11</f>
        <v/>
      </c>
    </row>
    <row r="13" spans="2:25" x14ac:dyDescent="0.3">
      <c r="B13" s="122">
        <f>'HIDE Site Summary'!C12</f>
        <v>0</v>
      </c>
      <c r="C13" s="123">
        <f>'HIDE Site Summary'!D12</f>
        <v>0</v>
      </c>
      <c r="D13" s="123" t="str">
        <f>'HIDE Site Summary'!E12</f>
        <v/>
      </c>
      <c r="E13" s="124">
        <f>'HIDE Site Summary'!F12</f>
        <v>0</v>
      </c>
      <c r="F13" s="124">
        <f>'HIDE Site Summary'!G12</f>
        <v>0</v>
      </c>
      <c r="G13" s="125">
        <f>'HIDE Site Summary'!H12</f>
        <v>0</v>
      </c>
      <c r="H13" s="123">
        <f>'HIDE Site Summary'!I12</f>
        <v>0</v>
      </c>
      <c r="I13" s="126">
        <f>'HIDE Site Summary'!J12</f>
        <v>0</v>
      </c>
      <c r="J13" s="126">
        <f>'HIDE Site Summary'!L12</f>
        <v>0</v>
      </c>
      <c r="K13" s="126">
        <f>'HIDE Site Summary'!M12</f>
        <v>0</v>
      </c>
      <c r="L13" s="126">
        <f>'HIDE Site Summary'!N12</f>
        <v>0</v>
      </c>
      <c r="M13" s="123">
        <f>'HIDE Site Summary'!O12</f>
        <v>0</v>
      </c>
      <c r="N13" s="123">
        <f>'HIDE Site Summary'!P12</f>
        <v>0</v>
      </c>
      <c r="O13" s="123">
        <f>'HIDE Site Summary'!Q12</f>
        <v>0</v>
      </c>
      <c r="P13" s="127" t="str">
        <f>'HIDE Site Summary'!CK12</f>
        <v/>
      </c>
      <c r="Q13" s="128" t="str">
        <f>'HIDE Site Summary'!CL12</f>
        <v/>
      </c>
      <c r="R13" s="128" t="str">
        <f>'HIDE Site Summary'!CM12</f>
        <v/>
      </c>
      <c r="S13" s="129" t="str">
        <f>'HIDE Site Summary'!CN12</f>
        <v/>
      </c>
      <c r="T13" s="127" t="str">
        <f>'HIDE Site Summary'!CO12</f>
        <v/>
      </c>
      <c r="U13" s="127" t="str">
        <f>'HIDE Site Summary'!CP12</f>
        <v/>
      </c>
      <c r="V13" s="127" t="str">
        <f>'HIDE Site Summary'!CQ12</f>
        <v/>
      </c>
      <c r="W13" s="127" t="str">
        <f>'HIDE Site Summary'!CR12</f>
        <v/>
      </c>
      <c r="X13" s="127" t="str">
        <f>'HIDE Site Summary'!CS12</f>
        <v/>
      </c>
      <c r="Y13" s="138" t="str">
        <f>'HIDE Site Summary'!CT12</f>
        <v/>
      </c>
    </row>
    <row r="14" spans="2:25" x14ac:dyDescent="0.3">
      <c r="B14" s="122">
        <f>'HIDE Site Summary'!C13</f>
        <v>0</v>
      </c>
      <c r="C14" s="123">
        <f>'HIDE Site Summary'!D13</f>
        <v>0</v>
      </c>
      <c r="D14" s="123" t="str">
        <f>'HIDE Site Summary'!E13</f>
        <v/>
      </c>
      <c r="E14" s="124">
        <f>'HIDE Site Summary'!F13</f>
        <v>0</v>
      </c>
      <c r="F14" s="124">
        <f>'HIDE Site Summary'!G13</f>
        <v>0</v>
      </c>
      <c r="G14" s="125">
        <f>'HIDE Site Summary'!H13</f>
        <v>0</v>
      </c>
      <c r="H14" s="123">
        <f>'HIDE Site Summary'!I13</f>
        <v>0</v>
      </c>
      <c r="I14" s="126">
        <f>'HIDE Site Summary'!J13</f>
        <v>0</v>
      </c>
      <c r="J14" s="126">
        <f>'HIDE Site Summary'!L13</f>
        <v>0</v>
      </c>
      <c r="K14" s="126">
        <f>'HIDE Site Summary'!M13</f>
        <v>0</v>
      </c>
      <c r="L14" s="126">
        <f>'HIDE Site Summary'!N13</f>
        <v>0</v>
      </c>
      <c r="M14" s="123">
        <f>'HIDE Site Summary'!O13</f>
        <v>0</v>
      </c>
      <c r="N14" s="123">
        <f>'HIDE Site Summary'!P13</f>
        <v>0</v>
      </c>
      <c r="O14" s="123">
        <f>'HIDE Site Summary'!Q13</f>
        <v>0</v>
      </c>
      <c r="P14" s="127" t="str">
        <f>'HIDE Site Summary'!CK13</f>
        <v/>
      </c>
      <c r="Q14" s="128" t="str">
        <f>'HIDE Site Summary'!CL13</f>
        <v/>
      </c>
      <c r="R14" s="128" t="str">
        <f>'HIDE Site Summary'!CM13</f>
        <v/>
      </c>
      <c r="S14" s="129" t="str">
        <f>'HIDE Site Summary'!CN13</f>
        <v/>
      </c>
      <c r="T14" s="127" t="str">
        <f>'HIDE Site Summary'!CO13</f>
        <v/>
      </c>
      <c r="U14" s="127" t="str">
        <f>'HIDE Site Summary'!CP13</f>
        <v/>
      </c>
      <c r="V14" s="127" t="str">
        <f>'HIDE Site Summary'!CQ13</f>
        <v/>
      </c>
      <c r="W14" s="127" t="str">
        <f>'HIDE Site Summary'!CR13</f>
        <v/>
      </c>
      <c r="X14" s="127" t="str">
        <f>'HIDE Site Summary'!CS13</f>
        <v/>
      </c>
      <c r="Y14" s="138" t="str">
        <f>'HIDE Site Summary'!CT13</f>
        <v/>
      </c>
    </row>
    <row r="15" spans="2:25" x14ac:dyDescent="0.3">
      <c r="B15" s="122">
        <f>'HIDE Site Summary'!C14</f>
        <v>0</v>
      </c>
      <c r="C15" s="123">
        <f>'HIDE Site Summary'!D14</f>
        <v>0</v>
      </c>
      <c r="D15" s="123" t="str">
        <f>'HIDE Site Summary'!E14</f>
        <v/>
      </c>
      <c r="E15" s="124">
        <f>'HIDE Site Summary'!F14</f>
        <v>0</v>
      </c>
      <c r="F15" s="124">
        <f>'HIDE Site Summary'!G14</f>
        <v>0</v>
      </c>
      <c r="G15" s="125">
        <f>'HIDE Site Summary'!H14</f>
        <v>0</v>
      </c>
      <c r="H15" s="123">
        <f>'HIDE Site Summary'!I14</f>
        <v>0</v>
      </c>
      <c r="I15" s="126">
        <f>'HIDE Site Summary'!J14</f>
        <v>0</v>
      </c>
      <c r="J15" s="126">
        <f>'HIDE Site Summary'!L14</f>
        <v>0</v>
      </c>
      <c r="K15" s="126">
        <f>'HIDE Site Summary'!M14</f>
        <v>0</v>
      </c>
      <c r="L15" s="126">
        <f>'HIDE Site Summary'!N14</f>
        <v>0</v>
      </c>
      <c r="M15" s="123">
        <f>'HIDE Site Summary'!O14</f>
        <v>0</v>
      </c>
      <c r="N15" s="123">
        <f>'HIDE Site Summary'!P14</f>
        <v>0</v>
      </c>
      <c r="O15" s="123">
        <f>'HIDE Site Summary'!Q14</f>
        <v>0</v>
      </c>
      <c r="P15" s="127" t="str">
        <f>'HIDE Site Summary'!CK14</f>
        <v/>
      </c>
      <c r="Q15" s="128" t="str">
        <f>'HIDE Site Summary'!CL14</f>
        <v/>
      </c>
      <c r="R15" s="128" t="str">
        <f>'HIDE Site Summary'!CM14</f>
        <v/>
      </c>
      <c r="S15" s="129" t="str">
        <f>'HIDE Site Summary'!CN14</f>
        <v/>
      </c>
      <c r="T15" s="127" t="str">
        <f>'HIDE Site Summary'!CO14</f>
        <v/>
      </c>
      <c r="U15" s="127" t="str">
        <f>'HIDE Site Summary'!CP14</f>
        <v/>
      </c>
      <c r="V15" s="127" t="str">
        <f>'HIDE Site Summary'!CQ14</f>
        <v/>
      </c>
      <c r="W15" s="127" t="str">
        <f>'HIDE Site Summary'!CR14</f>
        <v/>
      </c>
      <c r="X15" s="127" t="str">
        <f>'HIDE Site Summary'!CS14</f>
        <v/>
      </c>
      <c r="Y15" s="138" t="str">
        <f>'HIDE Site Summary'!CT14</f>
        <v/>
      </c>
    </row>
    <row r="16" spans="2:25" x14ac:dyDescent="0.3">
      <c r="B16" s="122">
        <f>'HIDE Site Summary'!C15</f>
        <v>0</v>
      </c>
      <c r="C16" s="123">
        <f>'HIDE Site Summary'!D15</f>
        <v>0</v>
      </c>
      <c r="D16" s="123" t="str">
        <f>'HIDE Site Summary'!E15</f>
        <v/>
      </c>
      <c r="E16" s="124">
        <f>'HIDE Site Summary'!F15</f>
        <v>0</v>
      </c>
      <c r="F16" s="124">
        <f>'HIDE Site Summary'!G15</f>
        <v>0</v>
      </c>
      <c r="G16" s="125">
        <f>'HIDE Site Summary'!H15</f>
        <v>0</v>
      </c>
      <c r="H16" s="123">
        <f>'HIDE Site Summary'!I15</f>
        <v>0</v>
      </c>
      <c r="I16" s="126">
        <f>'HIDE Site Summary'!J15</f>
        <v>0</v>
      </c>
      <c r="J16" s="126">
        <f>'HIDE Site Summary'!L15</f>
        <v>0</v>
      </c>
      <c r="K16" s="126">
        <f>'HIDE Site Summary'!M15</f>
        <v>0</v>
      </c>
      <c r="L16" s="126">
        <f>'HIDE Site Summary'!N15</f>
        <v>0</v>
      </c>
      <c r="M16" s="123">
        <f>'HIDE Site Summary'!O15</f>
        <v>0</v>
      </c>
      <c r="N16" s="123">
        <f>'HIDE Site Summary'!P15</f>
        <v>0</v>
      </c>
      <c r="O16" s="123">
        <f>'HIDE Site Summary'!Q15</f>
        <v>0</v>
      </c>
      <c r="P16" s="127" t="str">
        <f>'HIDE Site Summary'!CK15</f>
        <v/>
      </c>
      <c r="Q16" s="128" t="str">
        <f>'HIDE Site Summary'!CL15</f>
        <v/>
      </c>
      <c r="R16" s="128" t="str">
        <f>'HIDE Site Summary'!CM15</f>
        <v/>
      </c>
      <c r="S16" s="129" t="str">
        <f>'HIDE Site Summary'!CN15</f>
        <v/>
      </c>
      <c r="T16" s="127" t="str">
        <f>'HIDE Site Summary'!CO15</f>
        <v/>
      </c>
      <c r="U16" s="127" t="str">
        <f>'HIDE Site Summary'!CP15</f>
        <v/>
      </c>
      <c r="V16" s="127" t="str">
        <f>'HIDE Site Summary'!CQ15</f>
        <v/>
      </c>
      <c r="W16" s="127" t="str">
        <f>'HIDE Site Summary'!CR15</f>
        <v/>
      </c>
      <c r="X16" s="127" t="str">
        <f>'HIDE Site Summary'!CS15</f>
        <v/>
      </c>
      <c r="Y16" s="138" t="str">
        <f>'HIDE Site Summary'!CT15</f>
        <v/>
      </c>
    </row>
    <row r="17" spans="2:25" x14ac:dyDescent="0.3">
      <c r="B17" s="122">
        <f>'HIDE Site Summary'!C16</f>
        <v>0</v>
      </c>
      <c r="C17" s="123">
        <f>'HIDE Site Summary'!D16</f>
        <v>0</v>
      </c>
      <c r="D17" s="123" t="str">
        <f>'HIDE Site Summary'!E16</f>
        <v/>
      </c>
      <c r="E17" s="124">
        <f>'HIDE Site Summary'!F16</f>
        <v>0</v>
      </c>
      <c r="F17" s="124">
        <f>'HIDE Site Summary'!G16</f>
        <v>0</v>
      </c>
      <c r="G17" s="125">
        <f>'HIDE Site Summary'!H16</f>
        <v>0</v>
      </c>
      <c r="H17" s="123">
        <f>'HIDE Site Summary'!I16</f>
        <v>0</v>
      </c>
      <c r="I17" s="126">
        <f>'HIDE Site Summary'!J16</f>
        <v>0</v>
      </c>
      <c r="J17" s="126">
        <f>'HIDE Site Summary'!L16</f>
        <v>0</v>
      </c>
      <c r="K17" s="126">
        <f>'HIDE Site Summary'!M16</f>
        <v>0</v>
      </c>
      <c r="L17" s="126">
        <f>'HIDE Site Summary'!N16</f>
        <v>0</v>
      </c>
      <c r="M17" s="123">
        <f>'HIDE Site Summary'!O16</f>
        <v>0</v>
      </c>
      <c r="N17" s="123">
        <f>'HIDE Site Summary'!P16</f>
        <v>0</v>
      </c>
      <c r="O17" s="123">
        <f>'HIDE Site Summary'!Q16</f>
        <v>0</v>
      </c>
      <c r="P17" s="127" t="str">
        <f>'HIDE Site Summary'!CK16</f>
        <v/>
      </c>
      <c r="Q17" s="128" t="str">
        <f>'HIDE Site Summary'!CL16</f>
        <v/>
      </c>
      <c r="R17" s="128" t="str">
        <f>'HIDE Site Summary'!CM16</f>
        <v/>
      </c>
      <c r="S17" s="129" t="str">
        <f>'HIDE Site Summary'!CN16</f>
        <v/>
      </c>
      <c r="T17" s="127" t="str">
        <f>'HIDE Site Summary'!CO16</f>
        <v/>
      </c>
      <c r="U17" s="127" t="str">
        <f>'HIDE Site Summary'!CP16</f>
        <v/>
      </c>
      <c r="V17" s="127" t="str">
        <f>'HIDE Site Summary'!CQ16</f>
        <v/>
      </c>
      <c r="W17" s="127" t="str">
        <f>'HIDE Site Summary'!CR16</f>
        <v/>
      </c>
      <c r="X17" s="127" t="str">
        <f>'HIDE Site Summary'!CS16</f>
        <v/>
      </c>
      <c r="Y17" s="138" t="str">
        <f>'HIDE Site Summary'!CT16</f>
        <v/>
      </c>
    </row>
    <row r="18" spans="2:25" x14ac:dyDescent="0.3">
      <c r="B18" s="122">
        <f>'HIDE Site Summary'!C17</f>
        <v>0</v>
      </c>
      <c r="C18" s="123">
        <f>'HIDE Site Summary'!D17</f>
        <v>0</v>
      </c>
      <c r="D18" s="123" t="str">
        <f>'HIDE Site Summary'!E17</f>
        <v/>
      </c>
      <c r="E18" s="124">
        <f>'HIDE Site Summary'!F17</f>
        <v>0</v>
      </c>
      <c r="F18" s="124">
        <f>'HIDE Site Summary'!G17</f>
        <v>0</v>
      </c>
      <c r="G18" s="125">
        <f>'HIDE Site Summary'!H17</f>
        <v>0</v>
      </c>
      <c r="H18" s="123">
        <f>'HIDE Site Summary'!I17</f>
        <v>0</v>
      </c>
      <c r="I18" s="126">
        <f>'HIDE Site Summary'!J17</f>
        <v>0</v>
      </c>
      <c r="J18" s="126">
        <f>'HIDE Site Summary'!L17</f>
        <v>0</v>
      </c>
      <c r="K18" s="126">
        <f>'HIDE Site Summary'!M17</f>
        <v>0</v>
      </c>
      <c r="L18" s="126">
        <f>'HIDE Site Summary'!N17</f>
        <v>0</v>
      </c>
      <c r="M18" s="123">
        <f>'HIDE Site Summary'!O17</f>
        <v>0</v>
      </c>
      <c r="N18" s="123">
        <f>'HIDE Site Summary'!P17</f>
        <v>0</v>
      </c>
      <c r="O18" s="123">
        <f>'HIDE Site Summary'!Q17</f>
        <v>0</v>
      </c>
      <c r="P18" s="127" t="str">
        <f>'HIDE Site Summary'!CK17</f>
        <v/>
      </c>
      <c r="Q18" s="128" t="str">
        <f>'HIDE Site Summary'!CL17</f>
        <v/>
      </c>
      <c r="R18" s="128" t="str">
        <f>'HIDE Site Summary'!CM17</f>
        <v/>
      </c>
      <c r="S18" s="129" t="str">
        <f>'HIDE Site Summary'!CN17</f>
        <v/>
      </c>
      <c r="T18" s="127" t="str">
        <f>'HIDE Site Summary'!CO17</f>
        <v/>
      </c>
      <c r="U18" s="127" t="str">
        <f>'HIDE Site Summary'!CP17</f>
        <v/>
      </c>
      <c r="V18" s="127" t="str">
        <f>'HIDE Site Summary'!CQ17</f>
        <v/>
      </c>
      <c r="W18" s="127" t="str">
        <f>'HIDE Site Summary'!CR17</f>
        <v/>
      </c>
      <c r="X18" s="127" t="str">
        <f>'HIDE Site Summary'!CS17</f>
        <v/>
      </c>
      <c r="Y18" s="138" t="str">
        <f>'HIDE Site Summary'!CT17</f>
        <v/>
      </c>
    </row>
    <row r="19" spans="2:25" x14ac:dyDescent="0.3">
      <c r="B19" s="122">
        <f>'HIDE Site Summary'!C18</f>
        <v>0</v>
      </c>
      <c r="C19" s="123">
        <f>'HIDE Site Summary'!D18</f>
        <v>0</v>
      </c>
      <c r="D19" s="123" t="str">
        <f>'HIDE Site Summary'!E18</f>
        <v/>
      </c>
      <c r="E19" s="124">
        <f>'HIDE Site Summary'!F18</f>
        <v>0</v>
      </c>
      <c r="F19" s="124">
        <f>'HIDE Site Summary'!G18</f>
        <v>0</v>
      </c>
      <c r="G19" s="125">
        <f>'HIDE Site Summary'!H18</f>
        <v>0</v>
      </c>
      <c r="H19" s="123">
        <f>'HIDE Site Summary'!I18</f>
        <v>0</v>
      </c>
      <c r="I19" s="126">
        <f>'HIDE Site Summary'!J18</f>
        <v>0</v>
      </c>
      <c r="J19" s="126">
        <f>'HIDE Site Summary'!L18</f>
        <v>0</v>
      </c>
      <c r="K19" s="126">
        <f>'HIDE Site Summary'!M18</f>
        <v>0</v>
      </c>
      <c r="L19" s="126">
        <f>'HIDE Site Summary'!N18</f>
        <v>0</v>
      </c>
      <c r="M19" s="123">
        <f>'HIDE Site Summary'!O18</f>
        <v>0</v>
      </c>
      <c r="N19" s="123">
        <f>'HIDE Site Summary'!P18</f>
        <v>0</v>
      </c>
      <c r="O19" s="123">
        <f>'HIDE Site Summary'!Q18</f>
        <v>0</v>
      </c>
      <c r="P19" s="127" t="str">
        <f>'HIDE Site Summary'!CK18</f>
        <v/>
      </c>
      <c r="Q19" s="128" t="str">
        <f>'HIDE Site Summary'!CL18</f>
        <v/>
      </c>
      <c r="R19" s="128" t="str">
        <f>'HIDE Site Summary'!CM18</f>
        <v/>
      </c>
      <c r="S19" s="129" t="str">
        <f>'HIDE Site Summary'!CN18</f>
        <v/>
      </c>
      <c r="T19" s="127" t="str">
        <f>'HIDE Site Summary'!CO18</f>
        <v/>
      </c>
      <c r="U19" s="127" t="str">
        <f>'HIDE Site Summary'!CP18</f>
        <v/>
      </c>
      <c r="V19" s="127" t="str">
        <f>'HIDE Site Summary'!CQ18</f>
        <v/>
      </c>
      <c r="W19" s="127" t="str">
        <f>'HIDE Site Summary'!CR18</f>
        <v/>
      </c>
      <c r="X19" s="127" t="str">
        <f>'HIDE Site Summary'!CS18</f>
        <v/>
      </c>
      <c r="Y19" s="138" t="str">
        <f>'HIDE Site Summary'!CT18</f>
        <v/>
      </c>
    </row>
    <row r="20" spans="2:25" x14ac:dyDescent="0.3">
      <c r="B20" s="122">
        <f>'HIDE Site Summary'!C19</f>
        <v>0</v>
      </c>
      <c r="C20" s="123">
        <f>'HIDE Site Summary'!D19</f>
        <v>0</v>
      </c>
      <c r="D20" s="123" t="str">
        <f>'HIDE Site Summary'!E19</f>
        <v/>
      </c>
      <c r="E20" s="124">
        <f>'HIDE Site Summary'!F19</f>
        <v>0</v>
      </c>
      <c r="F20" s="124">
        <f>'HIDE Site Summary'!G19</f>
        <v>0</v>
      </c>
      <c r="G20" s="125">
        <f>'HIDE Site Summary'!H19</f>
        <v>0</v>
      </c>
      <c r="H20" s="123">
        <f>'HIDE Site Summary'!I19</f>
        <v>0</v>
      </c>
      <c r="I20" s="126">
        <f>'HIDE Site Summary'!J19</f>
        <v>0</v>
      </c>
      <c r="J20" s="126">
        <f>'HIDE Site Summary'!L19</f>
        <v>0</v>
      </c>
      <c r="K20" s="126">
        <f>'HIDE Site Summary'!M19</f>
        <v>0</v>
      </c>
      <c r="L20" s="126">
        <f>'HIDE Site Summary'!N19</f>
        <v>0</v>
      </c>
      <c r="M20" s="123">
        <f>'HIDE Site Summary'!O19</f>
        <v>0</v>
      </c>
      <c r="N20" s="123">
        <f>'HIDE Site Summary'!P19</f>
        <v>0</v>
      </c>
      <c r="O20" s="123">
        <f>'HIDE Site Summary'!Q19</f>
        <v>0</v>
      </c>
      <c r="P20" s="127" t="str">
        <f>'HIDE Site Summary'!CK19</f>
        <v/>
      </c>
      <c r="Q20" s="128" t="str">
        <f>'HIDE Site Summary'!CL19</f>
        <v/>
      </c>
      <c r="R20" s="128" t="str">
        <f>'HIDE Site Summary'!CM19</f>
        <v/>
      </c>
      <c r="S20" s="129" t="str">
        <f>'HIDE Site Summary'!CN19</f>
        <v/>
      </c>
      <c r="T20" s="127" t="str">
        <f>'HIDE Site Summary'!CO19</f>
        <v/>
      </c>
      <c r="U20" s="127" t="str">
        <f>'HIDE Site Summary'!CP19</f>
        <v/>
      </c>
      <c r="V20" s="127" t="str">
        <f>'HIDE Site Summary'!CQ19</f>
        <v/>
      </c>
      <c r="W20" s="127" t="str">
        <f>'HIDE Site Summary'!CR19</f>
        <v/>
      </c>
      <c r="X20" s="127" t="str">
        <f>'HIDE Site Summary'!CS19</f>
        <v/>
      </c>
      <c r="Y20" s="138" t="str">
        <f>'HIDE Site Summary'!CT19</f>
        <v/>
      </c>
    </row>
    <row r="21" spans="2:25" x14ac:dyDescent="0.3">
      <c r="B21" s="122">
        <f>'HIDE Site Summary'!C20</f>
        <v>0</v>
      </c>
      <c r="C21" s="123">
        <f>'HIDE Site Summary'!D20</f>
        <v>0</v>
      </c>
      <c r="D21" s="123" t="str">
        <f>'HIDE Site Summary'!E20</f>
        <v/>
      </c>
      <c r="E21" s="124">
        <f>'HIDE Site Summary'!F20</f>
        <v>0</v>
      </c>
      <c r="F21" s="124">
        <f>'HIDE Site Summary'!G20</f>
        <v>0</v>
      </c>
      <c r="G21" s="125">
        <f>'HIDE Site Summary'!H20</f>
        <v>0</v>
      </c>
      <c r="H21" s="123">
        <f>'HIDE Site Summary'!I20</f>
        <v>0</v>
      </c>
      <c r="I21" s="126">
        <f>'HIDE Site Summary'!J20</f>
        <v>0</v>
      </c>
      <c r="J21" s="126">
        <f>'HIDE Site Summary'!L20</f>
        <v>0</v>
      </c>
      <c r="K21" s="126">
        <f>'HIDE Site Summary'!M20</f>
        <v>0</v>
      </c>
      <c r="L21" s="126">
        <f>'HIDE Site Summary'!N20</f>
        <v>0</v>
      </c>
      <c r="M21" s="123">
        <f>'HIDE Site Summary'!O20</f>
        <v>0</v>
      </c>
      <c r="N21" s="123">
        <f>'HIDE Site Summary'!P20</f>
        <v>0</v>
      </c>
      <c r="O21" s="123">
        <f>'HIDE Site Summary'!Q20</f>
        <v>0</v>
      </c>
      <c r="P21" s="127" t="str">
        <f>'HIDE Site Summary'!CK20</f>
        <v/>
      </c>
      <c r="Q21" s="128" t="str">
        <f>'HIDE Site Summary'!CL20</f>
        <v/>
      </c>
      <c r="R21" s="128" t="str">
        <f>'HIDE Site Summary'!CM20</f>
        <v/>
      </c>
      <c r="S21" s="129" t="str">
        <f>'HIDE Site Summary'!CN20</f>
        <v/>
      </c>
      <c r="T21" s="127" t="str">
        <f>'HIDE Site Summary'!CO20</f>
        <v/>
      </c>
      <c r="U21" s="127" t="str">
        <f>'HIDE Site Summary'!CP20</f>
        <v/>
      </c>
      <c r="V21" s="127" t="str">
        <f>'HIDE Site Summary'!CQ20</f>
        <v/>
      </c>
      <c r="W21" s="127" t="str">
        <f>'HIDE Site Summary'!CR20</f>
        <v/>
      </c>
      <c r="X21" s="127" t="str">
        <f>'HIDE Site Summary'!CS20</f>
        <v/>
      </c>
      <c r="Y21" s="138" t="str">
        <f>'HIDE Site Summary'!CT20</f>
        <v/>
      </c>
    </row>
    <row r="22" spans="2:25" x14ac:dyDescent="0.3">
      <c r="B22" s="122">
        <f>'HIDE Site Summary'!C21</f>
        <v>0</v>
      </c>
      <c r="C22" s="123">
        <f>'HIDE Site Summary'!D21</f>
        <v>0</v>
      </c>
      <c r="D22" s="123" t="str">
        <f>'HIDE Site Summary'!E21</f>
        <v/>
      </c>
      <c r="E22" s="124">
        <f>'HIDE Site Summary'!F21</f>
        <v>0</v>
      </c>
      <c r="F22" s="124">
        <f>'HIDE Site Summary'!G21</f>
        <v>0</v>
      </c>
      <c r="G22" s="125">
        <f>'HIDE Site Summary'!H21</f>
        <v>0</v>
      </c>
      <c r="H22" s="123">
        <f>'HIDE Site Summary'!I21</f>
        <v>0</v>
      </c>
      <c r="I22" s="126">
        <f>'HIDE Site Summary'!J21</f>
        <v>0</v>
      </c>
      <c r="J22" s="126">
        <f>'HIDE Site Summary'!L21</f>
        <v>0</v>
      </c>
      <c r="K22" s="126">
        <f>'HIDE Site Summary'!M21</f>
        <v>0</v>
      </c>
      <c r="L22" s="126">
        <f>'HIDE Site Summary'!N21</f>
        <v>0</v>
      </c>
      <c r="M22" s="123">
        <f>'HIDE Site Summary'!O21</f>
        <v>0</v>
      </c>
      <c r="N22" s="123">
        <f>'HIDE Site Summary'!P21</f>
        <v>0</v>
      </c>
      <c r="O22" s="123">
        <f>'HIDE Site Summary'!Q21</f>
        <v>0</v>
      </c>
      <c r="P22" s="127" t="str">
        <f>'HIDE Site Summary'!CK21</f>
        <v/>
      </c>
      <c r="Q22" s="128" t="str">
        <f>'HIDE Site Summary'!CL21</f>
        <v/>
      </c>
      <c r="R22" s="128" t="str">
        <f>'HIDE Site Summary'!CM21</f>
        <v/>
      </c>
      <c r="S22" s="129" t="str">
        <f>'HIDE Site Summary'!CN21</f>
        <v/>
      </c>
      <c r="T22" s="127" t="str">
        <f>'HIDE Site Summary'!CO21</f>
        <v/>
      </c>
      <c r="U22" s="127" t="str">
        <f>'HIDE Site Summary'!CP21</f>
        <v/>
      </c>
      <c r="V22" s="127" t="str">
        <f>'HIDE Site Summary'!CQ21</f>
        <v/>
      </c>
      <c r="W22" s="127" t="str">
        <f>'HIDE Site Summary'!CR21</f>
        <v/>
      </c>
      <c r="X22" s="127" t="str">
        <f>'HIDE Site Summary'!CS21</f>
        <v/>
      </c>
      <c r="Y22" s="138" t="str">
        <f>'HIDE Site Summary'!CT21</f>
        <v/>
      </c>
    </row>
    <row r="23" spans="2:25" x14ac:dyDescent="0.3">
      <c r="B23" s="122">
        <f>'HIDE Site Summary'!C22</f>
        <v>0</v>
      </c>
      <c r="C23" s="123">
        <f>'HIDE Site Summary'!D22</f>
        <v>0</v>
      </c>
      <c r="D23" s="123" t="str">
        <f>'HIDE Site Summary'!E22</f>
        <v/>
      </c>
      <c r="E23" s="124">
        <f>'HIDE Site Summary'!F22</f>
        <v>0</v>
      </c>
      <c r="F23" s="124">
        <f>'HIDE Site Summary'!G22</f>
        <v>0</v>
      </c>
      <c r="G23" s="125">
        <f>'HIDE Site Summary'!H22</f>
        <v>0</v>
      </c>
      <c r="H23" s="123">
        <f>'HIDE Site Summary'!I22</f>
        <v>0</v>
      </c>
      <c r="I23" s="126">
        <f>'HIDE Site Summary'!J22</f>
        <v>0</v>
      </c>
      <c r="J23" s="126">
        <f>'HIDE Site Summary'!L22</f>
        <v>0</v>
      </c>
      <c r="K23" s="126">
        <f>'HIDE Site Summary'!M22</f>
        <v>0</v>
      </c>
      <c r="L23" s="126">
        <f>'HIDE Site Summary'!N22</f>
        <v>0</v>
      </c>
      <c r="M23" s="123">
        <f>'HIDE Site Summary'!O22</f>
        <v>0</v>
      </c>
      <c r="N23" s="123">
        <f>'HIDE Site Summary'!P22</f>
        <v>0</v>
      </c>
      <c r="O23" s="123">
        <f>'HIDE Site Summary'!Q22</f>
        <v>0</v>
      </c>
      <c r="P23" s="127" t="str">
        <f>'HIDE Site Summary'!CK22</f>
        <v/>
      </c>
      <c r="Q23" s="128" t="str">
        <f>'HIDE Site Summary'!CL22</f>
        <v/>
      </c>
      <c r="R23" s="128" t="str">
        <f>'HIDE Site Summary'!CM22</f>
        <v/>
      </c>
      <c r="S23" s="129" t="str">
        <f>'HIDE Site Summary'!CN22</f>
        <v/>
      </c>
      <c r="T23" s="127" t="str">
        <f>'HIDE Site Summary'!CO22</f>
        <v/>
      </c>
      <c r="U23" s="127" t="str">
        <f>'HIDE Site Summary'!CP22</f>
        <v/>
      </c>
      <c r="V23" s="127" t="str">
        <f>'HIDE Site Summary'!CQ22</f>
        <v/>
      </c>
      <c r="W23" s="127" t="str">
        <f>'HIDE Site Summary'!CR22</f>
        <v/>
      </c>
      <c r="X23" s="127" t="str">
        <f>'HIDE Site Summary'!CS22</f>
        <v/>
      </c>
      <c r="Y23" s="138" t="str">
        <f>'HIDE Site Summary'!CT22</f>
        <v/>
      </c>
    </row>
    <row r="24" spans="2:25" x14ac:dyDescent="0.3">
      <c r="B24" s="122">
        <f>'HIDE Site Summary'!C23</f>
        <v>0</v>
      </c>
      <c r="C24" s="123">
        <f>'HIDE Site Summary'!D23</f>
        <v>0</v>
      </c>
      <c r="D24" s="123" t="str">
        <f>'HIDE Site Summary'!E23</f>
        <v/>
      </c>
      <c r="E24" s="124">
        <f>'HIDE Site Summary'!F23</f>
        <v>0</v>
      </c>
      <c r="F24" s="124">
        <f>'HIDE Site Summary'!G23</f>
        <v>0</v>
      </c>
      <c r="G24" s="125">
        <f>'HIDE Site Summary'!H23</f>
        <v>0</v>
      </c>
      <c r="H24" s="123">
        <f>'HIDE Site Summary'!I23</f>
        <v>0</v>
      </c>
      <c r="I24" s="126">
        <f>'HIDE Site Summary'!J23</f>
        <v>0</v>
      </c>
      <c r="J24" s="126">
        <f>'HIDE Site Summary'!L23</f>
        <v>0</v>
      </c>
      <c r="K24" s="126">
        <f>'HIDE Site Summary'!M23</f>
        <v>0</v>
      </c>
      <c r="L24" s="126">
        <f>'HIDE Site Summary'!N23</f>
        <v>0</v>
      </c>
      <c r="M24" s="123">
        <f>'HIDE Site Summary'!O23</f>
        <v>0</v>
      </c>
      <c r="N24" s="123">
        <f>'HIDE Site Summary'!P23</f>
        <v>0</v>
      </c>
      <c r="O24" s="123">
        <f>'HIDE Site Summary'!Q23</f>
        <v>0</v>
      </c>
      <c r="P24" s="127" t="str">
        <f>'HIDE Site Summary'!CK23</f>
        <v/>
      </c>
      <c r="Q24" s="128" t="str">
        <f>'HIDE Site Summary'!CL23</f>
        <v/>
      </c>
      <c r="R24" s="128" t="str">
        <f>'HIDE Site Summary'!CM23</f>
        <v/>
      </c>
      <c r="S24" s="129" t="str">
        <f>'HIDE Site Summary'!CN23</f>
        <v/>
      </c>
      <c r="T24" s="127" t="str">
        <f>'HIDE Site Summary'!CO23</f>
        <v/>
      </c>
      <c r="U24" s="127" t="str">
        <f>'HIDE Site Summary'!CP23</f>
        <v/>
      </c>
      <c r="V24" s="127" t="str">
        <f>'HIDE Site Summary'!CQ23</f>
        <v/>
      </c>
      <c r="W24" s="127" t="str">
        <f>'HIDE Site Summary'!CR23</f>
        <v/>
      </c>
      <c r="X24" s="127" t="str">
        <f>'HIDE Site Summary'!CS23</f>
        <v/>
      </c>
      <c r="Y24" s="138" t="str">
        <f>'HIDE Site Summary'!CT23</f>
        <v/>
      </c>
    </row>
    <row r="25" spans="2:25" x14ac:dyDescent="0.3">
      <c r="B25" s="122">
        <f>'HIDE Site Summary'!C24</f>
        <v>0</v>
      </c>
      <c r="C25" s="123">
        <f>'HIDE Site Summary'!D24</f>
        <v>0</v>
      </c>
      <c r="D25" s="123" t="str">
        <f>'HIDE Site Summary'!E24</f>
        <v/>
      </c>
      <c r="E25" s="124">
        <f>'HIDE Site Summary'!F24</f>
        <v>0</v>
      </c>
      <c r="F25" s="124">
        <f>'HIDE Site Summary'!G24</f>
        <v>0</v>
      </c>
      <c r="G25" s="125">
        <f>'HIDE Site Summary'!H24</f>
        <v>0</v>
      </c>
      <c r="H25" s="123">
        <f>'HIDE Site Summary'!I24</f>
        <v>0</v>
      </c>
      <c r="I25" s="126">
        <f>'HIDE Site Summary'!J24</f>
        <v>0</v>
      </c>
      <c r="J25" s="126">
        <f>'HIDE Site Summary'!L24</f>
        <v>0</v>
      </c>
      <c r="K25" s="126">
        <f>'HIDE Site Summary'!M24</f>
        <v>0</v>
      </c>
      <c r="L25" s="126">
        <f>'HIDE Site Summary'!N24</f>
        <v>0</v>
      </c>
      <c r="M25" s="123">
        <f>'HIDE Site Summary'!O24</f>
        <v>0</v>
      </c>
      <c r="N25" s="123">
        <f>'HIDE Site Summary'!P24</f>
        <v>0</v>
      </c>
      <c r="O25" s="123">
        <f>'HIDE Site Summary'!Q24</f>
        <v>0</v>
      </c>
      <c r="P25" s="127" t="str">
        <f>'HIDE Site Summary'!CK24</f>
        <v/>
      </c>
      <c r="Q25" s="128" t="str">
        <f>'HIDE Site Summary'!CL24</f>
        <v/>
      </c>
      <c r="R25" s="128" t="str">
        <f>'HIDE Site Summary'!CM24</f>
        <v/>
      </c>
      <c r="S25" s="129" t="str">
        <f>'HIDE Site Summary'!CN24</f>
        <v/>
      </c>
      <c r="T25" s="127" t="str">
        <f>'HIDE Site Summary'!CO24</f>
        <v/>
      </c>
      <c r="U25" s="127" t="str">
        <f>'HIDE Site Summary'!CP24</f>
        <v/>
      </c>
      <c r="V25" s="127" t="str">
        <f>'HIDE Site Summary'!CQ24</f>
        <v/>
      </c>
      <c r="W25" s="127" t="str">
        <f>'HIDE Site Summary'!CR24</f>
        <v/>
      </c>
      <c r="X25" s="127" t="str">
        <f>'HIDE Site Summary'!CS24</f>
        <v/>
      </c>
      <c r="Y25" s="138" t="str">
        <f>'HIDE Site Summary'!CT24</f>
        <v/>
      </c>
    </row>
    <row r="26" spans="2:25" x14ac:dyDescent="0.3">
      <c r="B26" s="122">
        <f>'HIDE Site Summary'!C25</f>
        <v>0</v>
      </c>
      <c r="C26" s="123">
        <f>'HIDE Site Summary'!D25</f>
        <v>0</v>
      </c>
      <c r="D26" s="123" t="str">
        <f>'HIDE Site Summary'!E25</f>
        <v/>
      </c>
      <c r="E26" s="124">
        <f>'HIDE Site Summary'!F25</f>
        <v>0</v>
      </c>
      <c r="F26" s="124">
        <f>'HIDE Site Summary'!G25</f>
        <v>0</v>
      </c>
      <c r="G26" s="125">
        <f>'HIDE Site Summary'!H25</f>
        <v>0</v>
      </c>
      <c r="H26" s="123">
        <f>'HIDE Site Summary'!I25</f>
        <v>0</v>
      </c>
      <c r="I26" s="126">
        <f>'HIDE Site Summary'!J25</f>
        <v>0</v>
      </c>
      <c r="J26" s="126">
        <f>'HIDE Site Summary'!L25</f>
        <v>0</v>
      </c>
      <c r="K26" s="126">
        <f>'HIDE Site Summary'!M25</f>
        <v>0</v>
      </c>
      <c r="L26" s="126">
        <f>'HIDE Site Summary'!N25</f>
        <v>0</v>
      </c>
      <c r="M26" s="123">
        <f>'HIDE Site Summary'!O25</f>
        <v>0</v>
      </c>
      <c r="N26" s="123">
        <f>'HIDE Site Summary'!P25</f>
        <v>0</v>
      </c>
      <c r="O26" s="123">
        <f>'HIDE Site Summary'!Q25</f>
        <v>0</v>
      </c>
      <c r="P26" s="127" t="str">
        <f>'HIDE Site Summary'!CK25</f>
        <v/>
      </c>
      <c r="Q26" s="128" t="str">
        <f>'HIDE Site Summary'!CL25</f>
        <v/>
      </c>
      <c r="R26" s="128" t="str">
        <f>'HIDE Site Summary'!CM25</f>
        <v/>
      </c>
      <c r="S26" s="129" t="str">
        <f>'HIDE Site Summary'!CN25</f>
        <v/>
      </c>
      <c r="T26" s="127" t="str">
        <f>'HIDE Site Summary'!CO25</f>
        <v/>
      </c>
      <c r="U26" s="127" t="str">
        <f>'HIDE Site Summary'!CP25</f>
        <v/>
      </c>
      <c r="V26" s="127" t="str">
        <f>'HIDE Site Summary'!CQ25</f>
        <v/>
      </c>
      <c r="W26" s="127" t="str">
        <f>'HIDE Site Summary'!CR25</f>
        <v/>
      </c>
      <c r="X26" s="127" t="str">
        <f>'HIDE Site Summary'!CS25</f>
        <v/>
      </c>
      <c r="Y26" s="138" t="str">
        <f>'HIDE Site Summary'!CT25</f>
        <v/>
      </c>
    </row>
    <row r="27" spans="2:25" x14ac:dyDescent="0.3">
      <c r="B27" s="122">
        <f>'HIDE Site Summary'!C26</f>
        <v>0</v>
      </c>
      <c r="C27" s="123">
        <f>'HIDE Site Summary'!D26</f>
        <v>0</v>
      </c>
      <c r="D27" s="123" t="str">
        <f>'HIDE Site Summary'!E26</f>
        <v/>
      </c>
      <c r="E27" s="124">
        <f>'HIDE Site Summary'!F26</f>
        <v>0</v>
      </c>
      <c r="F27" s="124">
        <f>'HIDE Site Summary'!G26</f>
        <v>0</v>
      </c>
      <c r="G27" s="125">
        <f>'HIDE Site Summary'!H26</f>
        <v>0</v>
      </c>
      <c r="H27" s="123">
        <f>'HIDE Site Summary'!I26</f>
        <v>0</v>
      </c>
      <c r="I27" s="126">
        <f>'HIDE Site Summary'!J26</f>
        <v>0</v>
      </c>
      <c r="J27" s="126">
        <f>'HIDE Site Summary'!L26</f>
        <v>0</v>
      </c>
      <c r="K27" s="126">
        <f>'HIDE Site Summary'!M26</f>
        <v>0</v>
      </c>
      <c r="L27" s="126">
        <f>'HIDE Site Summary'!N26</f>
        <v>0</v>
      </c>
      <c r="M27" s="123">
        <f>'HIDE Site Summary'!O26</f>
        <v>0</v>
      </c>
      <c r="N27" s="123">
        <f>'HIDE Site Summary'!P26</f>
        <v>0</v>
      </c>
      <c r="O27" s="123">
        <f>'HIDE Site Summary'!Q26</f>
        <v>0</v>
      </c>
      <c r="P27" s="127" t="str">
        <f>'HIDE Site Summary'!CK26</f>
        <v/>
      </c>
      <c r="Q27" s="128" t="str">
        <f>'HIDE Site Summary'!CL26</f>
        <v/>
      </c>
      <c r="R27" s="128" t="str">
        <f>'HIDE Site Summary'!CM26</f>
        <v/>
      </c>
      <c r="S27" s="129" t="str">
        <f>'HIDE Site Summary'!CN26</f>
        <v/>
      </c>
      <c r="T27" s="127" t="str">
        <f>'HIDE Site Summary'!CO26</f>
        <v/>
      </c>
      <c r="U27" s="127" t="str">
        <f>'HIDE Site Summary'!CP26</f>
        <v/>
      </c>
      <c r="V27" s="127" t="str">
        <f>'HIDE Site Summary'!CQ26</f>
        <v/>
      </c>
      <c r="W27" s="127" t="str">
        <f>'HIDE Site Summary'!CR26</f>
        <v/>
      </c>
      <c r="X27" s="127" t="str">
        <f>'HIDE Site Summary'!CS26</f>
        <v/>
      </c>
      <c r="Y27" s="138" t="str">
        <f>'HIDE Site Summary'!CT26</f>
        <v/>
      </c>
    </row>
    <row r="28" spans="2:25" x14ac:dyDescent="0.3">
      <c r="B28" s="122">
        <f>'HIDE Site Summary'!C27</f>
        <v>0</v>
      </c>
      <c r="C28" s="123">
        <f>'HIDE Site Summary'!D27</f>
        <v>0</v>
      </c>
      <c r="D28" s="123" t="str">
        <f>'HIDE Site Summary'!E27</f>
        <v/>
      </c>
      <c r="E28" s="124">
        <f>'HIDE Site Summary'!F27</f>
        <v>0</v>
      </c>
      <c r="F28" s="124">
        <f>'HIDE Site Summary'!G27</f>
        <v>0</v>
      </c>
      <c r="G28" s="125">
        <f>'HIDE Site Summary'!H27</f>
        <v>0</v>
      </c>
      <c r="H28" s="123">
        <f>'HIDE Site Summary'!I27</f>
        <v>0</v>
      </c>
      <c r="I28" s="126">
        <f>'HIDE Site Summary'!J27</f>
        <v>0</v>
      </c>
      <c r="J28" s="126">
        <f>'HIDE Site Summary'!L27</f>
        <v>0</v>
      </c>
      <c r="K28" s="126">
        <f>'HIDE Site Summary'!M27</f>
        <v>0</v>
      </c>
      <c r="L28" s="126">
        <f>'HIDE Site Summary'!N27</f>
        <v>0</v>
      </c>
      <c r="M28" s="123">
        <f>'HIDE Site Summary'!O27</f>
        <v>0</v>
      </c>
      <c r="N28" s="123">
        <f>'HIDE Site Summary'!P27</f>
        <v>0</v>
      </c>
      <c r="O28" s="123">
        <f>'HIDE Site Summary'!Q27</f>
        <v>0</v>
      </c>
      <c r="P28" s="127" t="str">
        <f>'HIDE Site Summary'!CK27</f>
        <v/>
      </c>
      <c r="Q28" s="128" t="str">
        <f>'HIDE Site Summary'!CL27</f>
        <v/>
      </c>
      <c r="R28" s="128" t="str">
        <f>'HIDE Site Summary'!CM27</f>
        <v/>
      </c>
      <c r="S28" s="129" t="str">
        <f>'HIDE Site Summary'!CN27</f>
        <v/>
      </c>
      <c r="T28" s="127" t="str">
        <f>'HIDE Site Summary'!CO27</f>
        <v/>
      </c>
      <c r="U28" s="127" t="str">
        <f>'HIDE Site Summary'!CP27</f>
        <v/>
      </c>
      <c r="V28" s="127" t="str">
        <f>'HIDE Site Summary'!CQ27</f>
        <v/>
      </c>
      <c r="W28" s="127" t="str">
        <f>'HIDE Site Summary'!CR27</f>
        <v/>
      </c>
      <c r="X28" s="127" t="str">
        <f>'HIDE Site Summary'!CS27</f>
        <v/>
      </c>
      <c r="Y28" s="138" t="str">
        <f>'HIDE Site Summary'!CT27</f>
        <v/>
      </c>
    </row>
    <row r="29" spans="2:25" x14ac:dyDescent="0.3">
      <c r="B29" s="122">
        <f>'HIDE Site Summary'!C28</f>
        <v>0</v>
      </c>
      <c r="C29" s="123">
        <f>'HIDE Site Summary'!D28</f>
        <v>0</v>
      </c>
      <c r="D29" s="123" t="str">
        <f>'HIDE Site Summary'!E28</f>
        <v/>
      </c>
      <c r="E29" s="124">
        <f>'HIDE Site Summary'!F28</f>
        <v>0</v>
      </c>
      <c r="F29" s="124">
        <f>'HIDE Site Summary'!G28</f>
        <v>0</v>
      </c>
      <c r="G29" s="125">
        <f>'HIDE Site Summary'!H28</f>
        <v>0</v>
      </c>
      <c r="H29" s="123">
        <f>'HIDE Site Summary'!I28</f>
        <v>0</v>
      </c>
      <c r="I29" s="126">
        <f>'HIDE Site Summary'!J28</f>
        <v>0</v>
      </c>
      <c r="J29" s="126">
        <f>'HIDE Site Summary'!L28</f>
        <v>0</v>
      </c>
      <c r="K29" s="126">
        <f>'HIDE Site Summary'!M28</f>
        <v>0</v>
      </c>
      <c r="L29" s="126">
        <f>'HIDE Site Summary'!N28</f>
        <v>0</v>
      </c>
      <c r="M29" s="123">
        <f>'HIDE Site Summary'!O28</f>
        <v>0</v>
      </c>
      <c r="N29" s="123">
        <f>'HIDE Site Summary'!P28</f>
        <v>0</v>
      </c>
      <c r="O29" s="123">
        <f>'HIDE Site Summary'!Q28</f>
        <v>0</v>
      </c>
      <c r="P29" s="127" t="str">
        <f>'HIDE Site Summary'!CK28</f>
        <v/>
      </c>
      <c r="Q29" s="128" t="str">
        <f>'HIDE Site Summary'!CL28</f>
        <v/>
      </c>
      <c r="R29" s="128" t="str">
        <f>'HIDE Site Summary'!CM28</f>
        <v/>
      </c>
      <c r="S29" s="129" t="str">
        <f>'HIDE Site Summary'!CN28</f>
        <v/>
      </c>
      <c r="T29" s="127" t="str">
        <f>'HIDE Site Summary'!CO28</f>
        <v/>
      </c>
      <c r="U29" s="127" t="str">
        <f>'HIDE Site Summary'!CP28</f>
        <v/>
      </c>
      <c r="V29" s="127" t="str">
        <f>'HIDE Site Summary'!CQ28</f>
        <v/>
      </c>
      <c r="W29" s="127" t="str">
        <f>'HIDE Site Summary'!CR28</f>
        <v/>
      </c>
      <c r="X29" s="127" t="str">
        <f>'HIDE Site Summary'!CS28</f>
        <v/>
      </c>
      <c r="Y29" s="138" t="str">
        <f>'HIDE Site Summary'!CT28</f>
        <v/>
      </c>
    </row>
    <row r="30" spans="2:25" x14ac:dyDescent="0.3">
      <c r="B30" s="122">
        <f>'HIDE Site Summary'!C29</f>
        <v>0</v>
      </c>
      <c r="C30" s="123">
        <f>'HIDE Site Summary'!D29</f>
        <v>0</v>
      </c>
      <c r="D30" s="123" t="str">
        <f>'HIDE Site Summary'!E29</f>
        <v/>
      </c>
      <c r="E30" s="124">
        <f>'HIDE Site Summary'!F29</f>
        <v>0</v>
      </c>
      <c r="F30" s="124">
        <f>'HIDE Site Summary'!G29</f>
        <v>0</v>
      </c>
      <c r="G30" s="125">
        <f>'HIDE Site Summary'!H29</f>
        <v>0</v>
      </c>
      <c r="H30" s="123">
        <f>'HIDE Site Summary'!I29</f>
        <v>0</v>
      </c>
      <c r="I30" s="126">
        <f>'HIDE Site Summary'!J29</f>
        <v>0</v>
      </c>
      <c r="J30" s="126">
        <f>'HIDE Site Summary'!L29</f>
        <v>0</v>
      </c>
      <c r="K30" s="126">
        <f>'HIDE Site Summary'!M29</f>
        <v>0</v>
      </c>
      <c r="L30" s="126">
        <f>'HIDE Site Summary'!N29</f>
        <v>0</v>
      </c>
      <c r="M30" s="123">
        <f>'HIDE Site Summary'!O29</f>
        <v>0</v>
      </c>
      <c r="N30" s="123">
        <f>'HIDE Site Summary'!P29</f>
        <v>0</v>
      </c>
      <c r="O30" s="123">
        <f>'HIDE Site Summary'!Q29</f>
        <v>0</v>
      </c>
      <c r="P30" s="127" t="str">
        <f>'HIDE Site Summary'!CK29</f>
        <v/>
      </c>
      <c r="Q30" s="128" t="str">
        <f>'HIDE Site Summary'!CL29</f>
        <v/>
      </c>
      <c r="R30" s="128" t="str">
        <f>'HIDE Site Summary'!CM29</f>
        <v/>
      </c>
      <c r="S30" s="129" t="str">
        <f>'HIDE Site Summary'!CN29</f>
        <v/>
      </c>
      <c r="T30" s="127" t="str">
        <f>'HIDE Site Summary'!CO29</f>
        <v/>
      </c>
      <c r="U30" s="127" t="str">
        <f>'HIDE Site Summary'!CP29</f>
        <v/>
      </c>
      <c r="V30" s="127" t="str">
        <f>'HIDE Site Summary'!CQ29</f>
        <v/>
      </c>
      <c r="W30" s="127" t="str">
        <f>'HIDE Site Summary'!CR29</f>
        <v/>
      </c>
      <c r="X30" s="127" t="str">
        <f>'HIDE Site Summary'!CS29</f>
        <v/>
      </c>
      <c r="Y30" s="138" t="str">
        <f>'HIDE Site Summary'!CT29</f>
        <v/>
      </c>
    </row>
    <row r="31" spans="2:25" x14ac:dyDescent="0.3">
      <c r="B31" s="122">
        <f>'HIDE Site Summary'!C30</f>
        <v>0</v>
      </c>
      <c r="C31" s="123">
        <f>'HIDE Site Summary'!D30</f>
        <v>0</v>
      </c>
      <c r="D31" s="123" t="str">
        <f>'HIDE Site Summary'!E30</f>
        <v/>
      </c>
      <c r="E31" s="124">
        <f>'HIDE Site Summary'!F30</f>
        <v>0</v>
      </c>
      <c r="F31" s="124">
        <f>'HIDE Site Summary'!G30</f>
        <v>0</v>
      </c>
      <c r="G31" s="125">
        <f>'HIDE Site Summary'!H30</f>
        <v>0</v>
      </c>
      <c r="H31" s="123">
        <f>'HIDE Site Summary'!I30</f>
        <v>0</v>
      </c>
      <c r="I31" s="126">
        <f>'HIDE Site Summary'!J30</f>
        <v>0</v>
      </c>
      <c r="J31" s="126">
        <f>'HIDE Site Summary'!L30</f>
        <v>0</v>
      </c>
      <c r="K31" s="126">
        <f>'HIDE Site Summary'!M30</f>
        <v>0</v>
      </c>
      <c r="L31" s="126">
        <f>'HIDE Site Summary'!N30</f>
        <v>0</v>
      </c>
      <c r="M31" s="123">
        <f>'HIDE Site Summary'!O30</f>
        <v>0</v>
      </c>
      <c r="N31" s="123">
        <f>'HIDE Site Summary'!P30</f>
        <v>0</v>
      </c>
      <c r="O31" s="123">
        <f>'HIDE Site Summary'!Q30</f>
        <v>0</v>
      </c>
      <c r="P31" s="127" t="str">
        <f>'HIDE Site Summary'!CK30</f>
        <v/>
      </c>
      <c r="Q31" s="128" t="str">
        <f>'HIDE Site Summary'!CL30</f>
        <v/>
      </c>
      <c r="R31" s="128" t="str">
        <f>'HIDE Site Summary'!CM30</f>
        <v/>
      </c>
      <c r="S31" s="129" t="str">
        <f>'HIDE Site Summary'!CN30</f>
        <v/>
      </c>
      <c r="T31" s="127" t="str">
        <f>'HIDE Site Summary'!CO30</f>
        <v/>
      </c>
      <c r="U31" s="127" t="str">
        <f>'HIDE Site Summary'!CP30</f>
        <v/>
      </c>
      <c r="V31" s="127" t="str">
        <f>'HIDE Site Summary'!CQ30</f>
        <v/>
      </c>
      <c r="W31" s="127" t="str">
        <f>'HIDE Site Summary'!CR30</f>
        <v/>
      </c>
      <c r="X31" s="127" t="str">
        <f>'HIDE Site Summary'!CS30</f>
        <v/>
      </c>
      <c r="Y31" s="138" t="str">
        <f>'HIDE Site Summary'!CT30</f>
        <v/>
      </c>
    </row>
    <row r="32" spans="2:25" x14ac:dyDescent="0.3">
      <c r="B32" s="122">
        <f>'HIDE Site Summary'!C31</f>
        <v>0</v>
      </c>
      <c r="C32" s="123">
        <f>'HIDE Site Summary'!D31</f>
        <v>0</v>
      </c>
      <c r="D32" s="123" t="str">
        <f>'HIDE Site Summary'!E31</f>
        <v/>
      </c>
      <c r="E32" s="124">
        <f>'HIDE Site Summary'!F31</f>
        <v>0</v>
      </c>
      <c r="F32" s="124">
        <f>'HIDE Site Summary'!G31</f>
        <v>0</v>
      </c>
      <c r="G32" s="125">
        <f>'HIDE Site Summary'!H31</f>
        <v>0</v>
      </c>
      <c r="H32" s="123">
        <f>'HIDE Site Summary'!I31</f>
        <v>0</v>
      </c>
      <c r="I32" s="126">
        <f>'HIDE Site Summary'!J31</f>
        <v>0</v>
      </c>
      <c r="J32" s="126">
        <f>'HIDE Site Summary'!L31</f>
        <v>0</v>
      </c>
      <c r="K32" s="126">
        <f>'HIDE Site Summary'!M31</f>
        <v>0</v>
      </c>
      <c r="L32" s="126">
        <f>'HIDE Site Summary'!N31</f>
        <v>0</v>
      </c>
      <c r="M32" s="123">
        <f>'HIDE Site Summary'!O31</f>
        <v>0</v>
      </c>
      <c r="N32" s="123">
        <f>'HIDE Site Summary'!P31</f>
        <v>0</v>
      </c>
      <c r="O32" s="123">
        <f>'HIDE Site Summary'!Q31</f>
        <v>0</v>
      </c>
      <c r="P32" s="127" t="str">
        <f>'HIDE Site Summary'!CK31</f>
        <v/>
      </c>
      <c r="Q32" s="128" t="str">
        <f>'HIDE Site Summary'!CL31</f>
        <v/>
      </c>
      <c r="R32" s="128" t="str">
        <f>'HIDE Site Summary'!CM31</f>
        <v/>
      </c>
      <c r="S32" s="129" t="str">
        <f>'HIDE Site Summary'!CN31</f>
        <v/>
      </c>
      <c r="T32" s="127" t="str">
        <f>'HIDE Site Summary'!CO31</f>
        <v/>
      </c>
      <c r="U32" s="127" t="str">
        <f>'HIDE Site Summary'!CP31</f>
        <v/>
      </c>
      <c r="V32" s="127" t="str">
        <f>'HIDE Site Summary'!CQ31</f>
        <v/>
      </c>
      <c r="W32" s="127" t="str">
        <f>'HIDE Site Summary'!CR31</f>
        <v/>
      </c>
      <c r="X32" s="127" t="str">
        <f>'HIDE Site Summary'!CS31</f>
        <v/>
      </c>
      <c r="Y32" s="138" t="str">
        <f>'HIDE Site Summary'!CT31</f>
        <v/>
      </c>
    </row>
    <row r="33" spans="2:25" x14ac:dyDescent="0.3">
      <c r="B33" s="122">
        <f>'HIDE Site Summary'!C32</f>
        <v>0</v>
      </c>
      <c r="C33" s="123">
        <f>'HIDE Site Summary'!D32</f>
        <v>0</v>
      </c>
      <c r="D33" s="123" t="str">
        <f>'HIDE Site Summary'!E32</f>
        <v/>
      </c>
      <c r="E33" s="124">
        <f>'HIDE Site Summary'!F32</f>
        <v>0</v>
      </c>
      <c r="F33" s="124">
        <f>'HIDE Site Summary'!G32</f>
        <v>0</v>
      </c>
      <c r="G33" s="125">
        <f>'HIDE Site Summary'!H32</f>
        <v>0</v>
      </c>
      <c r="H33" s="123">
        <f>'HIDE Site Summary'!I32</f>
        <v>0</v>
      </c>
      <c r="I33" s="126">
        <f>'HIDE Site Summary'!J32</f>
        <v>0</v>
      </c>
      <c r="J33" s="126">
        <f>'HIDE Site Summary'!L32</f>
        <v>0</v>
      </c>
      <c r="K33" s="126">
        <f>'HIDE Site Summary'!M32</f>
        <v>0</v>
      </c>
      <c r="L33" s="126">
        <f>'HIDE Site Summary'!N32</f>
        <v>0</v>
      </c>
      <c r="M33" s="123">
        <f>'HIDE Site Summary'!O32</f>
        <v>0</v>
      </c>
      <c r="N33" s="123">
        <f>'HIDE Site Summary'!P32</f>
        <v>0</v>
      </c>
      <c r="O33" s="123">
        <f>'HIDE Site Summary'!Q32</f>
        <v>0</v>
      </c>
      <c r="P33" s="127" t="str">
        <f>'HIDE Site Summary'!CK32</f>
        <v/>
      </c>
      <c r="Q33" s="128" t="str">
        <f>'HIDE Site Summary'!CL32</f>
        <v/>
      </c>
      <c r="R33" s="128" t="str">
        <f>'HIDE Site Summary'!CM32</f>
        <v/>
      </c>
      <c r="S33" s="129" t="str">
        <f>'HIDE Site Summary'!CN32</f>
        <v/>
      </c>
      <c r="T33" s="127" t="str">
        <f>'HIDE Site Summary'!CO32</f>
        <v/>
      </c>
      <c r="U33" s="127" t="str">
        <f>'HIDE Site Summary'!CP32</f>
        <v/>
      </c>
      <c r="V33" s="127" t="str">
        <f>'HIDE Site Summary'!CQ32</f>
        <v/>
      </c>
      <c r="W33" s="127" t="str">
        <f>'HIDE Site Summary'!CR32</f>
        <v/>
      </c>
      <c r="X33" s="127" t="str">
        <f>'HIDE Site Summary'!CS32</f>
        <v/>
      </c>
      <c r="Y33" s="138" t="str">
        <f>'HIDE Site Summary'!CT32</f>
        <v/>
      </c>
    </row>
    <row r="34" spans="2:25" x14ac:dyDescent="0.3">
      <c r="B34" s="122">
        <f>'HIDE Site Summary'!C33</f>
        <v>0</v>
      </c>
      <c r="C34" s="123">
        <f>'HIDE Site Summary'!D33</f>
        <v>0</v>
      </c>
      <c r="D34" s="123" t="str">
        <f>'HIDE Site Summary'!E33</f>
        <v/>
      </c>
      <c r="E34" s="124">
        <f>'HIDE Site Summary'!F33</f>
        <v>0</v>
      </c>
      <c r="F34" s="124">
        <f>'HIDE Site Summary'!G33</f>
        <v>0</v>
      </c>
      <c r="G34" s="125">
        <f>'HIDE Site Summary'!H33</f>
        <v>0</v>
      </c>
      <c r="H34" s="123">
        <f>'HIDE Site Summary'!I33</f>
        <v>0</v>
      </c>
      <c r="I34" s="126">
        <f>'HIDE Site Summary'!J33</f>
        <v>0</v>
      </c>
      <c r="J34" s="126">
        <f>'HIDE Site Summary'!L33</f>
        <v>0</v>
      </c>
      <c r="K34" s="126">
        <f>'HIDE Site Summary'!M33</f>
        <v>0</v>
      </c>
      <c r="L34" s="126">
        <f>'HIDE Site Summary'!N33</f>
        <v>0</v>
      </c>
      <c r="M34" s="123">
        <f>'HIDE Site Summary'!O33</f>
        <v>0</v>
      </c>
      <c r="N34" s="123">
        <f>'HIDE Site Summary'!P33</f>
        <v>0</v>
      </c>
      <c r="O34" s="123">
        <f>'HIDE Site Summary'!Q33</f>
        <v>0</v>
      </c>
      <c r="P34" s="127" t="str">
        <f>'HIDE Site Summary'!CK33</f>
        <v/>
      </c>
      <c r="Q34" s="128" t="str">
        <f>'HIDE Site Summary'!CL33</f>
        <v/>
      </c>
      <c r="R34" s="128" t="str">
        <f>'HIDE Site Summary'!CM33</f>
        <v/>
      </c>
      <c r="S34" s="129" t="str">
        <f>'HIDE Site Summary'!CN33</f>
        <v/>
      </c>
      <c r="T34" s="127" t="str">
        <f>'HIDE Site Summary'!CO33</f>
        <v/>
      </c>
      <c r="U34" s="127" t="str">
        <f>'HIDE Site Summary'!CP33</f>
        <v/>
      </c>
      <c r="V34" s="127" t="str">
        <f>'HIDE Site Summary'!CQ33</f>
        <v/>
      </c>
      <c r="W34" s="127" t="str">
        <f>'HIDE Site Summary'!CR33</f>
        <v/>
      </c>
      <c r="X34" s="127" t="str">
        <f>'HIDE Site Summary'!CS33</f>
        <v/>
      </c>
      <c r="Y34" s="138" t="str">
        <f>'HIDE Site Summary'!CT33</f>
        <v/>
      </c>
    </row>
    <row r="35" spans="2:25" x14ac:dyDescent="0.3">
      <c r="B35" s="122">
        <f>'HIDE Site Summary'!C34</f>
        <v>0</v>
      </c>
      <c r="C35" s="123">
        <f>'HIDE Site Summary'!D34</f>
        <v>0</v>
      </c>
      <c r="D35" s="123" t="str">
        <f>'HIDE Site Summary'!E34</f>
        <v/>
      </c>
      <c r="E35" s="124">
        <f>'HIDE Site Summary'!F34</f>
        <v>0</v>
      </c>
      <c r="F35" s="124">
        <f>'HIDE Site Summary'!G34</f>
        <v>0</v>
      </c>
      <c r="G35" s="125">
        <f>'HIDE Site Summary'!H34</f>
        <v>0</v>
      </c>
      <c r="H35" s="123">
        <f>'HIDE Site Summary'!I34</f>
        <v>0</v>
      </c>
      <c r="I35" s="126">
        <f>'HIDE Site Summary'!J34</f>
        <v>0</v>
      </c>
      <c r="J35" s="126">
        <f>'HIDE Site Summary'!L34</f>
        <v>0</v>
      </c>
      <c r="K35" s="126">
        <f>'HIDE Site Summary'!M34</f>
        <v>0</v>
      </c>
      <c r="L35" s="126">
        <f>'HIDE Site Summary'!N34</f>
        <v>0</v>
      </c>
      <c r="M35" s="123">
        <f>'HIDE Site Summary'!O34</f>
        <v>0</v>
      </c>
      <c r="N35" s="123">
        <f>'HIDE Site Summary'!P34</f>
        <v>0</v>
      </c>
      <c r="O35" s="123">
        <f>'HIDE Site Summary'!Q34</f>
        <v>0</v>
      </c>
      <c r="P35" s="127" t="str">
        <f>'HIDE Site Summary'!CK34</f>
        <v/>
      </c>
      <c r="Q35" s="128" t="str">
        <f>'HIDE Site Summary'!CL34</f>
        <v/>
      </c>
      <c r="R35" s="128" t="str">
        <f>'HIDE Site Summary'!CM34</f>
        <v/>
      </c>
      <c r="S35" s="129" t="str">
        <f>'HIDE Site Summary'!CN34</f>
        <v/>
      </c>
      <c r="T35" s="127" t="str">
        <f>'HIDE Site Summary'!CO34</f>
        <v/>
      </c>
      <c r="U35" s="127" t="str">
        <f>'HIDE Site Summary'!CP34</f>
        <v/>
      </c>
      <c r="V35" s="127" t="str">
        <f>'HIDE Site Summary'!CQ34</f>
        <v/>
      </c>
      <c r="W35" s="127" t="str">
        <f>'HIDE Site Summary'!CR34</f>
        <v/>
      </c>
      <c r="X35" s="127" t="str">
        <f>'HIDE Site Summary'!CS34</f>
        <v/>
      </c>
      <c r="Y35" s="138" t="str">
        <f>'HIDE Site Summary'!CT34</f>
        <v/>
      </c>
    </row>
    <row r="36" spans="2:25" x14ac:dyDescent="0.3">
      <c r="B36" s="122">
        <f>'HIDE Site Summary'!C35</f>
        <v>0</v>
      </c>
      <c r="C36" s="123">
        <f>'HIDE Site Summary'!D35</f>
        <v>0</v>
      </c>
      <c r="D36" s="123" t="str">
        <f>'HIDE Site Summary'!E35</f>
        <v/>
      </c>
      <c r="E36" s="124">
        <f>'HIDE Site Summary'!F35</f>
        <v>0</v>
      </c>
      <c r="F36" s="124">
        <f>'HIDE Site Summary'!G35</f>
        <v>0</v>
      </c>
      <c r="G36" s="125">
        <f>'HIDE Site Summary'!H35</f>
        <v>0</v>
      </c>
      <c r="H36" s="123">
        <f>'HIDE Site Summary'!I35</f>
        <v>0</v>
      </c>
      <c r="I36" s="126">
        <f>'HIDE Site Summary'!J35</f>
        <v>0</v>
      </c>
      <c r="J36" s="126">
        <f>'HIDE Site Summary'!L35</f>
        <v>0</v>
      </c>
      <c r="K36" s="126">
        <f>'HIDE Site Summary'!M35</f>
        <v>0</v>
      </c>
      <c r="L36" s="126">
        <f>'HIDE Site Summary'!N35</f>
        <v>0</v>
      </c>
      <c r="M36" s="123">
        <f>'HIDE Site Summary'!O35</f>
        <v>0</v>
      </c>
      <c r="N36" s="123">
        <f>'HIDE Site Summary'!P35</f>
        <v>0</v>
      </c>
      <c r="O36" s="123">
        <f>'HIDE Site Summary'!Q35</f>
        <v>0</v>
      </c>
      <c r="P36" s="127" t="str">
        <f>'HIDE Site Summary'!CK35</f>
        <v/>
      </c>
      <c r="Q36" s="128" t="str">
        <f>'HIDE Site Summary'!CL35</f>
        <v/>
      </c>
      <c r="R36" s="128" t="str">
        <f>'HIDE Site Summary'!CM35</f>
        <v/>
      </c>
      <c r="S36" s="129" t="str">
        <f>'HIDE Site Summary'!CN35</f>
        <v/>
      </c>
      <c r="T36" s="127" t="str">
        <f>'HIDE Site Summary'!CO35</f>
        <v/>
      </c>
      <c r="U36" s="127" t="str">
        <f>'HIDE Site Summary'!CP35</f>
        <v/>
      </c>
      <c r="V36" s="127" t="str">
        <f>'HIDE Site Summary'!CQ35</f>
        <v/>
      </c>
      <c r="W36" s="127" t="str">
        <f>'HIDE Site Summary'!CR35</f>
        <v/>
      </c>
      <c r="X36" s="127" t="str">
        <f>'HIDE Site Summary'!CS35</f>
        <v/>
      </c>
      <c r="Y36" s="138" t="str">
        <f>'HIDE Site Summary'!CT35</f>
        <v/>
      </c>
    </row>
    <row r="37" spans="2:25" x14ac:dyDescent="0.3">
      <c r="B37" s="122">
        <f>'HIDE Site Summary'!C36</f>
        <v>0</v>
      </c>
      <c r="C37" s="123">
        <f>'HIDE Site Summary'!D36</f>
        <v>0</v>
      </c>
      <c r="D37" s="123" t="str">
        <f>'HIDE Site Summary'!E36</f>
        <v/>
      </c>
      <c r="E37" s="124">
        <f>'HIDE Site Summary'!F36</f>
        <v>0</v>
      </c>
      <c r="F37" s="124">
        <f>'HIDE Site Summary'!G36</f>
        <v>0</v>
      </c>
      <c r="G37" s="125">
        <f>'HIDE Site Summary'!H36</f>
        <v>0</v>
      </c>
      <c r="H37" s="123">
        <f>'HIDE Site Summary'!I36</f>
        <v>0</v>
      </c>
      <c r="I37" s="126">
        <f>'HIDE Site Summary'!J36</f>
        <v>0</v>
      </c>
      <c r="J37" s="126">
        <f>'HIDE Site Summary'!L36</f>
        <v>0</v>
      </c>
      <c r="K37" s="126">
        <f>'HIDE Site Summary'!M36</f>
        <v>0</v>
      </c>
      <c r="L37" s="126">
        <f>'HIDE Site Summary'!N36</f>
        <v>0</v>
      </c>
      <c r="M37" s="123">
        <f>'HIDE Site Summary'!O36</f>
        <v>0</v>
      </c>
      <c r="N37" s="123">
        <f>'HIDE Site Summary'!P36</f>
        <v>0</v>
      </c>
      <c r="O37" s="123">
        <f>'HIDE Site Summary'!Q36</f>
        <v>0</v>
      </c>
      <c r="P37" s="127" t="str">
        <f>'HIDE Site Summary'!CK36</f>
        <v/>
      </c>
      <c r="Q37" s="128" t="str">
        <f>'HIDE Site Summary'!CL36</f>
        <v/>
      </c>
      <c r="R37" s="128" t="str">
        <f>'HIDE Site Summary'!CM36</f>
        <v/>
      </c>
      <c r="S37" s="129" t="str">
        <f>'HIDE Site Summary'!CN36</f>
        <v/>
      </c>
      <c r="T37" s="127" t="str">
        <f>'HIDE Site Summary'!CO36</f>
        <v/>
      </c>
      <c r="U37" s="127" t="str">
        <f>'HIDE Site Summary'!CP36</f>
        <v/>
      </c>
      <c r="V37" s="127" t="str">
        <f>'HIDE Site Summary'!CQ36</f>
        <v/>
      </c>
      <c r="W37" s="127" t="str">
        <f>'HIDE Site Summary'!CR36</f>
        <v/>
      </c>
      <c r="X37" s="127" t="str">
        <f>'HIDE Site Summary'!CS36</f>
        <v/>
      </c>
      <c r="Y37" s="138" t="str">
        <f>'HIDE Site Summary'!CT36</f>
        <v/>
      </c>
    </row>
    <row r="38" spans="2:25" x14ac:dyDescent="0.3">
      <c r="B38" s="122">
        <f>'HIDE Site Summary'!C37</f>
        <v>0</v>
      </c>
      <c r="C38" s="123">
        <f>'HIDE Site Summary'!D37</f>
        <v>0</v>
      </c>
      <c r="D38" s="123" t="str">
        <f>'HIDE Site Summary'!E37</f>
        <v/>
      </c>
      <c r="E38" s="124">
        <f>'HIDE Site Summary'!F37</f>
        <v>0</v>
      </c>
      <c r="F38" s="124">
        <f>'HIDE Site Summary'!G37</f>
        <v>0</v>
      </c>
      <c r="G38" s="125">
        <f>'HIDE Site Summary'!H37</f>
        <v>0</v>
      </c>
      <c r="H38" s="123">
        <f>'HIDE Site Summary'!I37</f>
        <v>0</v>
      </c>
      <c r="I38" s="126">
        <f>'HIDE Site Summary'!J37</f>
        <v>0</v>
      </c>
      <c r="J38" s="126">
        <f>'HIDE Site Summary'!L37</f>
        <v>0</v>
      </c>
      <c r="K38" s="126">
        <f>'HIDE Site Summary'!M37</f>
        <v>0</v>
      </c>
      <c r="L38" s="126">
        <f>'HIDE Site Summary'!N37</f>
        <v>0</v>
      </c>
      <c r="M38" s="123">
        <f>'HIDE Site Summary'!O37</f>
        <v>0</v>
      </c>
      <c r="N38" s="123">
        <f>'HIDE Site Summary'!P37</f>
        <v>0</v>
      </c>
      <c r="O38" s="123">
        <f>'HIDE Site Summary'!Q37</f>
        <v>0</v>
      </c>
      <c r="P38" s="127" t="str">
        <f>'HIDE Site Summary'!CK37</f>
        <v/>
      </c>
      <c r="Q38" s="128" t="str">
        <f>'HIDE Site Summary'!CL37</f>
        <v/>
      </c>
      <c r="R38" s="128" t="str">
        <f>'HIDE Site Summary'!CM37</f>
        <v/>
      </c>
      <c r="S38" s="129" t="str">
        <f>'HIDE Site Summary'!CN37</f>
        <v/>
      </c>
      <c r="T38" s="127" t="str">
        <f>'HIDE Site Summary'!CO37</f>
        <v/>
      </c>
      <c r="U38" s="127" t="str">
        <f>'HIDE Site Summary'!CP37</f>
        <v/>
      </c>
      <c r="V38" s="127" t="str">
        <f>'HIDE Site Summary'!CQ37</f>
        <v/>
      </c>
      <c r="W38" s="127" t="str">
        <f>'HIDE Site Summary'!CR37</f>
        <v/>
      </c>
      <c r="X38" s="127" t="str">
        <f>'HIDE Site Summary'!CS37</f>
        <v/>
      </c>
      <c r="Y38" s="138" t="str">
        <f>'HIDE Site Summary'!CT37</f>
        <v/>
      </c>
    </row>
    <row r="39" spans="2:25" x14ac:dyDescent="0.3">
      <c r="B39" s="122">
        <f>'HIDE Site Summary'!C38</f>
        <v>0</v>
      </c>
      <c r="C39" s="123">
        <f>'HIDE Site Summary'!D38</f>
        <v>0</v>
      </c>
      <c r="D39" s="123" t="str">
        <f>'HIDE Site Summary'!E38</f>
        <v/>
      </c>
      <c r="E39" s="124">
        <f>'HIDE Site Summary'!F38</f>
        <v>0</v>
      </c>
      <c r="F39" s="124">
        <f>'HIDE Site Summary'!G38</f>
        <v>0</v>
      </c>
      <c r="G39" s="125">
        <f>'HIDE Site Summary'!H38</f>
        <v>0</v>
      </c>
      <c r="H39" s="123">
        <f>'HIDE Site Summary'!I38</f>
        <v>0</v>
      </c>
      <c r="I39" s="126">
        <f>'HIDE Site Summary'!J38</f>
        <v>0</v>
      </c>
      <c r="J39" s="126">
        <f>'HIDE Site Summary'!L38</f>
        <v>0</v>
      </c>
      <c r="K39" s="126">
        <f>'HIDE Site Summary'!M38</f>
        <v>0</v>
      </c>
      <c r="L39" s="126">
        <f>'HIDE Site Summary'!N38</f>
        <v>0</v>
      </c>
      <c r="M39" s="123">
        <f>'HIDE Site Summary'!O38</f>
        <v>0</v>
      </c>
      <c r="N39" s="123">
        <f>'HIDE Site Summary'!P38</f>
        <v>0</v>
      </c>
      <c r="O39" s="123">
        <f>'HIDE Site Summary'!Q38</f>
        <v>0</v>
      </c>
      <c r="P39" s="127" t="str">
        <f>'HIDE Site Summary'!CK38</f>
        <v/>
      </c>
      <c r="Q39" s="128" t="str">
        <f>'HIDE Site Summary'!CL38</f>
        <v/>
      </c>
      <c r="R39" s="128" t="str">
        <f>'HIDE Site Summary'!CM38</f>
        <v/>
      </c>
      <c r="S39" s="129" t="str">
        <f>'HIDE Site Summary'!CN38</f>
        <v/>
      </c>
      <c r="T39" s="127" t="str">
        <f>'HIDE Site Summary'!CO38</f>
        <v/>
      </c>
      <c r="U39" s="127" t="str">
        <f>'HIDE Site Summary'!CP38</f>
        <v/>
      </c>
      <c r="V39" s="127" t="str">
        <f>'HIDE Site Summary'!CQ38</f>
        <v/>
      </c>
      <c r="W39" s="127" t="str">
        <f>'HIDE Site Summary'!CR38</f>
        <v/>
      </c>
      <c r="X39" s="127" t="str">
        <f>'HIDE Site Summary'!CS38</f>
        <v/>
      </c>
      <c r="Y39" s="138" t="str">
        <f>'HIDE Site Summary'!CT38</f>
        <v/>
      </c>
    </row>
    <row r="40" spans="2:25" x14ac:dyDescent="0.3">
      <c r="B40" s="122">
        <f>'HIDE Site Summary'!C39</f>
        <v>0</v>
      </c>
      <c r="C40" s="123">
        <f>'HIDE Site Summary'!D39</f>
        <v>0</v>
      </c>
      <c r="D40" s="123" t="str">
        <f>'HIDE Site Summary'!E39</f>
        <v/>
      </c>
      <c r="E40" s="124">
        <f>'HIDE Site Summary'!F39</f>
        <v>0</v>
      </c>
      <c r="F40" s="124">
        <f>'HIDE Site Summary'!G39</f>
        <v>0</v>
      </c>
      <c r="G40" s="125">
        <f>'HIDE Site Summary'!H39</f>
        <v>0</v>
      </c>
      <c r="H40" s="123">
        <f>'HIDE Site Summary'!I39</f>
        <v>0</v>
      </c>
      <c r="I40" s="126">
        <f>'HIDE Site Summary'!J39</f>
        <v>0</v>
      </c>
      <c r="J40" s="126">
        <f>'HIDE Site Summary'!L39</f>
        <v>0</v>
      </c>
      <c r="K40" s="126">
        <f>'HIDE Site Summary'!M39</f>
        <v>0</v>
      </c>
      <c r="L40" s="126">
        <f>'HIDE Site Summary'!N39</f>
        <v>0</v>
      </c>
      <c r="M40" s="123">
        <f>'HIDE Site Summary'!O39</f>
        <v>0</v>
      </c>
      <c r="N40" s="123">
        <f>'HIDE Site Summary'!P39</f>
        <v>0</v>
      </c>
      <c r="O40" s="123">
        <f>'HIDE Site Summary'!Q39</f>
        <v>0</v>
      </c>
      <c r="P40" s="127" t="str">
        <f>'HIDE Site Summary'!CK39</f>
        <v/>
      </c>
      <c r="Q40" s="128" t="str">
        <f>'HIDE Site Summary'!CL39</f>
        <v/>
      </c>
      <c r="R40" s="128" t="str">
        <f>'HIDE Site Summary'!CM39</f>
        <v/>
      </c>
      <c r="S40" s="129" t="str">
        <f>'HIDE Site Summary'!CN39</f>
        <v/>
      </c>
      <c r="T40" s="127" t="str">
        <f>'HIDE Site Summary'!CO39</f>
        <v/>
      </c>
      <c r="U40" s="127" t="str">
        <f>'HIDE Site Summary'!CP39</f>
        <v/>
      </c>
      <c r="V40" s="127" t="str">
        <f>'HIDE Site Summary'!CQ39</f>
        <v/>
      </c>
      <c r="W40" s="127" t="str">
        <f>'HIDE Site Summary'!CR39</f>
        <v/>
      </c>
      <c r="X40" s="127" t="str">
        <f>'HIDE Site Summary'!CS39</f>
        <v/>
      </c>
      <c r="Y40" s="138" t="str">
        <f>'HIDE Site Summary'!CT39</f>
        <v/>
      </c>
    </row>
    <row r="41" spans="2:25" x14ac:dyDescent="0.3">
      <c r="B41" s="122">
        <f>'HIDE Site Summary'!C40</f>
        <v>0</v>
      </c>
      <c r="C41" s="123">
        <f>'HIDE Site Summary'!D40</f>
        <v>0</v>
      </c>
      <c r="D41" s="123" t="str">
        <f>'HIDE Site Summary'!E40</f>
        <v/>
      </c>
      <c r="E41" s="124">
        <f>'HIDE Site Summary'!F40</f>
        <v>0</v>
      </c>
      <c r="F41" s="124">
        <f>'HIDE Site Summary'!G40</f>
        <v>0</v>
      </c>
      <c r="G41" s="125">
        <f>'HIDE Site Summary'!H40</f>
        <v>0</v>
      </c>
      <c r="H41" s="123">
        <f>'HIDE Site Summary'!I40</f>
        <v>0</v>
      </c>
      <c r="I41" s="126">
        <f>'HIDE Site Summary'!J40</f>
        <v>0</v>
      </c>
      <c r="J41" s="126">
        <f>'HIDE Site Summary'!L40</f>
        <v>0</v>
      </c>
      <c r="K41" s="126">
        <f>'HIDE Site Summary'!M40</f>
        <v>0</v>
      </c>
      <c r="L41" s="126">
        <f>'HIDE Site Summary'!N40</f>
        <v>0</v>
      </c>
      <c r="M41" s="123">
        <f>'HIDE Site Summary'!O40</f>
        <v>0</v>
      </c>
      <c r="N41" s="123">
        <f>'HIDE Site Summary'!P40</f>
        <v>0</v>
      </c>
      <c r="O41" s="123">
        <f>'HIDE Site Summary'!Q40</f>
        <v>0</v>
      </c>
      <c r="P41" s="127" t="str">
        <f>'HIDE Site Summary'!CK40</f>
        <v/>
      </c>
      <c r="Q41" s="128" t="str">
        <f>'HIDE Site Summary'!CL40</f>
        <v/>
      </c>
      <c r="R41" s="128" t="str">
        <f>'HIDE Site Summary'!CM40</f>
        <v/>
      </c>
      <c r="S41" s="129" t="str">
        <f>'HIDE Site Summary'!CN40</f>
        <v/>
      </c>
      <c r="T41" s="127" t="str">
        <f>'HIDE Site Summary'!CO40</f>
        <v/>
      </c>
      <c r="U41" s="127" t="str">
        <f>'HIDE Site Summary'!CP40</f>
        <v/>
      </c>
      <c r="V41" s="127" t="str">
        <f>'HIDE Site Summary'!CQ40</f>
        <v/>
      </c>
      <c r="W41" s="127" t="str">
        <f>'HIDE Site Summary'!CR40</f>
        <v/>
      </c>
      <c r="X41" s="127" t="str">
        <f>'HIDE Site Summary'!CS40</f>
        <v/>
      </c>
      <c r="Y41" s="138" t="str">
        <f>'HIDE Site Summary'!CT40</f>
        <v/>
      </c>
    </row>
    <row r="42" spans="2:25" x14ac:dyDescent="0.3">
      <c r="B42" s="122">
        <f>'HIDE Site Summary'!C41</f>
        <v>0</v>
      </c>
      <c r="C42" s="123">
        <f>'HIDE Site Summary'!D41</f>
        <v>0</v>
      </c>
      <c r="D42" s="123" t="str">
        <f>'HIDE Site Summary'!E41</f>
        <v/>
      </c>
      <c r="E42" s="124">
        <f>'HIDE Site Summary'!F41</f>
        <v>0</v>
      </c>
      <c r="F42" s="124">
        <f>'HIDE Site Summary'!G41</f>
        <v>0</v>
      </c>
      <c r="G42" s="125">
        <f>'HIDE Site Summary'!H41</f>
        <v>0</v>
      </c>
      <c r="H42" s="123">
        <f>'HIDE Site Summary'!I41</f>
        <v>0</v>
      </c>
      <c r="I42" s="126">
        <f>'HIDE Site Summary'!J41</f>
        <v>0</v>
      </c>
      <c r="J42" s="126">
        <f>'HIDE Site Summary'!L41</f>
        <v>0</v>
      </c>
      <c r="K42" s="126">
        <f>'HIDE Site Summary'!M41</f>
        <v>0</v>
      </c>
      <c r="L42" s="126">
        <f>'HIDE Site Summary'!N41</f>
        <v>0</v>
      </c>
      <c r="M42" s="123">
        <f>'HIDE Site Summary'!O41</f>
        <v>0</v>
      </c>
      <c r="N42" s="123">
        <f>'HIDE Site Summary'!P41</f>
        <v>0</v>
      </c>
      <c r="O42" s="123">
        <f>'HIDE Site Summary'!Q41</f>
        <v>0</v>
      </c>
      <c r="P42" s="127" t="str">
        <f>'HIDE Site Summary'!CK41</f>
        <v/>
      </c>
      <c r="Q42" s="128" t="str">
        <f>'HIDE Site Summary'!CL41</f>
        <v/>
      </c>
      <c r="R42" s="128" t="str">
        <f>'HIDE Site Summary'!CM41</f>
        <v/>
      </c>
      <c r="S42" s="129" t="str">
        <f>'HIDE Site Summary'!CN41</f>
        <v/>
      </c>
      <c r="T42" s="127" t="str">
        <f>'HIDE Site Summary'!CO41</f>
        <v/>
      </c>
      <c r="U42" s="127" t="str">
        <f>'HIDE Site Summary'!CP41</f>
        <v/>
      </c>
      <c r="V42" s="127" t="str">
        <f>'HIDE Site Summary'!CQ41</f>
        <v/>
      </c>
      <c r="W42" s="127" t="str">
        <f>'HIDE Site Summary'!CR41</f>
        <v/>
      </c>
      <c r="X42" s="127" t="str">
        <f>'HIDE Site Summary'!CS41</f>
        <v/>
      </c>
      <c r="Y42" s="138" t="str">
        <f>'HIDE Site Summary'!CT41</f>
        <v/>
      </c>
    </row>
    <row r="43" spans="2:25" x14ac:dyDescent="0.3">
      <c r="B43" s="122">
        <f>'HIDE Site Summary'!C42</f>
        <v>0</v>
      </c>
      <c r="C43" s="123">
        <f>'HIDE Site Summary'!D42</f>
        <v>0</v>
      </c>
      <c r="D43" s="123" t="str">
        <f>'HIDE Site Summary'!E42</f>
        <v/>
      </c>
      <c r="E43" s="124">
        <f>'HIDE Site Summary'!F42</f>
        <v>0</v>
      </c>
      <c r="F43" s="124">
        <f>'HIDE Site Summary'!G42</f>
        <v>0</v>
      </c>
      <c r="G43" s="125">
        <f>'HIDE Site Summary'!H42</f>
        <v>0</v>
      </c>
      <c r="H43" s="123">
        <f>'HIDE Site Summary'!I42</f>
        <v>0</v>
      </c>
      <c r="I43" s="126">
        <f>'HIDE Site Summary'!J42</f>
        <v>0</v>
      </c>
      <c r="J43" s="126">
        <f>'HIDE Site Summary'!L42</f>
        <v>0</v>
      </c>
      <c r="K43" s="126">
        <f>'HIDE Site Summary'!M42</f>
        <v>0</v>
      </c>
      <c r="L43" s="126">
        <f>'HIDE Site Summary'!N42</f>
        <v>0</v>
      </c>
      <c r="M43" s="123">
        <f>'HIDE Site Summary'!O42</f>
        <v>0</v>
      </c>
      <c r="N43" s="123">
        <f>'HIDE Site Summary'!P42</f>
        <v>0</v>
      </c>
      <c r="O43" s="123">
        <f>'HIDE Site Summary'!Q42</f>
        <v>0</v>
      </c>
      <c r="P43" s="127" t="str">
        <f>'HIDE Site Summary'!CK42</f>
        <v/>
      </c>
      <c r="Q43" s="128" t="str">
        <f>'HIDE Site Summary'!CL42</f>
        <v/>
      </c>
      <c r="R43" s="128" t="str">
        <f>'HIDE Site Summary'!CM42</f>
        <v/>
      </c>
      <c r="S43" s="129" t="str">
        <f>'HIDE Site Summary'!CN42</f>
        <v/>
      </c>
      <c r="T43" s="127" t="str">
        <f>'HIDE Site Summary'!CO42</f>
        <v/>
      </c>
      <c r="U43" s="127" t="str">
        <f>'HIDE Site Summary'!CP42</f>
        <v/>
      </c>
      <c r="V43" s="127" t="str">
        <f>'HIDE Site Summary'!CQ42</f>
        <v/>
      </c>
      <c r="W43" s="127" t="str">
        <f>'HIDE Site Summary'!CR42</f>
        <v/>
      </c>
      <c r="X43" s="127" t="str">
        <f>'HIDE Site Summary'!CS42</f>
        <v/>
      </c>
      <c r="Y43" s="138" t="str">
        <f>'HIDE Site Summary'!CT42</f>
        <v/>
      </c>
    </row>
    <row r="44" spans="2:25" x14ac:dyDescent="0.3">
      <c r="B44" s="122">
        <f>'HIDE Site Summary'!C43</f>
        <v>0</v>
      </c>
      <c r="C44" s="123">
        <f>'HIDE Site Summary'!D43</f>
        <v>0</v>
      </c>
      <c r="D44" s="123" t="str">
        <f>'HIDE Site Summary'!E43</f>
        <v/>
      </c>
      <c r="E44" s="124">
        <f>'HIDE Site Summary'!F43</f>
        <v>0</v>
      </c>
      <c r="F44" s="124">
        <f>'HIDE Site Summary'!G43</f>
        <v>0</v>
      </c>
      <c r="G44" s="125">
        <f>'HIDE Site Summary'!H43</f>
        <v>0</v>
      </c>
      <c r="H44" s="123">
        <f>'HIDE Site Summary'!I43</f>
        <v>0</v>
      </c>
      <c r="I44" s="126">
        <f>'HIDE Site Summary'!J43</f>
        <v>0</v>
      </c>
      <c r="J44" s="126">
        <f>'HIDE Site Summary'!L43</f>
        <v>0</v>
      </c>
      <c r="K44" s="126">
        <f>'HIDE Site Summary'!M43</f>
        <v>0</v>
      </c>
      <c r="L44" s="126">
        <f>'HIDE Site Summary'!N43</f>
        <v>0</v>
      </c>
      <c r="M44" s="123">
        <f>'HIDE Site Summary'!O43</f>
        <v>0</v>
      </c>
      <c r="N44" s="123">
        <f>'HIDE Site Summary'!P43</f>
        <v>0</v>
      </c>
      <c r="O44" s="123">
        <f>'HIDE Site Summary'!Q43</f>
        <v>0</v>
      </c>
      <c r="P44" s="127" t="str">
        <f>'HIDE Site Summary'!CK43</f>
        <v/>
      </c>
      <c r="Q44" s="128" t="str">
        <f>'HIDE Site Summary'!CL43</f>
        <v/>
      </c>
      <c r="R44" s="128" t="str">
        <f>'HIDE Site Summary'!CM43</f>
        <v/>
      </c>
      <c r="S44" s="129" t="str">
        <f>'HIDE Site Summary'!CN43</f>
        <v/>
      </c>
      <c r="T44" s="127" t="str">
        <f>'HIDE Site Summary'!CO43</f>
        <v/>
      </c>
      <c r="U44" s="127" t="str">
        <f>'HIDE Site Summary'!CP43</f>
        <v/>
      </c>
      <c r="V44" s="127" t="str">
        <f>'HIDE Site Summary'!CQ43</f>
        <v/>
      </c>
      <c r="W44" s="127" t="str">
        <f>'HIDE Site Summary'!CR43</f>
        <v/>
      </c>
      <c r="X44" s="127" t="str">
        <f>'HIDE Site Summary'!CS43</f>
        <v/>
      </c>
      <c r="Y44" s="138" t="str">
        <f>'HIDE Site Summary'!CT43</f>
        <v/>
      </c>
    </row>
    <row r="45" spans="2:25" x14ac:dyDescent="0.3">
      <c r="B45" s="122">
        <f>'HIDE Site Summary'!C44</f>
        <v>0</v>
      </c>
      <c r="C45" s="123">
        <f>'HIDE Site Summary'!D44</f>
        <v>0</v>
      </c>
      <c r="D45" s="123" t="str">
        <f>'HIDE Site Summary'!E44</f>
        <v/>
      </c>
      <c r="E45" s="124">
        <f>'HIDE Site Summary'!F44</f>
        <v>0</v>
      </c>
      <c r="F45" s="124">
        <f>'HIDE Site Summary'!G44</f>
        <v>0</v>
      </c>
      <c r="G45" s="125">
        <f>'HIDE Site Summary'!H44</f>
        <v>0</v>
      </c>
      <c r="H45" s="123">
        <f>'HIDE Site Summary'!I44</f>
        <v>0</v>
      </c>
      <c r="I45" s="126">
        <f>'HIDE Site Summary'!J44</f>
        <v>0</v>
      </c>
      <c r="J45" s="126">
        <f>'HIDE Site Summary'!L44</f>
        <v>0</v>
      </c>
      <c r="K45" s="126">
        <f>'HIDE Site Summary'!M44</f>
        <v>0</v>
      </c>
      <c r="L45" s="126">
        <f>'HIDE Site Summary'!N44</f>
        <v>0</v>
      </c>
      <c r="M45" s="123">
        <f>'HIDE Site Summary'!O44</f>
        <v>0</v>
      </c>
      <c r="N45" s="123">
        <f>'HIDE Site Summary'!P44</f>
        <v>0</v>
      </c>
      <c r="O45" s="123">
        <f>'HIDE Site Summary'!Q44</f>
        <v>0</v>
      </c>
      <c r="P45" s="127" t="str">
        <f>'HIDE Site Summary'!CK44</f>
        <v/>
      </c>
      <c r="Q45" s="128" t="str">
        <f>'HIDE Site Summary'!CL44</f>
        <v/>
      </c>
      <c r="R45" s="128" t="str">
        <f>'HIDE Site Summary'!CM44</f>
        <v/>
      </c>
      <c r="S45" s="129" t="str">
        <f>'HIDE Site Summary'!CN44</f>
        <v/>
      </c>
      <c r="T45" s="127" t="str">
        <f>'HIDE Site Summary'!CO44</f>
        <v/>
      </c>
      <c r="U45" s="127" t="str">
        <f>'HIDE Site Summary'!CP44</f>
        <v/>
      </c>
      <c r="V45" s="127" t="str">
        <f>'HIDE Site Summary'!CQ44</f>
        <v/>
      </c>
      <c r="W45" s="127" t="str">
        <f>'HIDE Site Summary'!CR44</f>
        <v/>
      </c>
      <c r="X45" s="127" t="str">
        <f>'HIDE Site Summary'!CS44</f>
        <v/>
      </c>
      <c r="Y45" s="138" t="str">
        <f>'HIDE Site Summary'!CT44</f>
        <v/>
      </c>
    </row>
    <row r="46" spans="2:25" x14ac:dyDescent="0.3">
      <c r="B46" s="122">
        <f>'HIDE Site Summary'!C45</f>
        <v>0</v>
      </c>
      <c r="C46" s="123">
        <f>'HIDE Site Summary'!D45</f>
        <v>0</v>
      </c>
      <c r="D46" s="123" t="str">
        <f>'HIDE Site Summary'!E45</f>
        <v/>
      </c>
      <c r="E46" s="124">
        <f>'HIDE Site Summary'!F45</f>
        <v>0</v>
      </c>
      <c r="F46" s="124">
        <f>'HIDE Site Summary'!G45</f>
        <v>0</v>
      </c>
      <c r="G46" s="125">
        <f>'HIDE Site Summary'!H45</f>
        <v>0</v>
      </c>
      <c r="H46" s="123">
        <f>'HIDE Site Summary'!I45</f>
        <v>0</v>
      </c>
      <c r="I46" s="126">
        <f>'HIDE Site Summary'!J45</f>
        <v>0</v>
      </c>
      <c r="J46" s="126">
        <f>'HIDE Site Summary'!L45</f>
        <v>0</v>
      </c>
      <c r="K46" s="126">
        <f>'HIDE Site Summary'!M45</f>
        <v>0</v>
      </c>
      <c r="L46" s="126">
        <f>'HIDE Site Summary'!N45</f>
        <v>0</v>
      </c>
      <c r="M46" s="123">
        <f>'HIDE Site Summary'!O45</f>
        <v>0</v>
      </c>
      <c r="N46" s="123">
        <f>'HIDE Site Summary'!P45</f>
        <v>0</v>
      </c>
      <c r="O46" s="123">
        <f>'HIDE Site Summary'!Q45</f>
        <v>0</v>
      </c>
      <c r="P46" s="127" t="str">
        <f>'HIDE Site Summary'!CK45</f>
        <v/>
      </c>
      <c r="Q46" s="128" t="str">
        <f>'HIDE Site Summary'!CL45</f>
        <v/>
      </c>
      <c r="R46" s="128" t="str">
        <f>'HIDE Site Summary'!CM45</f>
        <v/>
      </c>
      <c r="S46" s="129" t="str">
        <f>'HIDE Site Summary'!CN45</f>
        <v/>
      </c>
      <c r="T46" s="127" t="str">
        <f>'HIDE Site Summary'!CO45</f>
        <v/>
      </c>
      <c r="U46" s="127" t="str">
        <f>'HIDE Site Summary'!CP45</f>
        <v/>
      </c>
      <c r="V46" s="127" t="str">
        <f>'HIDE Site Summary'!CQ45</f>
        <v/>
      </c>
      <c r="W46" s="127" t="str">
        <f>'HIDE Site Summary'!CR45</f>
        <v/>
      </c>
      <c r="X46" s="127" t="str">
        <f>'HIDE Site Summary'!CS45</f>
        <v/>
      </c>
      <c r="Y46" s="138" t="str">
        <f>'HIDE Site Summary'!CT45</f>
        <v/>
      </c>
    </row>
    <row r="47" spans="2:25" x14ac:dyDescent="0.3">
      <c r="B47" s="122">
        <f>'HIDE Site Summary'!C46</f>
        <v>0</v>
      </c>
      <c r="C47" s="123">
        <f>'HIDE Site Summary'!D46</f>
        <v>0</v>
      </c>
      <c r="D47" s="123" t="str">
        <f>'HIDE Site Summary'!E46</f>
        <v/>
      </c>
      <c r="E47" s="124">
        <f>'HIDE Site Summary'!F46</f>
        <v>0</v>
      </c>
      <c r="F47" s="124">
        <f>'HIDE Site Summary'!G46</f>
        <v>0</v>
      </c>
      <c r="G47" s="125">
        <f>'HIDE Site Summary'!H46</f>
        <v>0</v>
      </c>
      <c r="H47" s="123">
        <f>'HIDE Site Summary'!I46</f>
        <v>0</v>
      </c>
      <c r="I47" s="126">
        <f>'HIDE Site Summary'!J46</f>
        <v>0</v>
      </c>
      <c r="J47" s="126">
        <f>'HIDE Site Summary'!L46</f>
        <v>0</v>
      </c>
      <c r="K47" s="126">
        <f>'HIDE Site Summary'!M46</f>
        <v>0</v>
      </c>
      <c r="L47" s="126">
        <f>'HIDE Site Summary'!N46</f>
        <v>0</v>
      </c>
      <c r="M47" s="123">
        <f>'HIDE Site Summary'!O46</f>
        <v>0</v>
      </c>
      <c r="N47" s="123">
        <f>'HIDE Site Summary'!P46</f>
        <v>0</v>
      </c>
      <c r="O47" s="123">
        <f>'HIDE Site Summary'!Q46</f>
        <v>0</v>
      </c>
      <c r="P47" s="127" t="str">
        <f>'HIDE Site Summary'!CK46</f>
        <v/>
      </c>
      <c r="Q47" s="128" t="str">
        <f>'HIDE Site Summary'!CL46</f>
        <v/>
      </c>
      <c r="R47" s="128" t="str">
        <f>'HIDE Site Summary'!CM46</f>
        <v/>
      </c>
      <c r="S47" s="129" t="str">
        <f>'HIDE Site Summary'!CN46</f>
        <v/>
      </c>
      <c r="T47" s="127" t="str">
        <f>'HIDE Site Summary'!CO46</f>
        <v/>
      </c>
      <c r="U47" s="127" t="str">
        <f>'HIDE Site Summary'!CP46</f>
        <v/>
      </c>
      <c r="V47" s="127" t="str">
        <f>'HIDE Site Summary'!CQ46</f>
        <v/>
      </c>
      <c r="W47" s="127" t="str">
        <f>'HIDE Site Summary'!CR46</f>
        <v/>
      </c>
      <c r="X47" s="127" t="str">
        <f>'HIDE Site Summary'!CS46</f>
        <v/>
      </c>
      <c r="Y47" s="138" t="str">
        <f>'HIDE Site Summary'!CT46</f>
        <v/>
      </c>
    </row>
    <row r="48" spans="2:25" x14ac:dyDescent="0.3">
      <c r="B48" s="122">
        <f>'HIDE Site Summary'!C47</f>
        <v>0</v>
      </c>
      <c r="C48" s="123">
        <f>'HIDE Site Summary'!D47</f>
        <v>0</v>
      </c>
      <c r="D48" s="123" t="str">
        <f>'HIDE Site Summary'!E47</f>
        <v/>
      </c>
      <c r="E48" s="124">
        <f>'HIDE Site Summary'!F47</f>
        <v>0</v>
      </c>
      <c r="F48" s="124">
        <f>'HIDE Site Summary'!G47</f>
        <v>0</v>
      </c>
      <c r="G48" s="125">
        <f>'HIDE Site Summary'!H47</f>
        <v>0</v>
      </c>
      <c r="H48" s="123">
        <f>'HIDE Site Summary'!I47</f>
        <v>0</v>
      </c>
      <c r="I48" s="126">
        <f>'HIDE Site Summary'!J47</f>
        <v>0</v>
      </c>
      <c r="J48" s="126">
        <f>'HIDE Site Summary'!L47</f>
        <v>0</v>
      </c>
      <c r="K48" s="126">
        <f>'HIDE Site Summary'!M47</f>
        <v>0</v>
      </c>
      <c r="L48" s="126">
        <f>'HIDE Site Summary'!N47</f>
        <v>0</v>
      </c>
      <c r="M48" s="123">
        <f>'HIDE Site Summary'!O47</f>
        <v>0</v>
      </c>
      <c r="N48" s="123">
        <f>'HIDE Site Summary'!P47</f>
        <v>0</v>
      </c>
      <c r="O48" s="123">
        <f>'HIDE Site Summary'!Q47</f>
        <v>0</v>
      </c>
      <c r="P48" s="127" t="str">
        <f>'HIDE Site Summary'!CK47</f>
        <v/>
      </c>
      <c r="Q48" s="128" t="str">
        <f>'HIDE Site Summary'!CL47</f>
        <v/>
      </c>
      <c r="R48" s="128" t="str">
        <f>'HIDE Site Summary'!CM47</f>
        <v/>
      </c>
      <c r="S48" s="129" t="str">
        <f>'HIDE Site Summary'!CN47</f>
        <v/>
      </c>
      <c r="T48" s="127" t="str">
        <f>'HIDE Site Summary'!CO47</f>
        <v/>
      </c>
      <c r="U48" s="127" t="str">
        <f>'HIDE Site Summary'!CP47</f>
        <v/>
      </c>
      <c r="V48" s="127" t="str">
        <f>'HIDE Site Summary'!CQ47</f>
        <v/>
      </c>
      <c r="W48" s="127" t="str">
        <f>'HIDE Site Summary'!CR47</f>
        <v/>
      </c>
      <c r="X48" s="127" t="str">
        <f>'HIDE Site Summary'!CS47</f>
        <v/>
      </c>
      <c r="Y48" s="138" t="str">
        <f>'HIDE Site Summary'!CT47</f>
        <v/>
      </c>
    </row>
    <row r="49" spans="2:25" x14ac:dyDescent="0.3">
      <c r="B49" s="122">
        <f>'HIDE Site Summary'!C48</f>
        <v>0</v>
      </c>
      <c r="C49" s="123">
        <f>'HIDE Site Summary'!D48</f>
        <v>0</v>
      </c>
      <c r="D49" s="123" t="str">
        <f>'HIDE Site Summary'!E48</f>
        <v/>
      </c>
      <c r="E49" s="124">
        <f>'HIDE Site Summary'!F48</f>
        <v>0</v>
      </c>
      <c r="F49" s="124">
        <f>'HIDE Site Summary'!G48</f>
        <v>0</v>
      </c>
      <c r="G49" s="125">
        <f>'HIDE Site Summary'!H48</f>
        <v>0</v>
      </c>
      <c r="H49" s="123">
        <f>'HIDE Site Summary'!I48</f>
        <v>0</v>
      </c>
      <c r="I49" s="126">
        <f>'HIDE Site Summary'!J48</f>
        <v>0</v>
      </c>
      <c r="J49" s="126">
        <f>'HIDE Site Summary'!L48</f>
        <v>0</v>
      </c>
      <c r="K49" s="126">
        <f>'HIDE Site Summary'!M48</f>
        <v>0</v>
      </c>
      <c r="L49" s="126">
        <f>'HIDE Site Summary'!N48</f>
        <v>0</v>
      </c>
      <c r="M49" s="123">
        <f>'HIDE Site Summary'!O48</f>
        <v>0</v>
      </c>
      <c r="N49" s="123">
        <f>'HIDE Site Summary'!P48</f>
        <v>0</v>
      </c>
      <c r="O49" s="123">
        <f>'HIDE Site Summary'!Q48</f>
        <v>0</v>
      </c>
      <c r="P49" s="127" t="str">
        <f>'HIDE Site Summary'!CK48</f>
        <v/>
      </c>
      <c r="Q49" s="128" t="str">
        <f>'HIDE Site Summary'!CL48</f>
        <v/>
      </c>
      <c r="R49" s="128" t="str">
        <f>'HIDE Site Summary'!CM48</f>
        <v/>
      </c>
      <c r="S49" s="129" t="str">
        <f>'HIDE Site Summary'!CN48</f>
        <v/>
      </c>
      <c r="T49" s="127" t="str">
        <f>'HIDE Site Summary'!CO48</f>
        <v/>
      </c>
      <c r="U49" s="127" t="str">
        <f>'HIDE Site Summary'!CP48</f>
        <v/>
      </c>
      <c r="V49" s="127" t="str">
        <f>'HIDE Site Summary'!CQ48</f>
        <v/>
      </c>
      <c r="W49" s="127" t="str">
        <f>'HIDE Site Summary'!CR48</f>
        <v/>
      </c>
      <c r="X49" s="127" t="str">
        <f>'HIDE Site Summary'!CS48</f>
        <v/>
      </c>
      <c r="Y49" s="138" t="str">
        <f>'HIDE Site Summary'!CT48</f>
        <v/>
      </c>
    </row>
    <row r="50" spans="2:25" x14ac:dyDescent="0.3">
      <c r="B50" s="122">
        <f>'HIDE Site Summary'!C49</f>
        <v>0</v>
      </c>
      <c r="C50" s="123">
        <f>'HIDE Site Summary'!D49</f>
        <v>0</v>
      </c>
      <c r="D50" s="123" t="str">
        <f>'HIDE Site Summary'!E49</f>
        <v/>
      </c>
      <c r="E50" s="124">
        <f>'HIDE Site Summary'!F49</f>
        <v>0</v>
      </c>
      <c r="F50" s="124">
        <f>'HIDE Site Summary'!G49</f>
        <v>0</v>
      </c>
      <c r="G50" s="125">
        <f>'HIDE Site Summary'!H49</f>
        <v>0</v>
      </c>
      <c r="H50" s="123">
        <f>'HIDE Site Summary'!I49</f>
        <v>0</v>
      </c>
      <c r="I50" s="126">
        <f>'HIDE Site Summary'!J49</f>
        <v>0</v>
      </c>
      <c r="J50" s="126">
        <f>'HIDE Site Summary'!L49</f>
        <v>0</v>
      </c>
      <c r="K50" s="126">
        <f>'HIDE Site Summary'!M49</f>
        <v>0</v>
      </c>
      <c r="L50" s="126">
        <f>'HIDE Site Summary'!N49</f>
        <v>0</v>
      </c>
      <c r="M50" s="123">
        <f>'HIDE Site Summary'!O49</f>
        <v>0</v>
      </c>
      <c r="N50" s="123">
        <f>'HIDE Site Summary'!P49</f>
        <v>0</v>
      </c>
      <c r="O50" s="123">
        <f>'HIDE Site Summary'!Q49</f>
        <v>0</v>
      </c>
      <c r="P50" s="127" t="str">
        <f>'HIDE Site Summary'!CK49</f>
        <v/>
      </c>
      <c r="Q50" s="128" t="str">
        <f>'HIDE Site Summary'!CL49</f>
        <v/>
      </c>
      <c r="R50" s="128" t="str">
        <f>'HIDE Site Summary'!CM49</f>
        <v/>
      </c>
      <c r="S50" s="129" t="str">
        <f>'HIDE Site Summary'!CN49</f>
        <v/>
      </c>
      <c r="T50" s="127" t="str">
        <f>'HIDE Site Summary'!CO49</f>
        <v/>
      </c>
      <c r="U50" s="127" t="str">
        <f>'HIDE Site Summary'!CP49</f>
        <v/>
      </c>
      <c r="V50" s="127" t="str">
        <f>'HIDE Site Summary'!CQ49</f>
        <v/>
      </c>
      <c r="W50" s="127" t="str">
        <f>'HIDE Site Summary'!CR49</f>
        <v/>
      </c>
      <c r="X50" s="127" t="str">
        <f>'HIDE Site Summary'!CS49</f>
        <v/>
      </c>
      <c r="Y50" s="138" t="str">
        <f>'HIDE Site Summary'!CT49</f>
        <v/>
      </c>
    </row>
    <row r="51" spans="2:25" x14ac:dyDescent="0.3">
      <c r="B51" s="122">
        <f>'HIDE Site Summary'!C50</f>
        <v>0</v>
      </c>
      <c r="C51" s="123">
        <f>'HIDE Site Summary'!D50</f>
        <v>0</v>
      </c>
      <c r="D51" s="123" t="str">
        <f>'HIDE Site Summary'!E50</f>
        <v/>
      </c>
      <c r="E51" s="124">
        <f>'HIDE Site Summary'!F50</f>
        <v>0</v>
      </c>
      <c r="F51" s="124">
        <f>'HIDE Site Summary'!G50</f>
        <v>0</v>
      </c>
      <c r="G51" s="125">
        <f>'HIDE Site Summary'!H50</f>
        <v>0</v>
      </c>
      <c r="H51" s="123">
        <f>'HIDE Site Summary'!I50</f>
        <v>0</v>
      </c>
      <c r="I51" s="126">
        <f>'HIDE Site Summary'!J50</f>
        <v>0</v>
      </c>
      <c r="J51" s="126">
        <f>'HIDE Site Summary'!L50</f>
        <v>0</v>
      </c>
      <c r="K51" s="126">
        <f>'HIDE Site Summary'!M50</f>
        <v>0</v>
      </c>
      <c r="L51" s="126">
        <f>'HIDE Site Summary'!N50</f>
        <v>0</v>
      </c>
      <c r="M51" s="123">
        <f>'HIDE Site Summary'!O50</f>
        <v>0</v>
      </c>
      <c r="N51" s="123">
        <f>'HIDE Site Summary'!P50</f>
        <v>0</v>
      </c>
      <c r="O51" s="123">
        <f>'HIDE Site Summary'!Q50</f>
        <v>0</v>
      </c>
      <c r="P51" s="127" t="str">
        <f>'HIDE Site Summary'!CK50</f>
        <v/>
      </c>
      <c r="Q51" s="128" t="str">
        <f>'HIDE Site Summary'!CL50</f>
        <v/>
      </c>
      <c r="R51" s="128" t="str">
        <f>'HIDE Site Summary'!CM50</f>
        <v/>
      </c>
      <c r="S51" s="129" t="str">
        <f>'HIDE Site Summary'!CN50</f>
        <v/>
      </c>
      <c r="T51" s="127" t="str">
        <f>'HIDE Site Summary'!CO50</f>
        <v/>
      </c>
      <c r="U51" s="127" t="str">
        <f>'HIDE Site Summary'!CP50</f>
        <v/>
      </c>
      <c r="V51" s="127" t="str">
        <f>'HIDE Site Summary'!CQ50</f>
        <v/>
      </c>
      <c r="W51" s="127" t="str">
        <f>'HIDE Site Summary'!CR50</f>
        <v/>
      </c>
      <c r="X51" s="127" t="str">
        <f>'HIDE Site Summary'!CS50</f>
        <v/>
      </c>
      <c r="Y51" s="138" t="str">
        <f>'HIDE Site Summary'!CT50</f>
        <v/>
      </c>
    </row>
    <row r="52" spans="2:25" x14ac:dyDescent="0.3">
      <c r="B52" s="122">
        <f>'HIDE Site Summary'!C51</f>
        <v>0</v>
      </c>
      <c r="C52" s="123">
        <f>'HIDE Site Summary'!D51</f>
        <v>0</v>
      </c>
      <c r="D52" s="123" t="str">
        <f>'HIDE Site Summary'!E51</f>
        <v/>
      </c>
      <c r="E52" s="124">
        <f>'HIDE Site Summary'!F51</f>
        <v>0</v>
      </c>
      <c r="F52" s="124">
        <f>'HIDE Site Summary'!G51</f>
        <v>0</v>
      </c>
      <c r="G52" s="125">
        <f>'HIDE Site Summary'!H51</f>
        <v>0</v>
      </c>
      <c r="H52" s="123">
        <f>'HIDE Site Summary'!I51</f>
        <v>0</v>
      </c>
      <c r="I52" s="126">
        <f>'HIDE Site Summary'!J51</f>
        <v>0</v>
      </c>
      <c r="J52" s="126">
        <f>'HIDE Site Summary'!L51</f>
        <v>0</v>
      </c>
      <c r="K52" s="126">
        <f>'HIDE Site Summary'!M51</f>
        <v>0</v>
      </c>
      <c r="L52" s="126">
        <f>'HIDE Site Summary'!N51</f>
        <v>0</v>
      </c>
      <c r="M52" s="123">
        <f>'HIDE Site Summary'!O51</f>
        <v>0</v>
      </c>
      <c r="N52" s="123">
        <f>'HIDE Site Summary'!P51</f>
        <v>0</v>
      </c>
      <c r="O52" s="123">
        <f>'HIDE Site Summary'!Q51</f>
        <v>0</v>
      </c>
      <c r="P52" s="127" t="str">
        <f>'HIDE Site Summary'!CK51</f>
        <v/>
      </c>
      <c r="Q52" s="128" t="str">
        <f>'HIDE Site Summary'!CL51</f>
        <v/>
      </c>
      <c r="R52" s="128" t="str">
        <f>'HIDE Site Summary'!CM51</f>
        <v/>
      </c>
      <c r="S52" s="129" t="str">
        <f>'HIDE Site Summary'!CN51</f>
        <v/>
      </c>
      <c r="T52" s="127" t="str">
        <f>'HIDE Site Summary'!CO51</f>
        <v/>
      </c>
      <c r="U52" s="127" t="str">
        <f>'HIDE Site Summary'!CP51</f>
        <v/>
      </c>
      <c r="V52" s="127" t="str">
        <f>'HIDE Site Summary'!CQ51</f>
        <v/>
      </c>
      <c r="W52" s="127" t="str">
        <f>'HIDE Site Summary'!CR51</f>
        <v/>
      </c>
      <c r="X52" s="127" t="str">
        <f>'HIDE Site Summary'!CS51</f>
        <v/>
      </c>
      <c r="Y52" s="138" t="str">
        <f>'HIDE Site Summary'!CT51</f>
        <v/>
      </c>
    </row>
    <row r="53" spans="2:25" x14ac:dyDescent="0.3">
      <c r="B53" s="122">
        <f>'HIDE Site Summary'!C52</f>
        <v>0</v>
      </c>
      <c r="C53" s="123">
        <f>'HIDE Site Summary'!D52</f>
        <v>0</v>
      </c>
      <c r="D53" s="123" t="str">
        <f>'HIDE Site Summary'!E52</f>
        <v/>
      </c>
      <c r="E53" s="124">
        <f>'HIDE Site Summary'!F52</f>
        <v>0</v>
      </c>
      <c r="F53" s="124">
        <f>'HIDE Site Summary'!G52</f>
        <v>0</v>
      </c>
      <c r="G53" s="125">
        <f>'HIDE Site Summary'!H52</f>
        <v>0</v>
      </c>
      <c r="H53" s="123">
        <f>'HIDE Site Summary'!I52</f>
        <v>0</v>
      </c>
      <c r="I53" s="126">
        <f>'HIDE Site Summary'!J52</f>
        <v>0</v>
      </c>
      <c r="J53" s="126">
        <f>'HIDE Site Summary'!L52</f>
        <v>0</v>
      </c>
      <c r="K53" s="126">
        <f>'HIDE Site Summary'!M52</f>
        <v>0</v>
      </c>
      <c r="L53" s="126">
        <f>'HIDE Site Summary'!N52</f>
        <v>0</v>
      </c>
      <c r="M53" s="123">
        <f>'HIDE Site Summary'!O52</f>
        <v>0</v>
      </c>
      <c r="N53" s="123">
        <f>'HIDE Site Summary'!P52</f>
        <v>0</v>
      </c>
      <c r="O53" s="123">
        <f>'HIDE Site Summary'!Q52</f>
        <v>0</v>
      </c>
      <c r="P53" s="127" t="str">
        <f>'HIDE Site Summary'!CK52</f>
        <v/>
      </c>
      <c r="Q53" s="128" t="str">
        <f>'HIDE Site Summary'!CL52</f>
        <v/>
      </c>
      <c r="R53" s="128" t="str">
        <f>'HIDE Site Summary'!CM52</f>
        <v/>
      </c>
      <c r="S53" s="129" t="str">
        <f>'HIDE Site Summary'!CN52</f>
        <v/>
      </c>
      <c r="T53" s="127" t="str">
        <f>'HIDE Site Summary'!CO52</f>
        <v/>
      </c>
      <c r="U53" s="127" t="str">
        <f>'HIDE Site Summary'!CP52</f>
        <v/>
      </c>
      <c r="V53" s="127" t="str">
        <f>'HIDE Site Summary'!CQ52</f>
        <v/>
      </c>
      <c r="W53" s="127" t="str">
        <f>'HIDE Site Summary'!CR52</f>
        <v/>
      </c>
      <c r="X53" s="127" t="str">
        <f>'HIDE Site Summary'!CS52</f>
        <v/>
      </c>
      <c r="Y53" s="138" t="str">
        <f>'HIDE Site Summary'!CT52</f>
        <v/>
      </c>
    </row>
    <row r="54" spans="2:25" x14ac:dyDescent="0.3">
      <c r="B54" s="122">
        <f>'HIDE Site Summary'!C53</f>
        <v>0</v>
      </c>
      <c r="C54" s="123">
        <f>'HIDE Site Summary'!D53</f>
        <v>0</v>
      </c>
      <c r="D54" s="123" t="str">
        <f>'HIDE Site Summary'!E53</f>
        <v/>
      </c>
      <c r="E54" s="124">
        <f>'HIDE Site Summary'!F53</f>
        <v>0</v>
      </c>
      <c r="F54" s="124">
        <f>'HIDE Site Summary'!G53</f>
        <v>0</v>
      </c>
      <c r="G54" s="125">
        <f>'HIDE Site Summary'!H53</f>
        <v>0</v>
      </c>
      <c r="H54" s="123">
        <f>'HIDE Site Summary'!I53</f>
        <v>0</v>
      </c>
      <c r="I54" s="126">
        <f>'HIDE Site Summary'!J53</f>
        <v>0</v>
      </c>
      <c r="J54" s="126">
        <f>'HIDE Site Summary'!L53</f>
        <v>0</v>
      </c>
      <c r="K54" s="126">
        <f>'HIDE Site Summary'!M53</f>
        <v>0</v>
      </c>
      <c r="L54" s="126">
        <f>'HIDE Site Summary'!N53</f>
        <v>0</v>
      </c>
      <c r="M54" s="123">
        <f>'HIDE Site Summary'!O53</f>
        <v>0</v>
      </c>
      <c r="N54" s="123">
        <f>'HIDE Site Summary'!P53</f>
        <v>0</v>
      </c>
      <c r="O54" s="123">
        <f>'HIDE Site Summary'!Q53</f>
        <v>0</v>
      </c>
      <c r="P54" s="127" t="str">
        <f>'HIDE Site Summary'!CK53</f>
        <v/>
      </c>
      <c r="Q54" s="128" t="str">
        <f>'HIDE Site Summary'!CL53</f>
        <v/>
      </c>
      <c r="R54" s="128" t="str">
        <f>'HIDE Site Summary'!CM53</f>
        <v/>
      </c>
      <c r="S54" s="129" t="str">
        <f>'HIDE Site Summary'!CN53</f>
        <v/>
      </c>
      <c r="T54" s="127" t="str">
        <f>'HIDE Site Summary'!CO53</f>
        <v/>
      </c>
      <c r="U54" s="127" t="str">
        <f>'HIDE Site Summary'!CP53</f>
        <v/>
      </c>
      <c r="V54" s="127" t="str">
        <f>'HIDE Site Summary'!CQ53</f>
        <v/>
      </c>
      <c r="W54" s="127" t="str">
        <f>'HIDE Site Summary'!CR53</f>
        <v/>
      </c>
      <c r="X54" s="127" t="str">
        <f>'HIDE Site Summary'!CS53</f>
        <v/>
      </c>
      <c r="Y54" s="138" t="str">
        <f>'HIDE Site Summary'!CT53</f>
        <v/>
      </c>
    </row>
    <row r="55" spans="2:25" x14ac:dyDescent="0.3">
      <c r="B55" s="122">
        <f>'HIDE Site Summary'!C54</f>
        <v>0</v>
      </c>
      <c r="C55" s="123">
        <f>'HIDE Site Summary'!D54</f>
        <v>0</v>
      </c>
      <c r="D55" s="123" t="str">
        <f>'HIDE Site Summary'!E54</f>
        <v/>
      </c>
      <c r="E55" s="124">
        <f>'HIDE Site Summary'!F54</f>
        <v>0</v>
      </c>
      <c r="F55" s="124">
        <f>'HIDE Site Summary'!G54</f>
        <v>0</v>
      </c>
      <c r="G55" s="125">
        <f>'HIDE Site Summary'!H54</f>
        <v>0</v>
      </c>
      <c r="H55" s="123">
        <f>'HIDE Site Summary'!I54</f>
        <v>0</v>
      </c>
      <c r="I55" s="126">
        <f>'HIDE Site Summary'!J54</f>
        <v>0</v>
      </c>
      <c r="J55" s="126">
        <f>'HIDE Site Summary'!L54</f>
        <v>0</v>
      </c>
      <c r="K55" s="126">
        <f>'HIDE Site Summary'!M54</f>
        <v>0</v>
      </c>
      <c r="L55" s="126">
        <f>'HIDE Site Summary'!N54</f>
        <v>0</v>
      </c>
      <c r="M55" s="123">
        <f>'HIDE Site Summary'!O54</f>
        <v>0</v>
      </c>
      <c r="N55" s="123">
        <f>'HIDE Site Summary'!P54</f>
        <v>0</v>
      </c>
      <c r="O55" s="123">
        <f>'HIDE Site Summary'!Q54</f>
        <v>0</v>
      </c>
      <c r="P55" s="127" t="str">
        <f>'HIDE Site Summary'!CK54</f>
        <v/>
      </c>
      <c r="Q55" s="128" t="str">
        <f>'HIDE Site Summary'!CL54</f>
        <v/>
      </c>
      <c r="R55" s="128" t="str">
        <f>'HIDE Site Summary'!CM54</f>
        <v/>
      </c>
      <c r="S55" s="129" t="str">
        <f>'HIDE Site Summary'!CN54</f>
        <v/>
      </c>
      <c r="T55" s="127" t="str">
        <f>'HIDE Site Summary'!CO54</f>
        <v/>
      </c>
      <c r="U55" s="127" t="str">
        <f>'HIDE Site Summary'!CP54</f>
        <v/>
      </c>
      <c r="V55" s="127" t="str">
        <f>'HIDE Site Summary'!CQ54</f>
        <v/>
      </c>
      <c r="W55" s="127" t="str">
        <f>'HIDE Site Summary'!CR54</f>
        <v/>
      </c>
      <c r="X55" s="127" t="str">
        <f>'HIDE Site Summary'!CS54</f>
        <v/>
      </c>
      <c r="Y55" s="138" t="str">
        <f>'HIDE Site Summary'!CT54</f>
        <v/>
      </c>
    </row>
    <row r="56" spans="2:25" x14ac:dyDescent="0.3">
      <c r="B56" s="122">
        <f>'HIDE Site Summary'!C55</f>
        <v>0</v>
      </c>
      <c r="C56" s="123">
        <f>'HIDE Site Summary'!D55</f>
        <v>0</v>
      </c>
      <c r="D56" s="123" t="str">
        <f>'HIDE Site Summary'!E55</f>
        <v/>
      </c>
      <c r="E56" s="124">
        <f>'HIDE Site Summary'!F55</f>
        <v>0</v>
      </c>
      <c r="F56" s="124">
        <f>'HIDE Site Summary'!G55</f>
        <v>0</v>
      </c>
      <c r="G56" s="125">
        <f>'HIDE Site Summary'!H55</f>
        <v>0</v>
      </c>
      <c r="H56" s="123">
        <f>'HIDE Site Summary'!I55</f>
        <v>0</v>
      </c>
      <c r="I56" s="126">
        <f>'HIDE Site Summary'!J55</f>
        <v>0</v>
      </c>
      <c r="J56" s="126">
        <f>'HIDE Site Summary'!L55</f>
        <v>0</v>
      </c>
      <c r="K56" s="126">
        <f>'HIDE Site Summary'!M55</f>
        <v>0</v>
      </c>
      <c r="L56" s="126">
        <f>'HIDE Site Summary'!N55</f>
        <v>0</v>
      </c>
      <c r="M56" s="123">
        <f>'HIDE Site Summary'!O55</f>
        <v>0</v>
      </c>
      <c r="N56" s="123">
        <f>'HIDE Site Summary'!P55</f>
        <v>0</v>
      </c>
      <c r="O56" s="123">
        <f>'HIDE Site Summary'!Q55</f>
        <v>0</v>
      </c>
      <c r="P56" s="127" t="str">
        <f>'HIDE Site Summary'!CK55</f>
        <v/>
      </c>
      <c r="Q56" s="128" t="str">
        <f>'HIDE Site Summary'!CL55</f>
        <v/>
      </c>
      <c r="R56" s="128" t="str">
        <f>'HIDE Site Summary'!CM55</f>
        <v/>
      </c>
      <c r="S56" s="129" t="str">
        <f>'HIDE Site Summary'!CN55</f>
        <v/>
      </c>
      <c r="T56" s="127" t="str">
        <f>'HIDE Site Summary'!CO55</f>
        <v/>
      </c>
      <c r="U56" s="127" t="str">
        <f>'HIDE Site Summary'!CP55</f>
        <v/>
      </c>
      <c r="V56" s="127" t="str">
        <f>'HIDE Site Summary'!CQ55</f>
        <v/>
      </c>
      <c r="W56" s="127" t="str">
        <f>'HIDE Site Summary'!CR55</f>
        <v/>
      </c>
      <c r="X56" s="127" t="str">
        <f>'HIDE Site Summary'!CS55</f>
        <v/>
      </c>
      <c r="Y56" s="138" t="str">
        <f>'HIDE Site Summary'!CT55</f>
        <v/>
      </c>
    </row>
    <row r="57" spans="2:25" x14ac:dyDescent="0.3">
      <c r="B57" s="122">
        <f>'HIDE Site Summary'!C56</f>
        <v>0</v>
      </c>
      <c r="C57" s="123">
        <f>'HIDE Site Summary'!D56</f>
        <v>0</v>
      </c>
      <c r="D57" s="123" t="str">
        <f>'HIDE Site Summary'!E56</f>
        <v/>
      </c>
      <c r="E57" s="124">
        <f>'HIDE Site Summary'!F56</f>
        <v>0</v>
      </c>
      <c r="F57" s="124">
        <f>'HIDE Site Summary'!G56</f>
        <v>0</v>
      </c>
      <c r="G57" s="125">
        <f>'HIDE Site Summary'!H56</f>
        <v>0</v>
      </c>
      <c r="H57" s="123">
        <f>'HIDE Site Summary'!I56</f>
        <v>0</v>
      </c>
      <c r="I57" s="126">
        <f>'HIDE Site Summary'!J56</f>
        <v>0</v>
      </c>
      <c r="J57" s="126">
        <f>'HIDE Site Summary'!L56</f>
        <v>0</v>
      </c>
      <c r="K57" s="126">
        <f>'HIDE Site Summary'!M56</f>
        <v>0</v>
      </c>
      <c r="L57" s="126">
        <f>'HIDE Site Summary'!N56</f>
        <v>0</v>
      </c>
      <c r="M57" s="123">
        <f>'HIDE Site Summary'!O56</f>
        <v>0</v>
      </c>
      <c r="N57" s="123">
        <f>'HIDE Site Summary'!P56</f>
        <v>0</v>
      </c>
      <c r="O57" s="123">
        <f>'HIDE Site Summary'!Q56</f>
        <v>0</v>
      </c>
      <c r="P57" s="127" t="str">
        <f>'HIDE Site Summary'!CK56</f>
        <v/>
      </c>
      <c r="Q57" s="128" t="str">
        <f>'HIDE Site Summary'!CL56</f>
        <v/>
      </c>
      <c r="R57" s="128" t="str">
        <f>'HIDE Site Summary'!CM56</f>
        <v/>
      </c>
      <c r="S57" s="129" t="str">
        <f>'HIDE Site Summary'!CN56</f>
        <v/>
      </c>
      <c r="T57" s="127" t="str">
        <f>'HIDE Site Summary'!CO56</f>
        <v/>
      </c>
      <c r="U57" s="127" t="str">
        <f>'HIDE Site Summary'!CP56</f>
        <v/>
      </c>
      <c r="V57" s="127" t="str">
        <f>'HIDE Site Summary'!CQ56</f>
        <v/>
      </c>
      <c r="W57" s="127" t="str">
        <f>'HIDE Site Summary'!CR56</f>
        <v/>
      </c>
      <c r="X57" s="127" t="str">
        <f>'HIDE Site Summary'!CS56</f>
        <v/>
      </c>
      <c r="Y57" s="138" t="str">
        <f>'HIDE Site Summary'!CT56</f>
        <v/>
      </c>
    </row>
    <row r="58" spans="2:25" x14ac:dyDescent="0.3">
      <c r="B58" s="122">
        <f>'HIDE Site Summary'!C57</f>
        <v>0</v>
      </c>
      <c r="C58" s="123">
        <f>'HIDE Site Summary'!D57</f>
        <v>0</v>
      </c>
      <c r="D58" s="123" t="str">
        <f>'HIDE Site Summary'!E57</f>
        <v/>
      </c>
      <c r="E58" s="124">
        <f>'HIDE Site Summary'!F57</f>
        <v>0</v>
      </c>
      <c r="F58" s="124">
        <f>'HIDE Site Summary'!G57</f>
        <v>0</v>
      </c>
      <c r="G58" s="125">
        <f>'HIDE Site Summary'!H57</f>
        <v>0</v>
      </c>
      <c r="H58" s="123">
        <f>'HIDE Site Summary'!I57</f>
        <v>0</v>
      </c>
      <c r="I58" s="126">
        <f>'HIDE Site Summary'!J57</f>
        <v>0</v>
      </c>
      <c r="J58" s="126">
        <f>'HIDE Site Summary'!L57</f>
        <v>0</v>
      </c>
      <c r="K58" s="126">
        <f>'HIDE Site Summary'!M57</f>
        <v>0</v>
      </c>
      <c r="L58" s="126">
        <f>'HIDE Site Summary'!N57</f>
        <v>0</v>
      </c>
      <c r="M58" s="123">
        <f>'HIDE Site Summary'!O57</f>
        <v>0</v>
      </c>
      <c r="N58" s="123">
        <f>'HIDE Site Summary'!P57</f>
        <v>0</v>
      </c>
      <c r="O58" s="123">
        <f>'HIDE Site Summary'!Q57</f>
        <v>0</v>
      </c>
      <c r="P58" s="127" t="str">
        <f>'HIDE Site Summary'!CK57</f>
        <v/>
      </c>
      <c r="Q58" s="128" t="str">
        <f>'HIDE Site Summary'!CL57</f>
        <v/>
      </c>
      <c r="R58" s="128" t="str">
        <f>'HIDE Site Summary'!CM57</f>
        <v/>
      </c>
      <c r="S58" s="129" t="str">
        <f>'HIDE Site Summary'!CN57</f>
        <v/>
      </c>
      <c r="T58" s="127" t="str">
        <f>'HIDE Site Summary'!CO57</f>
        <v/>
      </c>
      <c r="U58" s="127" t="str">
        <f>'HIDE Site Summary'!CP57</f>
        <v/>
      </c>
      <c r="V58" s="127" t="str">
        <f>'HIDE Site Summary'!CQ57</f>
        <v/>
      </c>
      <c r="W58" s="127" t="str">
        <f>'HIDE Site Summary'!CR57</f>
        <v/>
      </c>
      <c r="X58" s="127" t="str">
        <f>'HIDE Site Summary'!CS57</f>
        <v/>
      </c>
      <c r="Y58" s="138" t="str">
        <f>'HIDE Site Summary'!CT57</f>
        <v/>
      </c>
    </row>
    <row r="59" spans="2:25" x14ac:dyDescent="0.3">
      <c r="B59" s="122">
        <f>'HIDE Site Summary'!C58</f>
        <v>0</v>
      </c>
      <c r="C59" s="123">
        <f>'HIDE Site Summary'!D58</f>
        <v>0</v>
      </c>
      <c r="D59" s="123" t="str">
        <f>'HIDE Site Summary'!E58</f>
        <v/>
      </c>
      <c r="E59" s="124">
        <f>'HIDE Site Summary'!F58</f>
        <v>0</v>
      </c>
      <c r="F59" s="124">
        <f>'HIDE Site Summary'!G58</f>
        <v>0</v>
      </c>
      <c r="G59" s="125">
        <f>'HIDE Site Summary'!H58</f>
        <v>0</v>
      </c>
      <c r="H59" s="123">
        <f>'HIDE Site Summary'!I58</f>
        <v>0</v>
      </c>
      <c r="I59" s="126">
        <f>'HIDE Site Summary'!J58</f>
        <v>0</v>
      </c>
      <c r="J59" s="126">
        <f>'HIDE Site Summary'!L58</f>
        <v>0</v>
      </c>
      <c r="K59" s="126">
        <f>'HIDE Site Summary'!M58</f>
        <v>0</v>
      </c>
      <c r="L59" s="126">
        <f>'HIDE Site Summary'!N58</f>
        <v>0</v>
      </c>
      <c r="M59" s="123">
        <f>'HIDE Site Summary'!O58</f>
        <v>0</v>
      </c>
      <c r="N59" s="123">
        <f>'HIDE Site Summary'!P58</f>
        <v>0</v>
      </c>
      <c r="O59" s="123">
        <f>'HIDE Site Summary'!Q58</f>
        <v>0</v>
      </c>
      <c r="P59" s="127" t="str">
        <f>'HIDE Site Summary'!CK58</f>
        <v/>
      </c>
      <c r="Q59" s="128" t="str">
        <f>'HIDE Site Summary'!CL58</f>
        <v/>
      </c>
      <c r="R59" s="128" t="str">
        <f>'HIDE Site Summary'!CM58</f>
        <v/>
      </c>
      <c r="S59" s="129" t="str">
        <f>'HIDE Site Summary'!CN58</f>
        <v/>
      </c>
      <c r="T59" s="127" t="str">
        <f>'HIDE Site Summary'!CO58</f>
        <v/>
      </c>
      <c r="U59" s="127" t="str">
        <f>'HIDE Site Summary'!CP58</f>
        <v/>
      </c>
      <c r="V59" s="127" t="str">
        <f>'HIDE Site Summary'!CQ58</f>
        <v/>
      </c>
      <c r="W59" s="127" t="str">
        <f>'HIDE Site Summary'!CR58</f>
        <v/>
      </c>
      <c r="X59" s="127" t="str">
        <f>'HIDE Site Summary'!CS58</f>
        <v/>
      </c>
      <c r="Y59" s="138" t="str">
        <f>'HIDE Site Summary'!CT58</f>
        <v/>
      </c>
    </row>
    <row r="60" spans="2:25" x14ac:dyDescent="0.3">
      <c r="B60" s="122">
        <f>'HIDE Site Summary'!C59</f>
        <v>0</v>
      </c>
      <c r="C60" s="123">
        <f>'HIDE Site Summary'!D59</f>
        <v>0</v>
      </c>
      <c r="D60" s="123" t="str">
        <f>'HIDE Site Summary'!E59</f>
        <v/>
      </c>
      <c r="E60" s="124">
        <f>'HIDE Site Summary'!F59</f>
        <v>0</v>
      </c>
      <c r="F60" s="124">
        <f>'HIDE Site Summary'!G59</f>
        <v>0</v>
      </c>
      <c r="G60" s="125">
        <f>'HIDE Site Summary'!H59</f>
        <v>0</v>
      </c>
      <c r="H60" s="123">
        <f>'HIDE Site Summary'!I59</f>
        <v>0</v>
      </c>
      <c r="I60" s="126">
        <f>'HIDE Site Summary'!J59</f>
        <v>0</v>
      </c>
      <c r="J60" s="126">
        <f>'HIDE Site Summary'!L59</f>
        <v>0</v>
      </c>
      <c r="K60" s="126">
        <f>'HIDE Site Summary'!M59</f>
        <v>0</v>
      </c>
      <c r="L60" s="126">
        <f>'HIDE Site Summary'!N59</f>
        <v>0</v>
      </c>
      <c r="M60" s="123">
        <f>'HIDE Site Summary'!O59</f>
        <v>0</v>
      </c>
      <c r="N60" s="123">
        <f>'HIDE Site Summary'!P59</f>
        <v>0</v>
      </c>
      <c r="O60" s="123">
        <f>'HIDE Site Summary'!Q59</f>
        <v>0</v>
      </c>
      <c r="P60" s="127" t="str">
        <f>'HIDE Site Summary'!CK59</f>
        <v/>
      </c>
      <c r="Q60" s="128" t="str">
        <f>'HIDE Site Summary'!CL59</f>
        <v/>
      </c>
      <c r="R60" s="128" t="str">
        <f>'HIDE Site Summary'!CM59</f>
        <v/>
      </c>
      <c r="S60" s="129" t="str">
        <f>'HIDE Site Summary'!CN59</f>
        <v/>
      </c>
      <c r="T60" s="127" t="str">
        <f>'HIDE Site Summary'!CO59</f>
        <v/>
      </c>
      <c r="U60" s="127" t="str">
        <f>'HIDE Site Summary'!CP59</f>
        <v/>
      </c>
      <c r="V60" s="127" t="str">
        <f>'HIDE Site Summary'!CQ59</f>
        <v/>
      </c>
      <c r="W60" s="127" t="str">
        <f>'HIDE Site Summary'!CR59</f>
        <v/>
      </c>
      <c r="X60" s="127" t="str">
        <f>'HIDE Site Summary'!CS59</f>
        <v/>
      </c>
      <c r="Y60" s="138" t="str">
        <f>'HIDE Site Summary'!CT59</f>
        <v/>
      </c>
    </row>
    <row r="61" spans="2:25" x14ac:dyDescent="0.3">
      <c r="B61" s="122">
        <f>'HIDE Site Summary'!C60</f>
        <v>0</v>
      </c>
      <c r="C61" s="123">
        <f>'HIDE Site Summary'!D60</f>
        <v>0</v>
      </c>
      <c r="D61" s="123" t="str">
        <f>'HIDE Site Summary'!E60</f>
        <v/>
      </c>
      <c r="E61" s="124">
        <f>'HIDE Site Summary'!F60</f>
        <v>0</v>
      </c>
      <c r="F61" s="124">
        <f>'HIDE Site Summary'!G60</f>
        <v>0</v>
      </c>
      <c r="G61" s="125">
        <f>'HIDE Site Summary'!H60</f>
        <v>0</v>
      </c>
      <c r="H61" s="123">
        <f>'HIDE Site Summary'!I60</f>
        <v>0</v>
      </c>
      <c r="I61" s="126">
        <f>'HIDE Site Summary'!J60</f>
        <v>0</v>
      </c>
      <c r="J61" s="126">
        <f>'HIDE Site Summary'!L60</f>
        <v>0</v>
      </c>
      <c r="K61" s="126">
        <f>'HIDE Site Summary'!M60</f>
        <v>0</v>
      </c>
      <c r="L61" s="126">
        <f>'HIDE Site Summary'!N60</f>
        <v>0</v>
      </c>
      <c r="M61" s="123">
        <f>'HIDE Site Summary'!O60</f>
        <v>0</v>
      </c>
      <c r="N61" s="123">
        <f>'HIDE Site Summary'!P60</f>
        <v>0</v>
      </c>
      <c r="O61" s="123">
        <f>'HIDE Site Summary'!Q60</f>
        <v>0</v>
      </c>
      <c r="P61" s="127" t="str">
        <f>'HIDE Site Summary'!CK60</f>
        <v/>
      </c>
      <c r="Q61" s="128" t="str">
        <f>'HIDE Site Summary'!CL60</f>
        <v/>
      </c>
      <c r="R61" s="128" t="str">
        <f>'HIDE Site Summary'!CM60</f>
        <v/>
      </c>
      <c r="S61" s="129" t="str">
        <f>'HIDE Site Summary'!CN60</f>
        <v/>
      </c>
      <c r="T61" s="127" t="str">
        <f>'HIDE Site Summary'!CO60</f>
        <v/>
      </c>
      <c r="U61" s="127" t="str">
        <f>'HIDE Site Summary'!CP60</f>
        <v/>
      </c>
      <c r="V61" s="127" t="str">
        <f>'HIDE Site Summary'!CQ60</f>
        <v/>
      </c>
      <c r="W61" s="127" t="str">
        <f>'HIDE Site Summary'!CR60</f>
        <v/>
      </c>
      <c r="X61" s="127" t="str">
        <f>'HIDE Site Summary'!CS60</f>
        <v/>
      </c>
      <c r="Y61" s="138" t="str">
        <f>'HIDE Site Summary'!CT60</f>
        <v/>
      </c>
    </row>
    <row r="62" spans="2:25" x14ac:dyDescent="0.3">
      <c r="B62" s="122">
        <f>'HIDE Site Summary'!C61</f>
        <v>0</v>
      </c>
      <c r="C62" s="123">
        <f>'HIDE Site Summary'!D61</f>
        <v>0</v>
      </c>
      <c r="D62" s="123" t="str">
        <f>'HIDE Site Summary'!E61</f>
        <v/>
      </c>
      <c r="E62" s="124">
        <f>'HIDE Site Summary'!F61</f>
        <v>0</v>
      </c>
      <c r="F62" s="124">
        <f>'HIDE Site Summary'!G61</f>
        <v>0</v>
      </c>
      <c r="G62" s="125">
        <f>'HIDE Site Summary'!H61</f>
        <v>0</v>
      </c>
      <c r="H62" s="123">
        <f>'HIDE Site Summary'!I61</f>
        <v>0</v>
      </c>
      <c r="I62" s="126">
        <f>'HIDE Site Summary'!J61</f>
        <v>0</v>
      </c>
      <c r="J62" s="126">
        <f>'HIDE Site Summary'!L61</f>
        <v>0</v>
      </c>
      <c r="K62" s="126">
        <f>'HIDE Site Summary'!M61</f>
        <v>0</v>
      </c>
      <c r="L62" s="126">
        <f>'HIDE Site Summary'!N61</f>
        <v>0</v>
      </c>
      <c r="M62" s="123">
        <f>'HIDE Site Summary'!O61</f>
        <v>0</v>
      </c>
      <c r="N62" s="123">
        <f>'HIDE Site Summary'!P61</f>
        <v>0</v>
      </c>
      <c r="O62" s="123">
        <f>'HIDE Site Summary'!Q61</f>
        <v>0</v>
      </c>
      <c r="P62" s="127" t="str">
        <f>'HIDE Site Summary'!CK61</f>
        <v/>
      </c>
      <c r="Q62" s="128" t="str">
        <f>'HIDE Site Summary'!CL61</f>
        <v/>
      </c>
      <c r="R62" s="128" t="str">
        <f>'HIDE Site Summary'!CM61</f>
        <v/>
      </c>
      <c r="S62" s="129" t="str">
        <f>'HIDE Site Summary'!CN61</f>
        <v/>
      </c>
      <c r="T62" s="127" t="str">
        <f>'HIDE Site Summary'!CO61</f>
        <v/>
      </c>
      <c r="U62" s="127" t="str">
        <f>'HIDE Site Summary'!CP61</f>
        <v/>
      </c>
      <c r="V62" s="127" t="str">
        <f>'HIDE Site Summary'!CQ61</f>
        <v/>
      </c>
      <c r="W62" s="127" t="str">
        <f>'HIDE Site Summary'!CR61</f>
        <v/>
      </c>
      <c r="X62" s="127" t="str">
        <f>'HIDE Site Summary'!CS61</f>
        <v/>
      </c>
      <c r="Y62" s="138" t="str">
        <f>'HIDE Site Summary'!CT61</f>
        <v/>
      </c>
    </row>
    <row r="63" spans="2:25" x14ac:dyDescent="0.3">
      <c r="B63" s="122">
        <f>'HIDE Site Summary'!C62</f>
        <v>0</v>
      </c>
      <c r="C63" s="123">
        <f>'HIDE Site Summary'!D62</f>
        <v>0</v>
      </c>
      <c r="D63" s="123" t="str">
        <f>'HIDE Site Summary'!E62</f>
        <v/>
      </c>
      <c r="E63" s="124">
        <f>'HIDE Site Summary'!F62</f>
        <v>0</v>
      </c>
      <c r="F63" s="124">
        <f>'HIDE Site Summary'!G62</f>
        <v>0</v>
      </c>
      <c r="G63" s="125">
        <f>'HIDE Site Summary'!H62</f>
        <v>0</v>
      </c>
      <c r="H63" s="123">
        <f>'HIDE Site Summary'!I62</f>
        <v>0</v>
      </c>
      <c r="I63" s="126">
        <f>'HIDE Site Summary'!J62</f>
        <v>0</v>
      </c>
      <c r="J63" s="126">
        <f>'HIDE Site Summary'!L62</f>
        <v>0</v>
      </c>
      <c r="K63" s="126">
        <f>'HIDE Site Summary'!M62</f>
        <v>0</v>
      </c>
      <c r="L63" s="126">
        <f>'HIDE Site Summary'!N62</f>
        <v>0</v>
      </c>
      <c r="M63" s="123">
        <f>'HIDE Site Summary'!O62</f>
        <v>0</v>
      </c>
      <c r="N63" s="123">
        <f>'HIDE Site Summary'!P62</f>
        <v>0</v>
      </c>
      <c r="O63" s="123">
        <f>'HIDE Site Summary'!Q62</f>
        <v>0</v>
      </c>
      <c r="P63" s="127" t="str">
        <f>'HIDE Site Summary'!CK62</f>
        <v/>
      </c>
      <c r="Q63" s="128" t="str">
        <f>'HIDE Site Summary'!CL62</f>
        <v/>
      </c>
      <c r="R63" s="128" t="str">
        <f>'HIDE Site Summary'!CM62</f>
        <v/>
      </c>
      <c r="S63" s="129" t="str">
        <f>'HIDE Site Summary'!CN62</f>
        <v/>
      </c>
      <c r="T63" s="127" t="str">
        <f>'HIDE Site Summary'!CO62</f>
        <v/>
      </c>
      <c r="U63" s="127" t="str">
        <f>'HIDE Site Summary'!CP62</f>
        <v/>
      </c>
      <c r="V63" s="127" t="str">
        <f>'HIDE Site Summary'!CQ62</f>
        <v/>
      </c>
      <c r="W63" s="127" t="str">
        <f>'HIDE Site Summary'!CR62</f>
        <v/>
      </c>
      <c r="X63" s="127" t="str">
        <f>'HIDE Site Summary'!CS62</f>
        <v/>
      </c>
      <c r="Y63" s="138" t="str">
        <f>'HIDE Site Summary'!CT62</f>
        <v/>
      </c>
    </row>
    <row r="64" spans="2:25" x14ac:dyDescent="0.3">
      <c r="B64" s="122">
        <f>'HIDE Site Summary'!C63</f>
        <v>0</v>
      </c>
      <c r="C64" s="123">
        <f>'HIDE Site Summary'!D63</f>
        <v>0</v>
      </c>
      <c r="D64" s="123" t="str">
        <f>'HIDE Site Summary'!E63</f>
        <v/>
      </c>
      <c r="E64" s="124">
        <f>'HIDE Site Summary'!F63</f>
        <v>0</v>
      </c>
      <c r="F64" s="124">
        <f>'HIDE Site Summary'!G63</f>
        <v>0</v>
      </c>
      <c r="G64" s="125">
        <f>'HIDE Site Summary'!H63</f>
        <v>0</v>
      </c>
      <c r="H64" s="123">
        <f>'HIDE Site Summary'!I63</f>
        <v>0</v>
      </c>
      <c r="I64" s="126">
        <f>'HIDE Site Summary'!J63</f>
        <v>0</v>
      </c>
      <c r="J64" s="126">
        <f>'HIDE Site Summary'!L63</f>
        <v>0</v>
      </c>
      <c r="K64" s="126">
        <f>'HIDE Site Summary'!M63</f>
        <v>0</v>
      </c>
      <c r="L64" s="126">
        <f>'HIDE Site Summary'!N63</f>
        <v>0</v>
      </c>
      <c r="M64" s="123">
        <f>'HIDE Site Summary'!O63</f>
        <v>0</v>
      </c>
      <c r="N64" s="123">
        <f>'HIDE Site Summary'!P63</f>
        <v>0</v>
      </c>
      <c r="O64" s="123">
        <f>'HIDE Site Summary'!Q63</f>
        <v>0</v>
      </c>
      <c r="P64" s="127" t="str">
        <f>'HIDE Site Summary'!CK63</f>
        <v/>
      </c>
      <c r="Q64" s="128" t="str">
        <f>'HIDE Site Summary'!CL63</f>
        <v/>
      </c>
      <c r="R64" s="128" t="str">
        <f>'HIDE Site Summary'!CM63</f>
        <v/>
      </c>
      <c r="S64" s="129" t="str">
        <f>'HIDE Site Summary'!CN63</f>
        <v/>
      </c>
      <c r="T64" s="127" t="str">
        <f>'HIDE Site Summary'!CO63</f>
        <v/>
      </c>
      <c r="U64" s="127" t="str">
        <f>'HIDE Site Summary'!CP63</f>
        <v/>
      </c>
      <c r="V64" s="127" t="str">
        <f>'HIDE Site Summary'!CQ63</f>
        <v/>
      </c>
      <c r="W64" s="127" t="str">
        <f>'HIDE Site Summary'!CR63</f>
        <v/>
      </c>
      <c r="X64" s="127" t="str">
        <f>'HIDE Site Summary'!CS63</f>
        <v/>
      </c>
      <c r="Y64" s="138" t="str">
        <f>'HIDE Site Summary'!CT63</f>
        <v/>
      </c>
    </row>
    <row r="65" spans="2:25" x14ac:dyDescent="0.3">
      <c r="B65" s="122">
        <f>'HIDE Site Summary'!C64</f>
        <v>0</v>
      </c>
      <c r="C65" s="123">
        <f>'HIDE Site Summary'!D64</f>
        <v>0</v>
      </c>
      <c r="D65" s="123" t="str">
        <f>'HIDE Site Summary'!E64</f>
        <v/>
      </c>
      <c r="E65" s="124">
        <f>'HIDE Site Summary'!F64</f>
        <v>0</v>
      </c>
      <c r="F65" s="124">
        <f>'HIDE Site Summary'!G64</f>
        <v>0</v>
      </c>
      <c r="G65" s="125">
        <f>'HIDE Site Summary'!H64</f>
        <v>0</v>
      </c>
      <c r="H65" s="123">
        <f>'HIDE Site Summary'!I64</f>
        <v>0</v>
      </c>
      <c r="I65" s="126">
        <f>'HIDE Site Summary'!J64</f>
        <v>0</v>
      </c>
      <c r="J65" s="126">
        <f>'HIDE Site Summary'!L64</f>
        <v>0</v>
      </c>
      <c r="K65" s="126">
        <f>'HIDE Site Summary'!M64</f>
        <v>0</v>
      </c>
      <c r="L65" s="126">
        <f>'HIDE Site Summary'!N64</f>
        <v>0</v>
      </c>
      <c r="M65" s="123">
        <f>'HIDE Site Summary'!O64</f>
        <v>0</v>
      </c>
      <c r="N65" s="123">
        <f>'HIDE Site Summary'!P64</f>
        <v>0</v>
      </c>
      <c r="O65" s="123">
        <f>'HIDE Site Summary'!Q64</f>
        <v>0</v>
      </c>
      <c r="P65" s="127" t="str">
        <f>'HIDE Site Summary'!CK64</f>
        <v/>
      </c>
      <c r="Q65" s="128" t="str">
        <f>'HIDE Site Summary'!CL64</f>
        <v/>
      </c>
      <c r="R65" s="128" t="str">
        <f>'HIDE Site Summary'!CM64</f>
        <v/>
      </c>
      <c r="S65" s="129" t="str">
        <f>'HIDE Site Summary'!CN64</f>
        <v/>
      </c>
      <c r="T65" s="127" t="str">
        <f>'HIDE Site Summary'!CO64</f>
        <v/>
      </c>
      <c r="U65" s="127" t="str">
        <f>'HIDE Site Summary'!CP64</f>
        <v/>
      </c>
      <c r="V65" s="127" t="str">
        <f>'HIDE Site Summary'!CQ64</f>
        <v/>
      </c>
      <c r="W65" s="127" t="str">
        <f>'HIDE Site Summary'!CR64</f>
        <v/>
      </c>
      <c r="X65" s="127" t="str">
        <f>'HIDE Site Summary'!CS64</f>
        <v/>
      </c>
      <c r="Y65" s="138" t="str">
        <f>'HIDE Site Summary'!CT64</f>
        <v/>
      </c>
    </row>
    <row r="66" spans="2:25" x14ac:dyDescent="0.3">
      <c r="B66" s="122">
        <f>'HIDE Site Summary'!C65</f>
        <v>0</v>
      </c>
      <c r="C66" s="123">
        <f>'HIDE Site Summary'!D65</f>
        <v>0</v>
      </c>
      <c r="D66" s="123" t="str">
        <f>'HIDE Site Summary'!E65</f>
        <v/>
      </c>
      <c r="E66" s="124">
        <f>'HIDE Site Summary'!F65</f>
        <v>0</v>
      </c>
      <c r="F66" s="124">
        <f>'HIDE Site Summary'!G65</f>
        <v>0</v>
      </c>
      <c r="G66" s="125">
        <f>'HIDE Site Summary'!H65</f>
        <v>0</v>
      </c>
      <c r="H66" s="123">
        <f>'HIDE Site Summary'!I65</f>
        <v>0</v>
      </c>
      <c r="I66" s="126">
        <f>'HIDE Site Summary'!J65</f>
        <v>0</v>
      </c>
      <c r="J66" s="126">
        <f>'HIDE Site Summary'!L65</f>
        <v>0</v>
      </c>
      <c r="K66" s="126">
        <f>'HIDE Site Summary'!M65</f>
        <v>0</v>
      </c>
      <c r="L66" s="126">
        <f>'HIDE Site Summary'!N65</f>
        <v>0</v>
      </c>
      <c r="M66" s="123">
        <f>'HIDE Site Summary'!O65</f>
        <v>0</v>
      </c>
      <c r="N66" s="123">
        <f>'HIDE Site Summary'!P65</f>
        <v>0</v>
      </c>
      <c r="O66" s="123">
        <f>'HIDE Site Summary'!Q65</f>
        <v>0</v>
      </c>
      <c r="P66" s="127" t="str">
        <f>'HIDE Site Summary'!CK65</f>
        <v/>
      </c>
      <c r="Q66" s="128" t="str">
        <f>'HIDE Site Summary'!CL65</f>
        <v/>
      </c>
      <c r="R66" s="128" t="str">
        <f>'HIDE Site Summary'!CM65</f>
        <v/>
      </c>
      <c r="S66" s="129" t="str">
        <f>'HIDE Site Summary'!CN65</f>
        <v/>
      </c>
      <c r="T66" s="127" t="str">
        <f>'HIDE Site Summary'!CO65</f>
        <v/>
      </c>
      <c r="U66" s="127" t="str">
        <f>'HIDE Site Summary'!CP65</f>
        <v/>
      </c>
      <c r="V66" s="127" t="str">
        <f>'HIDE Site Summary'!CQ65</f>
        <v/>
      </c>
      <c r="W66" s="127" t="str">
        <f>'HIDE Site Summary'!CR65</f>
        <v/>
      </c>
      <c r="X66" s="127" t="str">
        <f>'HIDE Site Summary'!CS65</f>
        <v/>
      </c>
      <c r="Y66" s="138" t="str">
        <f>'HIDE Site Summary'!CT65</f>
        <v/>
      </c>
    </row>
    <row r="67" spans="2:25" x14ac:dyDescent="0.3">
      <c r="B67" s="122">
        <f>'HIDE Site Summary'!C66</f>
        <v>0</v>
      </c>
      <c r="C67" s="123">
        <f>'HIDE Site Summary'!D66</f>
        <v>0</v>
      </c>
      <c r="D67" s="123" t="str">
        <f>'HIDE Site Summary'!E66</f>
        <v/>
      </c>
      <c r="E67" s="124">
        <f>'HIDE Site Summary'!F66</f>
        <v>0</v>
      </c>
      <c r="F67" s="124">
        <f>'HIDE Site Summary'!G66</f>
        <v>0</v>
      </c>
      <c r="G67" s="125">
        <f>'HIDE Site Summary'!H66</f>
        <v>0</v>
      </c>
      <c r="H67" s="123">
        <f>'HIDE Site Summary'!I66</f>
        <v>0</v>
      </c>
      <c r="I67" s="126">
        <f>'HIDE Site Summary'!J66</f>
        <v>0</v>
      </c>
      <c r="J67" s="126">
        <f>'HIDE Site Summary'!L66</f>
        <v>0</v>
      </c>
      <c r="K67" s="126">
        <f>'HIDE Site Summary'!M66</f>
        <v>0</v>
      </c>
      <c r="L67" s="126">
        <f>'HIDE Site Summary'!N66</f>
        <v>0</v>
      </c>
      <c r="M67" s="123">
        <f>'HIDE Site Summary'!O66</f>
        <v>0</v>
      </c>
      <c r="N67" s="123">
        <f>'HIDE Site Summary'!P66</f>
        <v>0</v>
      </c>
      <c r="O67" s="123">
        <f>'HIDE Site Summary'!Q66</f>
        <v>0</v>
      </c>
      <c r="P67" s="127" t="str">
        <f>'HIDE Site Summary'!CK66</f>
        <v/>
      </c>
      <c r="Q67" s="128" t="str">
        <f>'HIDE Site Summary'!CL66</f>
        <v/>
      </c>
      <c r="R67" s="128" t="str">
        <f>'HIDE Site Summary'!CM66</f>
        <v/>
      </c>
      <c r="S67" s="129" t="str">
        <f>'HIDE Site Summary'!CN66</f>
        <v/>
      </c>
      <c r="T67" s="127" t="str">
        <f>'HIDE Site Summary'!CO66</f>
        <v/>
      </c>
      <c r="U67" s="127" t="str">
        <f>'HIDE Site Summary'!CP66</f>
        <v/>
      </c>
      <c r="V67" s="127" t="str">
        <f>'HIDE Site Summary'!CQ66</f>
        <v/>
      </c>
      <c r="W67" s="127" t="str">
        <f>'HIDE Site Summary'!CR66</f>
        <v/>
      </c>
      <c r="X67" s="127" t="str">
        <f>'HIDE Site Summary'!CS66</f>
        <v/>
      </c>
      <c r="Y67" s="138" t="str">
        <f>'HIDE Site Summary'!CT66</f>
        <v/>
      </c>
    </row>
    <row r="68" spans="2:25" x14ac:dyDescent="0.3">
      <c r="B68" s="122">
        <f>'HIDE Site Summary'!C67</f>
        <v>0</v>
      </c>
      <c r="C68" s="123">
        <f>'HIDE Site Summary'!D67</f>
        <v>0</v>
      </c>
      <c r="D68" s="123" t="str">
        <f>'HIDE Site Summary'!E67</f>
        <v/>
      </c>
      <c r="E68" s="124">
        <f>'HIDE Site Summary'!F67</f>
        <v>0</v>
      </c>
      <c r="F68" s="124">
        <f>'HIDE Site Summary'!G67</f>
        <v>0</v>
      </c>
      <c r="G68" s="125">
        <f>'HIDE Site Summary'!H67</f>
        <v>0</v>
      </c>
      <c r="H68" s="123">
        <f>'HIDE Site Summary'!I67</f>
        <v>0</v>
      </c>
      <c r="I68" s="126">
        <f>'HIDE Site Summary'!J67</f>
        <v>0</v>
      </c>
      <c r="J68" s="126">
        <f>'HIDE Site Summary'!L67</f>
        <v>0</v>
      </c>
      <c r="K68" s="126">
        <f>'HIDE Site Summary'!M67</f>
        <v>0</v>
      </c>
      <c r="L68" s="126">
        <f>'HIDE Site Summary'!N67</f>
        <v>0</v>
      </c>
      <c r="M68" s="123">
        <f>'HIDE Site Summary'!O67</f>
        <v>0</v>
      </c>
      <c r="N68" s="123">
        <f>'HIDE Site Summary'!P67</f>
        <v>0</v>
      </c>
      <c r="O68" s="123">
        <f>'HIDE Site Summary'!Q67</f>
        <v>0</v>
      </c>
      <c r="P68" s="127" t="str">
        <f>'HIDE Site Summary'!CK67</f>
        <v/>
      </c>
      <c r="Q68" s="128" t="str">
        <f>'HIDE Site Summary'!CL67</f>
        <v/>
      </c>
      <c r="R68" s="128" t="str">
        <f>'HIDE Site Summary'!CM67</f>
        <v/>
      </c>
      <c r="S68" s="129" t="str">
        <f>'HIDE Site Summary'!CN67</f>
        <v/>
      </c>
      <c r="T68" s="127" t="str">
        <f>'HIDE Site Summary'!CO67</f>
        <v/>
      </c>
      <c r="U68" s="127" t="str">
        <f>'HIDE Site Summary'!CP67</f>
        <v/>
      </c>
      <c r="V68" s="127" t="str">
        <f>'HIDE Site Summary'!CQ67</f>
        <v/>
      </c>
      <c r="W68" s="127" t="str">
        <f>'HIDE Site Summary'!CR67</f>
        <v/>
      </c>
      <c r="X68" s="127" t="str">
        <f>'HIDE Site Summary'!CS67</f>
        <v/>
      </c>
      <c r="Y68" s="138" t="str">
        <f>'HIDE Site Summary'!CT67</f>
        <v/>
      </c>
    </row>
    <row r="69" spans="2:25" x14ac:dyDescent="0.3">
      <c r="B69" s="122">
        <f>'HIDE Site Summary'!C68</f>
        <v>0</v>
      </c>
      <c r="C69" s="123">
        <f>'HIDE Site Summary'!D68</f>
        <v>0</v>
      </c>
      <c r="D69" s="123" t="str">
        <f>'HIDE Site Summary'!E68</f>
        <v/>
      </c>
      <c r="E69" s="124">
        <f>'HIDE Site Summary'!F68</f>
        <v>0</v>
      </c>
      <c r="F69" s="124">
        <f>'HIDE Site Summary'!G68</f>
        <v>0</v>
      </c>
      <c r="G69" s="125">
        <f>'HIDE Site Summary'!H68</f>
        <v>0</v>
      </c>
      <c r="H69" s="123">
        <f>'HIDE Site Summary'!I68</f>
        <v>0</v>
      </c>
      <c r="I69" s="126">
        <f>'HIDE Site Summary'!J68</f>
        <v>0</v>
      </c>
      <c r="J69" s="126">
        <f>'HIDE Site Summary'!L68</f>
        <v>0</v>
      </c>
      <c r="K69" s="126">
        <f>'HIDE Site Summary'!M68</f>
        <v>0</v>
      </c>
      <c r="L69" s="126">
        <f>'HIDE Site Summary'!N68</f>
        <v>0</v>
      </c>
      <c r="M69" s="123">
        <f>'HIDE Site Summary'!O68</f>
        <v>0</v>
      </c>
      <c r="N69" s="123">
        <f>'HIDE Site Summary'!P68</f>
        <v>0</v>
      </c>
      <c r="O69" s="123">
        <f>'HIDE Site Summary'!Q68</f>
        <v>0</v>
      </c>
      <c r="P69" s="127" t="str">
        <f>'HIDE Site Summary'!CK68</f>
        <v/>
      </c>
      <c r="Q69" s="128" t="str">
        <f>'HIDE Site Summary'!CL68</f>
        <v/>
      </c>
      <c r="R69" s="128" t="str">
        <f>'HIDE Site Summary'!CM68</f>
        <v/>
      </c>
      <c r="S69" s="129" t="str">
        <f>'HIDE Site Summary'!CN68</f>
        <v/>
      </c>
      <c r="T69" s="127" t="str">
        <f>'HIDE Site Summary'!CO68</f>
        <v/>
      </c>
      <c r="U69" s="127" t="str">
        <f>'HIDE Site Summary'!CP68</f>
        <v/>
      </c>
      <c r="V69" s="127" t="str">
        <f>'HIDE Site Summary'!CQ68</f>
        <v/>
      </c>
      <c r="W69" s="127" t="str">
        <f>'HIDE Site Summary'!CR68</f>
        <v/>
      </c>
      <c r="X69" s="127" t="str">
        <f>'HIDE Site Summary'!CS68</f>
        <v/>
      </c>
      <c r="Y69" s="138" t="str">
        <f>'HIDE Site Summary'!CT68</f>
        <v/>
      </c>
    </row>
    <row r="70" spans="2:25" x14ac:dyDescent="0.3">
      <c r="B70" s="122">
        <f>'HIDE Site Summary'!C69</f>
        <v>0</v>
      </c>
      <c r="C70" s="123">
        <f>'HIDE Site Summary'!D69</f>
        <v>0</v>
      </c>
      <c r="D70" s="123" t="str">
        <f>'HIDE Site Summary'!E69</f>
        <v/>
      </c>
      <c r="E70" s="124">
        <f>'HIDE Site Summary'!F69</f>
        <v>0</v>
      </c>
      <c r="F70" s="124">
        <f>'HIDE Site Summary'!G69</f>
        <v>0</v>
      </c>
      <c r="G70" s="125">
        <f>'HIDE Site Summary'!H69</f>
        <v>0</v>
      </c>
      <c r="H70" s="123">
        <f>'HIDE Site Summary'!I69</f>
        <v>0</v>
      </c>
      <c r="I70" s="126">
        <f>'HIDE Site Summary'!J69</f>
        <v>0</v>
      </c>
      <c r="J70" s="126">
        <f>'HIDE Site Summary'!L69</f>
        <v>0</v>
      </c>
      <c r="K70" s="126">
        <f>'HIDE Site Summary'!M69</f>
        <v>0</v>
      </c>
      <c r="L70" s="126">
        <f>'HIDE Site Summary'!N69</f>
        <v>0</v>
      </c>
      <c r="M70" s="123">
        <f>'HIDE Site Summary'!O69</f>
        <v>0</v>
      </c>
      <c r="N70" s="123">
        <f>'HIDE Site Summary'!P69</f>
        <v>0</v>
      </c>
      <c r="O70" s="123">
        <f>'HIDE Site Summary'!Q69</f>
        <v>0</v>
      </c>
      <c r="P70" s="127" t="str">
        <f>'HIDE Site Summary'!CK69</f>
        <v/>
      </c>
      <c r="Q70" s="128" t="str">
        <f>'HIDE Site Summary'!CL69</f>
        <v/>
      </c>
      <c r="R70" s="128" t="str">
        <f>'HIDE Site Summary'!CM69</f>
        <v/>
      </c>
      <c r="S70" s="129" t="str">
        <f>'HIDE Site Summary'!CN69</f>
        <v/>
      </c>
      <c r="T70" s="127" t="str">
        <f>'HIDE Site Summary'!CO69</f>
        <v/>
      </c>
      <c r="U70" s="127" t="str">
        <f>'HIDE Site Summary'!CP69</f>
        <v/>
      </c>
      <c r="V70" s="127" t="str">
        <f>'HIDE Site Summary'!CQ69</f>
        <v/>
      </c>
      <c r="W70" s="127" t="str">
        <f>'HIDE Site Summary'!CR69</f>
        <v/>
      </c>
      <c r="X70" s="127" t="str">
        <f>'HIDE Site Summary'!CS69</f>
        <v/>
      </c>
      <c r="Y70" s="138" t="str">
        <f>'HIDE Site Summary'!CT69</f>
        <v/>
      </c>
    </row>
    <row r="71" spans="2:25" x14ac:dyDescent="0.3">
      <c r="B71" s="122">
        <f>'HIDE Site Summary'!C70</f>
        <v>0</v>
      </c>
      <c r="C71" s="123">
        <f>'HIDE Site Summary'!D70</f>
        <v>0</v>
      </c>
      <c r="D71" s="123" t="str">
        <f>'HIDE Site Summary'!E70</f>
        <v/>
      </c>
      <c r="E71" s="124">
        <f>'HIDE Site Summary'!F70</f>
        <v>0</v>
      </c>
      <c r="F71" s="124">
        <f>'HIDE Site Summary'!G70</f>
        <v>0</v>
      </c>
      <c r="G71" s="125">
        <f>'HIDE Site Summary'!H70</f>
        <v>0</v>
      </c>
      <c r="H71" s="123">
        <f>'HIDE Site Summary'!I70</f>
        <v>0</v>
      </c>
      <c r="I71" s="126">
        <f>'HIDE Site Summary'!J70</f>
        <v>0</v>
      </c>
      <c r="J71" s="126">
        <f>'HIDE Site Summary'!L70</f>
        <v>0</v>
      </c>
      <c r="K71" s="126">
        <f>'HIDE Site Summary'!M70</f>
        <v>0</v>
      </c>
      <c r="L71" s="126">
        <f>'HIDE Site Summary'!N70</f>
        <v>0</v>
      </c>
      <c r="M71" s="123">
        <f>'HIDE Site Summary'!O70</f>
        <v>0</v>
      </c>
      <c r="N71" s="123">
        <f>'HIDE Site Summary'!P70</f>
        <v>0</v>
      </c>
      <c r="O71" s="123">
        <f>'HIDE Site Summary'!Q70</f>
        <v>0</v>
      </c>
      <c r="P71" s="127" t="str">
        <f>'HIDE Site Summary'!CK70</f>
        <v/>
      </c>
      <c r="Q71" s="128" t="str">
        <f>'HIDE Site Summary'!CL70</f>
        <v/>
      </c>
      <c r="R71" s="128" t="str">
        <f>'HIDE Site Summary'!CM70</f>
        <v/>
      </c>
      <c r="S71" s="129" t="str">
        <f>'HIDE Site Summary'!CN70</f>
        <v/>
      </c>
      <c r="T71" s="127" t="str">
        <f>'HIDE Site Summary'!CO70</f>
        <v/>
      </c>
      <c r="U71" s="127" t="str">
        <f>'HIDE Site Summary'!CP70</f>
        <v/>
      </c>
      <c r="V71" s="127" t="str">
        <f>'HIDE Site Summary'!CQ70</f>
        <v/>
      </c>
      <c r="W71" s="127" t="str">
        <f>'HIDE Site Summary'!CR70</f>
        <v/>
      </c>
      <c r="X71" s="127" t="str">
        <f>'HIDE Site Summary'!CS70</f>
        <v/>
      </c>
      <c r="Y71" s="138" t="str">
        <f>'HIDE Site Summary'!CT70</f>
        <v/>
      </c>
    </row>
    <row r="72" spans="2:25" x14ac:dyDescent="0.3">
      <c r="B72" s="122">
        <f>'HIDE Site Summary'!C71</f>
        <v>0</v>
      </c>
      <c r="C72" s="123">
        <f>'HIDE Site Summary'!D71</f>
        <v>0</v>
      </c>
      <c r="D72" s="123" t="str">
        <f>'HIDE Site Summary'!E71</f>
        <v/>
      </c>
      <c r="E72" s="124">
        <f>'HIDE Site Summary'!F71</f>
        <v>0</v>
      </c>
      <c r="F72" s="124">
        <f>'HIDE Site Summary'!G71</f>
        <v>0</v>
      </c>
      <c r="G72" s="125">
        <f>'HIDE Site Summary'!H71</f>
        <v>0</v>
      </c>
      <c r="H72" s="123">
        <f>'HIDE Site Summary'!I71</f>
        <v>0</v>
      </c>
      <c r="I72" s="126">
        <f>'HIDE Site Summary'!J71</f>
        <v>0</v>
      </c>
      <c r="J72" s="126">
        <f>'HIDE Site Summary'!L71</f>
        <v>0</v>
      </c>
      <c r="K72" s="126">
        <f>'HIDE Site Summary'!M71</f>
        <v>0</v>
      </c>
      <c r="L72" s="126">
        <f>'HIDE Site Summary'!N71</f>
        <v>0</v>
      </c>
      <c r="M72" s="123">
        <f>'HIDE Site Summary'!O71</f>
        <v>0</v>
      </c>
      <c r="N72" s="123">
        <f>'HIDE Site Summary'!P71</f>
        <v>0</v>
      </c>
      <c r="O72" s="123">
        <f>'HIDE Site Summary'!Q71</f>
        <v>0</v>
      </c>
      <c r="P72" s="127" t="str">
        <f>'HIDE Site Summary'!CK71</f>
        <v/>
      </c>
      <c r="Q72" s="128" t="str">
        <f>'HIDE Site Summary'!CL71</f>
        <v/>
      </c>
      <c r="R72" s="128" t="str">
        <f>'HIDE Site Summary'!CM71</f>
        <v/>
      </c>
      <c r="S72" s="129" t="str">
        <f>'HIDE Site Summary'!CN71</f>
        <v/>
      </c>
      <c r="T72" s="127" t="str">
        <f>'HIDE Site Summary'!CO71</f>
        <v/>
      </c>
      <c r="U72" s="127" t="str">
        <f>'HIDE Site Summary'!CP71</f>
        <v/>
      </c>
      <c r="V72" s="127" t="str">
        <f>'HIDE Site Summary'!CQ71</f>
        <v/>
      </c>
      <c r="W72" s="127" t="str">
        <f>'HIDE Site Summary'!CR71</f>
        <v/>
      </c>
      <c r="X72" s="127" t="str">
        <f>'HIDE Site Summary'!CS71</f>
        <v/>
      </c>
      <c r="Y72" s="138" t="str">
        <f>'HIDE Site Summary'!CT71</f>
        <v/>
      </c>
    </row>
    <row r="73" spans="2:25" x14ac:dyDescent="0.3">
      <c r="B73" s="122">
        <f>'HIDE Site Summary'!C72</f>
        <v>0</v>
      </c>
      <c r="C73" s="123">
        <f>'HIDE Site Summary'!D72</f>
        <v>0</v>
      </c>
      <c r="D73" s="123" t="str">
        <f>'HIDE Site Summary'!E72</f>
        <v/>
      </c>
      <c r="E73" s="124">
        <f>'HIDE Site Summary'!F72</f>
        <v>0</v>
      </c>
      <c r="F73" s="124">
        <f>'HIDE Site Summary'!G72</f>
        <v>0</v>
      </c>
      <c r="G73" s="125">
        <f>'HIDE Site Summary'!H72</f>
        <v>0</v>
      </c>
      <c r="H73" s="123">
        <f>'HIDE Site Summary'!I72</f>
        <v>0</v>
      </c>
      <c r="I73" s="126">
        <f>'HIDE Site Summary'!J72</f>
        <v>0</v>
      </c>
      <c r="J73" s="126">
        <f>'HIDE Site Summary'!L72</f>
        <v>0</v>
      </c>
      <c r="K73" s="126">
        <f>'HIDE Site Summary'!M72</f>
        <v>0</v>
      </c>
      <c r="L73" s="126">
        <f>'HIDE Site Summary'!N72</f>
        <v>0</v>
      </c>
      <c r="M73" s="123">
        <f>'HIDE Site Summary'!O72</f>
        <v>0</v>
      </c>
      <c r="N73" s="123">
        <f>'HIDE Site Summary'!P72</f>
        <v>0</v>
      </c>
      <c r="O73" s="123">
        <f>'HIDE Site Summary'!Q72</f>
        <v>0</v>
      </c>
      <c r="P73" s="127" t="str">
        <f>'HIDE Site Summary'!CK72</f>
        <v/>
      </c>
      <c r="Q73" s="128" t="str">
        <f>'HIDE Site Summary'!CL72</f>
        <v/>
      </c>
      <c r="R73" s="128" t="str">
        <f>'HIDE Site Summary'!CM72</f>
        <v/>
      </c>
      <c r="S73" s="129" t="str">
        <f>'HIDE Site Summary'!CN72</f>
        <v/>
      </c>
      <c r="T73" s="127" t="str">
        <f>'HIDE Site Summary'!CO72</f>
        <v/>
      </c>
      <c r="U73" s="127" t="str">
        <f>'HIDE Site Summary'!CP72</f>
        <v/>
      </c>
      <c r="V73" s="127" t="str">
        <f>'HIDE Site Summary'!CQ72</f>
        <v/>
      </c>
      <c r="W73" s="127" t="str">
        <f>'HIDE Site Summary'!CR72</f>
        <v/>
      </c>
      <c r="X73" s="127" t="str">
        <f>'HIDE Site Summary'!CS72</f>
        <v/>
      </c>
      <c r="Y73" s="138" t="str">
        <f>'HIDE Site Summary'!CT72</f>
        <v/>
      </c>
    </row>
    <row r="74" spans="2:25" x14ac:dyDescent="0.3">
      <c r="B74" s="122">
        <f>'HIDE Site Summary'!C73</f>
        <v>0</v>
      </c>
      <c r="C74" s="123">
        <f>'HIDE Site Summary'!D73</f>
        <v>0</v>
      </c>
      <c r="D74" s="123" t="str">
        <f>'HIDE Site Summary'!E73</f>
        <v/>
      </c>
      <c r="E74" s="124">
        <f>'HIDE Site Summary'!F73</f>
        <v>0</v>
      </c>
      <c r="F74" s="124">
        <f>'HIDE Site Summary'!G73</f>
        <v>0</v>
      </c>
      <c r="G74" s="125">
        <f>'HIDE Site Summary'!H73</f>
        <v>0</v>
      </c>
      <c r="H74" s="123">
        <f>'HIDE Site Summary'!I73</f>
        <v>0</v>
      </c>
      <c r="I74" s="126">
        <f>'HIDE Site Summary'!J73</f>
        <v>0</v>
      </c>
      <c r="J74" s="126">
        <f>'HIDE Site Summary'!L73</f>
        <v>0</v>
      </c>
      <c r="K74" s="126">
        <f>'HIDE Site Summary'!M73</f>
        <v>0</v>
      </c>
      <c r="L74" s="126">
        <f>'HIDE Site Summary'!N73</f>
        <v>0</v>
      </c>
      <c r="M74" s="123">
        <f>'HIDE Site Summary'!O73</f>
        <v>0</v>
      </c>
      <c r="N74" s="123">
        <f>'HIDE Site Summary'!P73</f>
        <v>0</v>
      </c>
      <c r="O74" s="123">
        <f>'HIDE Site Summary'!Q73</f>
        <v>0</v>
      </c>
      <c r="P74" s="127" t="str">
        <f>'HIDE Site Summary'!CK73</f>
        <v/>
      </c>
      <c r="Q74" s="128" t="str">
        <f>'HIDE Site Summary'!CL73</f>
        <v/>
      </c>
      <c r="R74" s="128" t="str">
        <f>'HIDE Site Summary'!CM73</f>
        <v/>
      </c>
      <c r="S74" s="129" t="str">
        <f>'HIDE Site Summary'!CN73</f>
        <v/>
      </c>
      <c r="T74" s="127" t="str">
        <f>'HIDE Site Summary'!CO73</f>
        <v/>
      </c>
      <c r="U74" s="127" t="str">
        <f>'HIDE Site Summary'!CP73</f>
        <v/>
      </c>
      <c r="V74" s="127" t="str">
        <f>'HIDE Site Summary'!CQ73</f>
        <v/>
      </c>
      <c r="W74" s="127" t="str">
        <f>'HIDE Site Summary'!CR73</f>
        <v/>
      </c>
      <c r="X74" s="127" t="str">
        <f>'HIDE Site Summary'!CS73</f>
        <v/>
      </c>
      <c r="Y74" s="138" t="str">
        <f>'HIDE Site Summary'!CT73</f>
        <v/>
      </c>
    </row>
    <row r="75" spans="2:25" x14ac:dyDescent="0.3">
      <c r="B75" s="122">
        <f>'HIDE Site Summary'!C74</f>
        <v>0</v>
      </c>
      <c r="C75" s="123">
        <f>'HIDE Site Summary'!D74</f>
        <v>0</v>
      </c>
      <c r="D75" s="123" t="str">
        <f>'HIDE Site Summary'!E74</f>
        <v/>
      </c>
      <c r="E75" s="124">
        <f>'HIDE Site Summary'!F74</f>
        <v>0</v>
      </c>
      <c r="F75" s="124">
        <f>'HIDE Site Summary'!G74</f>
        <v>0</v>
      </c>
      <c r="G75" s="125">
        <f>'HIDE Site Summary'!H74</f>
        <v>0</v>
      </c>
      <c r="H75" s="123">
        <f>'HIDE Site Summary'!I74</f>
        <v>0</v>
      </c>
      <c r="I75" s="126">
        <f>'HIDE Site Summary'!J74</f>
        <v>0</v>
      </c>
      <c r="J75" s="126">
        <f>'HIDE Site Summary'!L74</f>
        <v>0</v>
      </c>
      <c r="K75" s="126">
        <f>'HIDE Site Summary'!M74</f>
        <v>0</v>
      </c>
      <c r="L75" s="126">
        <f>'HIDE Site Summary'!N74</f>
        <v>0</v>
      </c>
      <c r="M75" s="123">
        <f>'HIDE Site Summary'!O74</f>
        <v>0</v>
      </c>
      <c r="N75" s="123">
        <f>'HIDE Site Summary'!P74</f>
        <v>0</v>
      </c>
      <c r="O75" s="123">
        <f>'HIDE Site Summary'!Q74</f>
        <v>0</v>
      </c>
      <c r="P75" s="127" t="str">
        <f>'HIDE Site Summary'!CK74</f>
        <v/>
      </c>
      <c r="Q75" s="128" t="str">
        <f>'HIDE Site Summary'!CL74</f>
        <v/>
      </c>
      <c r="R75" s="128" t="str">
        <f>'HIDE Site Summary'!CM74</f>
        <v/>
      </c>
      <c r="S75" s="129" t="str">
        <f>'HIDE Site Summary'!CN74</f>
        <v/>
      </c>
      <c r="T75" s="127" t="str">
        <f>'HIDE Site Summary'!CO74</f>
        <v/>
      </c>
      <c r="U75" s="127" t="str">
        <f>'HIDE Site Summary'!CP74</f>
        <v/>
      </c>
      <c r="V75" s="127" t="str">
        <f>'HIDE Site Summary'!CQ74</f>
        <v/>
      </c>
      <c r="W75" s="127" t="str">
        <f>'HIDE Site Summary'!CR74</f>
        <v/>
      </c>
      <c r="X75" s="127" t="str">
        <f>'HIDE Site Summary'!CS74</f>
        <v/>
      </c>
      <c r="Y75" s="138" t="str">
        <f>'HIDE Site Summary'!CT74</f>
        <v/>
      </c>
    </row>
    <row r="76" spans="2:25" x14ac:dyDescent="0.3">
      <c r="B76" s="122">
        <f>'HIDE Site Summary'!C75</f>
        <v>0</v>
      </c>
      <c r="C76" s="123">
        <f>'HIDE Site Summary'!D75</f>
        <v>0</v>
      </c>
      <c r="D76" s="123" t="str">
        <f>'HIDE Site Summary'!E75</f>
        <v/>
      </c>
      <c r="E76" s="124">
        <f>'HIDE Site Summary'!F75</f>
        <v>0</v>
      </c>
      <c r="F76" s="124">
        <f>'HIDE Site Summary'!G75</f>
        <v>0</v>
      </c>
      <c r="G76" s="125">
        <f>'HIDE Site Summary'!H75</f>
        <v>0</v>
      </c>
      <c r="H76" s="123">
        <f>'HIDE Site Summary'!I75</f>
        <v>0</v>
      </c>
      <c r="I76" s="126">
        <f>'HIDE Site Summary'!J75</f>
        <v>0</v>
      </c>
      <c r="J76" s="126">
        <f>'HIDE Site Summary'!L75</f>
        <v>0</v>
      </c>
      <c r="K76" s="126">
        <f>'HIDE Site Summary'!M75</f>
        <v>0</v>
      </c>
      <c r="L76" s="126">
        <f>'HIDE Site Summary'!N75</f>
        <v>0</v>
      </c>
      <c r="M76" s="123">
        <f>'HIDE Site Summary'!O75</f>
        <v>0</v>
      </c>
      <c r="N76" s="123">
        <f>'HIDE Site Summary'!P75</f>
        <v>0</v>
      </c>
      <c r="O76" s="123">
        <f>'HIDE Site Summary'!Q75</f>
        <v>0</v>
      </c>
      <c r="P76" s="127" t="str">
        <f>'HIDE Site Summary'!CK75</f>
        <v/>
      </c>
      <c r="Q76" s="128" t="str">
        <f>'HIDE Site Summary'!CL75</f>
        <v/>
      </c>
      <c r="R76" s="128" t="str">
        <f>'HIDE Site Summary'!CM75</f>
        <v/>
      </c>
      <c r="S76" s="129" t="str">
        <f>'HIDE Site Summary'!CN75</f>
        <v/>
      </c>
      <c r="T76" s="127" t="str">
        <f>'HIDE Site Summary'!CO75</f>
        <v/>
      </c>
      <c r="U76" s="127" t="str">
        <f>'HIDE Site Summary'!CP75</f>
        <v/>
      </c>
      <c r="V76" s="127" t="str">
        <f>'HIDE Site Summary'!CQ75</f>
        <v/>
      </c>
      <c r="W76" s="127" t="str">
        <f>'HIDE Site Summary'!CR75</f>
        <v/>
      </c>
      <c r="X76" s="127" t="str">
        <f>'HIDE Site Summary'!CS75</f>
        <v/>
      </c>
      <c r="Y76" s="138" t="str">
        <f>'HIDE Site Summary'!CT75</f>
        <v/>
      </c>
    </row>
    <row r="77" spans="2:25" x14ac:dyDescent="0.3">
      <c r="B77" s="122">
        <f>'HIDE Site Summary'!C76</f>
        <v>0</v>
      </c>
      <c r="C77" s="123">
        <f>'HIDE Site Summary'!D76</f>
        <v>0</v>
      </c>
      <c r="D77" s="123" t="str">
        <f>'HIDE Site Summary'!E76</f>
        <v/>
      </c>
      <c r="E77" s="124">
        <f>'HIDE Site Summary'!F76</f>
        <v>0</v>
      </c>
      <c r="F77" s="124">
        <f>'HIDE Site Summary'!G76</f>
        <v>0</v>
      </c>
      <c r="G77" s="125">
        <f>'HIDE Site Summary'!H76</f>
        <v>0</v>
      </c>
      <c r="H77" s="123">
        <f>'HIDE Site Summary'!I76</f>
        <v>0</v>
      </c>
      <c r="I77" s="126">
        <f>'HIDE Site Summary'!J76</f>
        <v>0</v>
      </c>
      <c r="J77" s="126">
        <f>'HIDE Site Summary'!L76</f>
        <v>0</v>
      </c>
      <c r="K77" s="126">
        <f>'HIDE Site Summary'!M76</f>
        <v>0</v>
      </c>
      <c r="L77" s="126">
        <f>'HIDE Site Summary'!N76</f>
        <v>0</v>
      </c>
      <c r="M77" s="123">
        <f>'HIDE Site Summary'!O76</f>
        <v>0</v>
      </c>
      <c r="N77" s="123">
        <f>'HIDE Site Summary'!P76</f>
        <v>0</v>
      </c>
      <c r="O77" s="123">
        <f>'HIDE Site Summary'!Q76</f>
        <v>0</v>
      </c>
      <c r="P77" s="127" t="str">
        <f>'HIDE Site Summary'!CK76</f>
        <v/>
      </c>
      <c r="Q77" s="128" t="str">
        <f>'HIDE Site Summary'!CL76</f>
        <v/>
      </c>
      <c r="R77" s="128" t="str">
        <f>'HIDE Site Summary'!CM76</f>
        <v/>
      </c>
      <c r="S77" s="129" t="str">
        <f>'HIDE Site Summary'!CN76</f>
        <v/>
      </c>
      <c r="T77" s="127" t="str">
        <f>'HIDE Site Summary'!CO76</f>
        <v/>
      </c>
      <c r="U77" s="127" t="str">
        <f>'HIDE Site Summary'!CP76</f>
        <v/>
      </c>
      <c r="V77" s="127" t="str">
        <f>'HIDE Site Summary'!CQ76</f>
        <v/>
      </c>
      <c r="W77" s="127" t="str">
        <f>'HIDE Site Summary'!CR76</f>
        <v/>
      </c>
      <c r="X77" s="127" t="str">
        <f>'HIDE Site Summary'!CS76</f>
        <v/>
      </c>
      <c r="Y77" s="138" t="str">
        <f>'HIDE Site Summary'!CT76</f>
        <v/>
      </c>
    </row>
    <row r="78" spans="2:25" x14ac:dyDescent="0.3">
      <c r="B78" s="122">
        <f>'HIDE Site Summary'!C77</f>
        <v>0</v>
      </c>
      <c r="C78" s="123">
        <f>'HIDE Site Summary'!D77</f>
        <v>0</v>
      </c>
      <c r="D78" s="123" t="str">
        <f>'HIDE Site Summary'!E77</f>
        <v/>
      </c>
      <c r="E78" s="124">
        <f>'HIDE Site Summary'!F77</f>
        <v>0</v>
      </c>
      <c r="F78" s="124">
        <f>'HIDE Site Summary'!G77</f>
        <v>0</v>
      </c>
      <c r="G78" s="125">
        <f>'HIDE Site Summary'!H77</f>
        <v>0</v>
      </c>
      <c r="H78" s="123">
        <f>'HIDE Site Summary'!I77</f>
        <v>0</v>
      </c>
      <c r="I78" s="126">
        <f>'HIDE Site Summary'!J77</f>
        <v>0</v>
      </c>
      <c r="J78" s="126">
        <f>'HIDE Site Summary'!L77</f>
        <v>0</v>
      </c>
      <c r="K78" s="126">
        <f>'HIDE Site Summary'!M77</f>
        <v>0</v>
      </c>
      <c r="L78" s="126">
        <f>'HIDE Site Summary'!N77</f>
        <v>0</v>
      </c>
      <c r="M78" s="123">
        <f>'HIDE Site Summary'!O77</f>
        <v>0</v>
      </c>
      <c r="N78" s="123">
        <f>'HIDE Site Summary'!P77</f>
        <v>0</v>
      </c>
      <c r="O78" s="123">
        <f>'HIDE Site Summary'!Q77</f>
        <v>0</v>
      </c>
      <c r="P78" s="127" t="str">
        <f>'HIDE Site Summary'!CK77</f>
        <v/>
      </c>
      <c r="Q78" s="128" t="str">
        <f>'HIDE Site Summary'!CL77</f>
        <v/>
      </c>
      <c r="R78" s="128" t="str">
        <f>'HIDE Site Summary'!CM77</f>
        <v/>
      </c>
      <c r="S78" s="129" t="str">
        <f>'HIDE Site Summary'!CN77</f>
        <v/>
      </c>
      <c r="T78" s="127" t="str">
        <f>'HIDE Site Summary'!CO77</f>
        <v/>
      </c>
      <c r="U78" s="127" t="str">
        <f>'HIDE Site Summary'!CP77</f>
        <v/>
      </c>
      <c r="V78" s="127" t="str">
        <f>'HIDE Site Summary'!CQ77</f>
        <v/>
      </c>
      <c r="W78" s="127" t="str">
        <f>'HIDE Site Summary'!CR77</f>
        <v/>
      </c>
      <c r="X78" s="127" t="str">
        <f>'HIDE Site Summary'!CS77</f>
        <v/>
      </c>
      <c r="Y78" s="138" t="str">
        <f>'HIDE Site Summary'!CT77</f>
        <v/>
      </c>
    </row>
    <row r="79" spans="2:25" x14ac:dyDescent="0.3">
      <c r="B79" s="122">
        <f>'HIDE Site Summary'!C78</f>
        <v>0</v>
      </c>
      <c r="C79" s="123">
        <f>'HIDE Site Summary'!D78</f>
        <v>0</v>
      </c>
      <c r="D79" s="123" t="str">
        <f>'HIDE Site Summary'!E78</f>
        <v/>
      </c>
      <c r="E79" s="124">
        <f>'HIDE Site Summary'!F78</f>
        <v>0</v>
      </c>
      <c r="F79" s="124">
        <f>'HIDE Site Summary'!G78</f>
        <v>0</v>
      </c>
      <c r="G79" s="125">
        <f>'HIDE Site Summary'!H78</f>
        <v>0</v>
      </c>
      <c r="H79" s="123">
        <f>'HIDE Site Summary'!I78</f>
        <v>0</v>
      </c>
      <c r="I79" s="126">
        <f>'HIDE Site Summary'!J78</f>
        <v>0</v>
      </c>
      <c r="J79" s="126">
        <f>'HIDE Site Summary'!L78</f>
        <v>0</v>
      </c>
      <c r="K79" s="126">
        <f>'HIDE Site Summary'!M78</f>
        <v>0</v>
      </c>
      <c r="L79" s="126">
        <f>'HIDE Site Summary'!N78</f>
        <v>0</v>
      </c>
      <c r="M79" s="123">
        <f>'HIDE Site Summary'!O78</f>
        <v>0</v>
      </c>
      <c r="N79" s="123">
        <f>'HIDE Site Summary'!P78</f>
        <v>0</v>
      </c>
      <c r="O79" s="123">
        <f>'HIDE Site Summary'!Q78</f>
        <v>0</v>
      </c>
      <c r="P79" s="127" t="str">
        <f>'HIDE Site Summary'!CK78</f>
        <v/>
      </c>
      <c r="Q79" s="128" t="str">
        <f>'HIDE Site Summary'!CL78</f>
        <v/>
      </c>
      <c r="R79" s="128" t="str">
        <f>'HIDE Site Summary'!CM78</f>
        <v/>
      </c>
      <c r="S79" s="129" t="str">
        <f>'HIDE Site Summary'!CN78</f>
        <v/>
      </c>
      <c r="T79" s="127" t="str">
        <f>'HIDE Site Summary'!CO78</f>
        <v/>
      </c>
      <c r="U79" s="127" t="str">
        <f>'HIDE Site Summary'!CP78</f>
        <v/>
      </c>
      <c r="V79" s="127" t="str">
        <f>'HIDE Site Summary'!CQ78</f>
        <v/>
      </c>
      <c r="W79" s="127" t="str">
        <f>'HIDE Site Summary'!CR78</f>
        <v/>
      </c>
      <c r="X79" s="127" t="str">
        <f>'HIDE Site Summary'!CS78</f>
        <v/>
      </c>
      <c r="Y79" s="138" t="str">
        <f>'HIDE Site Summary'!CT78</f>
        <v/>
      </c>
    </row>
    <row r="80" spans="2:25" x14ac:dyDescent="0.3">
      <c r="B80" s="122">
        <f>'HIDE Site Summary'!C79</f>
        <v>0</v>
      </c>
      <c r="C80" s="123">
        <f>'HIDE Site Summary'!D79</f>
        <v>0</v>
      </c>
      <c r="D80" s="123" t="str">
        <f>'HIDE Site Summary'!E79</f>
        <v/>
      </c>
      <c r="E80" s="124">
        <f>'HIDE Site Summary'!F79</f>
        <v>0</v>
      </c>
      <c r="F80" s="124">
        <f>'HIDE Site Summary'!G79</f>
        <v>0</v>
      </c>
      <c r="G80" s="125">
        <f>'HIDE Site Summary'!H79</f>
        <v>0</v>
      </c>
      <c r="H80" s="123">
        <f>'HIDE Site Summary'!I79</f>
        <v>0</v>
      </c>
      <c r="I80" s="126">
        <f>'HIDE Site Summary'!J79</f>
        <v>0</v>
      </c>
      <c r="J80" s="126">
        <f>'HIDE Site Summary'!L79</f>
        <v>0</v>
      </c>
      <c r="K80" s="126">
        <f>'HIDE Site Summary'!M79</f>
        <v>0</v>
      </c>
      <c r="L80" s="126">
        <f>'HIDE Site Summary'!N79</f>
        <v>0</v>
      </c>
      <c r="M80" s="123">
        <f>'HIDE Site Summary'!O79</f>
        <v>0</v>
      </c>
      <c r="N80" s="123">
        <f>'HIDE Site Summary'!P79</f>
        <v>0</v>
      </c>
      <c r="O80" s="123">
        <f>'HIDE Site Summary'!Q79</f>
        <v>0</v>
      </c>
      <c r="P80" s="127" t="str">
        <f>'HIDE Site Summary'!CK79</f>
        <v/>
      </c>
      <c r="Q80" s="128" t="str">
        <f>'HIDE Site Summary'!CL79</f>
        <v/>
      </c>
      <c r="R80" s="128" t="str">
        <f>'HIDE Site Summary'!CM79</f>
        <v/>
      </c>
      <c r="S80" s="129" t="str">
        <f>'HIDE Site Summary'!CN79</f>
        <v/>
      </c>
      <c r="T80" s="127" t="str">
        <f>'HIDE Site Summary'!CO79</f>
        <v/>
      </c>
      <c r="U80" s="127" t="str">
        <f>'HIDE Site Summary'!CP79</f>
        <v/>
      </c>
      <c r="V80" s="127" t="str">
        <f>'HIDE Site Summary'!CQ79</f>
        <v/>
      </c>
      <c r="W80" s="127" t="str">
        <f>'HIDE Site Summary'!CR79</f>
        <v/>
      </c>
      <c r="X80" s="127" t="str">
        <f>'HIDE Site Summary'!CS79</f>
        <v/>
      </c>
      <c r="Y80" s="138" t="str">
        <f>'HIDE Site Summary'!CT79</f>
        <v/>
      </c>
    </row>
    <row r="81" spans="2:25" x14ac:dyDescent="0.3">
      <c r="B81" s="122">
        <f>'HIDE Site Summary'!C80</f>
        <v>0</v>
      </c>
      <c r="C81" s="123">
        <f>'HIDE Site Summary'!D80</f>
        <v>0</v>
      </c>
      <c r="D81" s="123" t="str">
        <f>'HIDE Site Summary'!E80</f>
        <v/>
      </c>
      <c r="E81" s="124">
        <f>'HIDE Site Summary'!F80</f>
        <v>0</v>
      </c>
      <c r="F81" s="124">
        <f>'HIDE Site Summary'!G80</f>
        <v>0</v>
      </c>
      <c r="G81" s="125">
        <f>'HIDE Site Summary'!H80</f>
        <v>0</v>
      </c>
      <c r="H81" s="123">
        <f>'HIDE Site Summary'!I80</f>
        <v>0</v>
      </c>
      <c r="I81" s="126">
        <f>'HIDE Site Summary'!J80</f>
        <v>0</v>
      </c>
      <c r="J81" s="126">
        <f>'HIDE Site Summary'!L80</f>
        <v>0</v>
      </c>
      <c r="K81" s="126">
        <f>'HIDE Site Summary'!M80</f>
        <v>0</v>
      </c>
      <c r="L81" s="126">
        <f>'HIDE Site Summary'!N80</f>
        <v>0</v>
      </c>
      <c r="M81" s="123">
        <f>'HIDE Site Summary'!O80</f>
        <v>0</v>
      </c>
      <c r="N81" s="123">
        <f>'HIDE Site Summary'!P80</f>
        <v>0</v>
      </c>
      <c r="O81" s="123">
        <f>'HIDE Site Summary'!Q80</f>
        <v>0</v>
      </c>
      <c r="P81" s="127" t="str">
        <f>'HIDE Site Summary'!CK80</f>
        <v/>
      </c>
      <c r="Q81" s="128" t="str">
        <f>'HIDE Site Summary'!CL80</f>
        <v/>
      </c>
      <c r="R81" s="128" t="str">
        <f>'HIDE Site Summary'!CM80</f>
        <v/>
      </c>
      <c r="S81" s="129" t="str">
        <f>'HIDE Site Summary'!CN80</f>
        <v/>
      </c>
      <c r="T81" s="127" t="str">
        <f>'HIDE Site Summary'!CO80</f>
        <v/>
      </c>
      <c r="U81" s="127" t="str">
        <f>'HIDE Site Summary'!CP80</f>
        <v/>
      </c>
      <c r="V81" s="127" t="str">
        <f>'HIDE Site Summary'!CQ80</f>
        <v/>
      </c>
      <c r="W81" s="127" t="str">
        <f>'HIDE Site Summary'!CR80</f>
        <v/>
      </c>
      <c r="X81" s="127" t="str">
        <f>'HIDE Site Summary'!CS80</f>
        <v/>
      </c>
      <c r="Y81" s="138" t="str">
        <f>'HIDE Site Summary'!CT80</f>
        <v/>
      </c>
    </row>
    <row r="82" spans="2:25" x14ac:dyDescent="0.3">
      <c r="B82" s="122">
        <f>'HIDE Site Summary'!C81</f>
        <v>0</v>
      </c>
      <c r="C82" s="123">
        <f>'HIDE Site Summary'!D81</f>
        <v>0</v>
      </c>
      <c r="D82" s="123" t="str">
        <f>'HIDE Site Summary'!E81</f>
        <v/>
      </c>
      <c r="E82" s="124">
        <f>'HIDE Site Summary'!F81</f>
        <v>0</v>
      </c>
      <c r="F82" s="124">
        <f>'HIDE Site Summary'!G81</f>
        <v>0</v>
      </c>
      <c r="G82" s="125">
        <f>'HIDE Site Summary'!H81</f>
        <v>0</v>
      </c>
      <c r="H82" s="123">
        <f>'HIDE Site Summary'!I81</f>
        <v>0</v>
      </c>
      <c r="I82" s="126">
        <f>'HIDE Site Summary'!J81</f>
        <v>0</v>
      </c>
      <c r="J82" s="126">
        <f>'HIDE Site Summary'!L81</f>
        <v>0</v>
      </c>
      <c r="K82" s="126">
        <f>'HIDE Site Summary'!M81</f>
        <v>0</v>
      </c>
      <c r="L82" s="126">
        <f>'HIDE Site Summary'!N81</f>
        <v>0</v>
      </c>
      <c r="M82" s="123">
        <f>'HIDE Site Summary'!O81</f>
        <v>0</v>
      </c>
      <c r="N82" s="123">
        <f>'HIDE Site Summary'!P81</f>
        <v>0</v>
      </c>
      <c r="O82" s="123">
        <f>'HIDE Site Summary'!Q81</f>
        <v>0</v>
      </c>
      <c r="P82" s="127" t="str">
        <f>'HIDE Site Summary'!CK81</f>
        <v/>
      </c>
      <c r="Q82" s="128" t="str">
        <f>'HIDE Site Summary'!CL81</f>
        <v/>
      </c>
      <c r="R82" s="128" t="str">
        <f>'HIDE Site Summary'!CM81</f>
        <v/>
      </c>
      <c r="S82" s="129" t="str">
        <f>'HIDE Site Summary'!CN81</f>
        <v/>
      </c>
      <c r="T82" s="127" t="str">
        <f>'HIDE Site Summary'!CO81</f>
        <v/>
      </c>
      <c r="U82" s="127" t="str">
        <f>'HIDE Site Summary'!CP81</f>
        <v/>
      </c>
      <c r="V82" s="127" t="str">
        <f>'HIDE Site Summary'!CQ81</f>
        <v/>
      </c>
      <c r="W82" s="127" t="str">
        <f>'HIDE Site Summary'!CR81</f>
        <v/>
      </c>
      <c r="X82" s="127" t="str">
        <f>'HIDE Site Summary'!CS81</f>
        <v/>
      </c>
      <c r="Y82" s="138" t="str">
        <f>'HIDE Site Summary'!CT81</f>
        <v/>
      </c>
    </row>
    <row r="83" spans="2:25" x14ac:dyDescent="0.3">
      <c r="B83" s="122">
        <f>'HIDE Site Summary'!C82</f>
        <v>0</v>
      </c>
      <c r="C83" s="123">
        <f>'HIDE Site Summary'!D82</f>
        <v>0</v>
      </c>
      <c r="D83" s="123" t="str">
        <f>'HIDE Site Summary'!E82</f>
        <v/>
      </c>
      <c r="E83" s="124">
        <f>'HIDE Site Summary'!F82</f>
        <v>0</v>
      </c>
      <c r="F83" s="124">
        <f>'HIDE Site Summary'!G82</f>
        <v>0</v>
      </c>
      <c r="G83" s="125">
        <f>'HIDE Site Summary'!H82</f>
        <v>0</v>
      </c>
      <c r="H83" s="123">
        <f>'HIDE Site Summary'!I82</f>
        <v>0</v>
      </c>
      <c r="I83" s="126">
        <f>'HIDE Site Summary'!J82</f>
        <v>0</v>
      </c>
      <c r="J83" s="126">
        <f>'HIDE Site Summary'!L82</f>
        <v>0</v>
      </c>
      <c r="K83" s="126">
        <f>'HIDE Site Summary'!M82</f>
        <v>0</v>
      </c>
      <c r="L83" s="126">
        <f>'HIDE Site Summary'!N82</f>
        <v>0</v>
      </c>
      <c r="M83" s="123">
        <f>'HIDE Site Summary'!O82</f>
        <v>0</v>
      </c>
      <c r="N83" s="123">
        <f>'HIDE Site Summary'!P82</f>
        <v>0</v>
      </c>
      <c r="O83" s="123">
        <f>'HIDE Site Summary'!Q82</f>
        <v>0</v>
      </c>
      <c r="P83" s="127" t="str">
        <f>'HIDE Site Summary'!CK82</f>
        <v/>
      </c>
      <c r="Q83" s="128" t="str">
        <f>'HIDE Site Summary'!CL82</f>
        <v/>
      </c>
      <c r="R83" s="128" t="str">
        <f>'HIDE Site Summary'!CM82</f>
        <v/>
      </c>
      <c r="S83" s="129" t="str">
        <f>'HIDE Site Summary'!CN82</f>
        <v/>
      </c>
      <c r="T83" s="127" t="str">
        <f>'HIDE Site Summary'!CO82</f>
        <v/>
      </c>
      <c r="U83" s="127" t="str">
        <f>'HIDE Site Summary'!CP82</f>
        <v/>
      </c>
      <c r="V83" s="127" t="str">
        <f>'HIDE Site Summary'!CQ82</f>
        <v/>
      </c>
      <c r="W83" s="127" t="str">
        <f>'HIDE Site Summary'!CR82</f>
        <v/>
      </c>
      <c r="X83" s="127" t="str">
        <f>'HIDE Site Summary'!CS82</f>
        <v/>
      </c>
      <c r="Y83" s="138" t="str">
        <f>'HIDE Site Summary'!CT82</f>
        <v/>
      </c>
    </row>
    <row r="84" spans="2:25" x14ac:dyDescent="0.3">
      <c r="B84" s="122">
        <f>'HIDE Site Summary'!C83</f>
        <v>0</v>
      </c>
      <c r="C84" s="123">
        <f>'HIDE Site Summary'!D83</f>
        <v>0</v>
      </c>
      <c r="D84" s="123" t="str">
        <f>'HIDE Site Summary'!E83</f>
        <v/>
      </c>
      <c r="E84" s="124">
        <f>'HIDE Site Summary'!F83</f>
        <v>0</v>
      </c>
      <c r="F84" s="124">
        <f>'HIDE Site Summary'!G83</f>
        <v>0</v>
      </c>
      <c r="G84" s="125">
        <f>'HIDE Site Summary'!H83</f>
        <v>0</v>
      </c>
      <c r="H84" s="123">
        <f>'HIDE Site Summary'!I83</f>
        <v>0</v>
      </c>
      <c r="I84" s="126">
        <f>'HIDE Site Summary'!J83</f>
        <v>0</v>
      </c>
      <c r="J84" s="126">
        <f>'HIDE Site Summary'!L83</f>
        <v>0</v>
      </c>
      <c r="K84" s="126">
        <f>'HIDE Site Summary'!M83</f>
        <v>0</v>
      </c>
      <c r="L84" s="126">
        <f>'HIDE Site Summary'!N83</f>
        <v>0</v>
      </c>
      <c r="M84" s="123">
        <f>'HIDE Site Summary'!O83</f>
        <v>0</v>
      </c>
      <c r="N84" s="123">
        <f>'HIDE Site Summary'!P83</f>
        <v>0</v>
      </c>
      <c r="O84" s="123">
        <f>'HIDE Site Summary'!Q83</f>
        <v>0</v>
      </c>
      <c r="P84" s="127" t="str">
        <f>'HIDE Site Summary'!CK83</f>
        <v/>
      </c>
      <c r="Q84" s="128" t="str">
        <f>'HIDE Site Summary'!CL83</f>
        <v/>
      </c>
      <c r="R84" s="128" t="str">
        <f>'HIDE Site Summary'!CM83</f>
        <v/>
      </c>
      <c r="S84" s="129" t="str">
        <f>'HIDE Site Summary'!CN83</f>
        <v/>
      </c>
      <c r="T84" s="127" t="str">
        <f>'HIDE Site Summary'!CO83</f>
        <v/>
      </c>
      <c r="U84" s="127" t="str">
        <f>'HIDE Site Summary'!CP83</f>
        <v/>
      </c>
      <c r="V84" s="127" t="str">
        <f>'HIDE Site Summary'!CQ83</f>
        <v/>
      </c>
      <c r="W84" s="127" t="str">
        <f>'HIDE Site Summary'!CR83</f>
        <v/>
      </c>
      <c r="X84" s="127" t="str">
        <f>'HIDE Site Summary'!CS83</f>
        <v/>
      </c>
      <c r="Y84" s="138" t="str">
        <f>'HIDE Site Summary'!CT83</f>
        <v/>
      </c>
    </row>
    <row r="85" spans="2:25" x14ac:dyDescent="0.3">
      <c r="B85" s="122">
        <f>'HIDE Site Summary'!C84</f>
        <v>0</v>
      </c>
      <c r="C85" s="123">
        <f>'HIDE Site Summary'!D84</f>
        <v>0</v>
      </c>
      <c r="D85" s="123" t="str">
        <f>'HIDE Site Summary'!E84</f>
        <v/>
      </c>
      <c r="E85" s="124">
        <f>'HIDE Site Summary'!F84</f>
        <v>0</v>
      </c>
      <c r="F85" s="124">
        <f>'HIDE Site Summary'!G84</f>
        <v>0</v>
      </c>
      <c r="G85" s="125">
        <f>'HIDE Site Summary'!H84</f>
        <v>0</v>
      </c>
      <c r="H85" s="123">
        <f>'HIDE Site Summary'!I84</f>
        <v>0</v>
      </c>
      <c r="I85" s="126">
        <f>'HIDE Site Summary'!J84</f>
        <v>0</v>
      </c>
      <c r="J85" s="126">
        <f>'HIDE Site Summary'!L84</f>
        <v>0</v>
      </c>
      <c r="K85" s="126">
        <f>'HIDE Site Summary'!M84</f>
        <v>0</v>
      </c>
      <c r="L85" s="126">
        <f>'HIDE Site Summary'!N84</f>
        <v>0</v>
      </c>
      <c r="M85" s="123">
        <f>'HIDE Site Summary'!O84</f>
        <v>0</v>
      </c>
      <c r="N85" s="123">
        <f>'HIDE Site Summary'!P84</f>
        <v>0</v>
      </c>
      <c r="O85" s="123">
        <f>'HIDE Site Summary'!Q84</f>
        <v>0</v>
      </c>
      <c r="P85" s="127" t="str">
        <f>'HIDE Site Summary'!CK84</f>
        <v/>
      </c>
      <c r="Q85" s="128" t="str">
        <f>'HIDE Site Summary'!CL84</f>
        <v/>
      </c>
      <c r="R85" s="128" t="str">
        <f>'HIDE Site Summary'!CM84</f>
        <v/>
      </c>
      <c r="S85" s="129" t="str">
        <f>'HIDE Site Summary'!CN84</f>
        <v/>
      </c>
      <c r="T85" s="127" t="str">
        <f>'HIDE Site Summary'!CO84</f>
        <v/>
      </c>
      <c r="U85" s="127" t="str">
        <f>'HIDE Site Summary'!CP84</f>
        <v/>
      </c>
      <c r="V85" s="127" t="str">
        <f>'HIDE Site Summary'!CQ84</f>
        <v/>
      </c>
      <c r="W85" s="127" t="str">
        <f>'HIDE Site Summary'!CR84</f>
        <v/>
      </c>
      <c r="X85" s="127" t="str">
        <f>'HIDE Site Summary'!CS84</f>
        <v/>
      </c>
      <c r="Y85" s="138" t="str">
        <f>'HIDE Site Summary'!CT84</f>
        <v/>
      </c>
    </row>
    <row r="86" spans="2:25" x14ac:dyDescent="0.3">
      <c r="B86" s="122">
        <f>'HIDE Site Summary'!C85</f>
        <v>0</v>
      </c>
      <c r="C86" s="123">
        <f>'HIDE Site Summary'!D85</f>
        <v>0</v>
      </c>
      <c r="D86" s="123" t="str">
        <f>'HIDE Site Summary'!E85</f>
        <v/>
      </c>
      <c r="E86" s="124">
        <f>'HIDE Site Summary'!F85</f>
        <v>0</v>
      </c>
      <c r="F86" s="124">
        <f>'HIDE Site Summary'!G85</f>
        <v>0</v>
      </c>
      <c r="G86" s="125">
        <f>'HIDE Site Summary'!H85</f>
        <v>0</v>
      </c>
      <c r="H86" s="123">
        <f>'HIDE Site Summary'!I85</f>
        <v>0</v>
      </c>
      <c r="I86" s="126">
        <f>'HIDE Site Summary'!J85</f>
        <v>0</v>
      </c>
      <c r="J86" s="126">
        <f>'HIDE Site Summary'!L85</f>
        <v>0</v>
      </c>
      <c r="K86" s="126">
        <f>'HIDE Site Summary'!M85</f>
        <v>0</v>
      </c>
      <c r="L86" s="126">
        <f>'HIDE Site Summary'!N85</f>
        <v>0</v>
      </c>
      <c r="M86" s="123">
        <f>'HIDE Site Summary'!O85</f>
        <v>0</v>
      </c>
      <c r="N86" s="123">
        <f>'HIDE Site Summary'!P85</f>
        <v>0</v>
      </c>
      <c r="O86" s="123">
        <f>'HIDE Site Summary'!Q85</f>
        <v>0</v>
      </c>
      <c r="P86" s="127" t="str">
        <f>'HIDE Site Summary'!CK85</f>
        <v/>
      </c>
      <c r="Q86" s="128" t="str">
        <f>'HIDE Site Summary'!CL85</f>
        <v/>
      </c>
      <c r="R86" s="128" t="str">
        <f>'HIDE Site Summary'!CM85</f>
        <v/>
      </c>
      <c r="S86" s="129" t="str">
        <f>'HIDE Site Summary'!CN85</f>
        <v/>
      </c>
      <c r="T86" s="127" t="str">
        <f>'HIDE Site Summary'!CO85</f>
        <v/>
      </c>
      <c r="U86" s="127" t="str">
        <f>'HIDE Site Summary'!CP85</f>
        <v/>
      </c>
      <c r="V86" s="127" t="str">
        <f>'HIDE Site Summary'!CQ85</f>
        <v/>
      </c>
      <c r="W86" s="127" t="str">
        <f>'HIDE Site Summary'!CR85</f>
        <v/>
      </c>
      <c r="X86" s="127" t="str">
        <f>'HIDE Site Summary'!CS85</f>
        <v/>
      </c>
      <c r="Y86" s="138" t="str">
        <f>'HIDE Site Summary'!CT85</f>
        <v/>
      </c>
    </row>
    <row r="87" spans="2:25" x14ac:dyDescent="0.3">
      <c r="B87" s="122">
        <f>'HIDE Site Summary'!C86</f>
        <v>0</v>
      </c>
      <c r="C87" s="123">
        <f>'HIDE Site Summary'!D86</f>
        <v>0</v>
      </c>
      <c r="D87" s="123" t="str">
        <f>'HIDE Site Summary'!E86</f>
        <v/>
      </c>
      <c r="E87" s="124">
        <f>'HIDE Site Summary'!F86</f>
        <v>0</v>
      </c>
      <c r="F87" s="124">
        <f>'HIDE Site Summary'!G86</f>
        <v>0</v>
      </c>
      <c r="G87" s="125">
        <f>'HIDE Site Summary'!H86</f>
        <v>0</v>
      </c>
      <c r="H87" s="123">
        <f>'HIDE Site Summary'!I86</f>
        <v>0</v>
      </c>
      <c r="I87" s="126">
        <f>'HIDE Site Summary'!J86</f>
        <v>0</v>
      </c>
      <c r="J87" s="126">
        <f>'HIDE Site Summary'!L86</f>
        <v>0</v>
      </c>
      <c r="K87" s="126">
        <f>'HIDE Site Summary'!M86</f>
        <v>0</v>
      </c>
      <c r="L87" s="126">
        <f>'HIDE Site Summary'!N86</f>
        <v>0</v>
      </c>
      <c r="M87" s="123">
        <f>'HIDE Site Summary'!O86</f>
        <v>0</v>
      </c>
      <c r="N87" s="123">
        <f>'HIDE Site Summary'!P86</f>
        <v>0</v>
      </c>
      <c r="O87" s="123">
        <f>'HIDE Site Summary'!Q86</f>
        <v>0</v>
      </c>
      <c r="P87" s="127" t="str">
        <f>'HIDE Site Summary'!CK86</f>
        <v/>
      </c>
      <c r="Q87" s="128" t="str">
        <f>'HIDE Site Summary'!CL86</f>
        <v/>
      </c>
      <c r="R87" s="128" t="str">
        <f>'HIDE Site Summary'!CM86</f>
        <v/>
      </c>
      <c r="S87" s="129" t="str">
        <f>'HIDE Site Summary'!CN86</f>
        <v/>
      </c>
      <c r="T87" s="127" t="str">
        <f>'HIDE Site Summary'!CO86</f>
        <v/>
      </c>
      <c r="U87" s="127" t="str">
        <f>'HIDE Site Summary'!CP86</f>
        <v/>
      </c>
      <c r="V87" s="127" t="str">
        <f>'HIDE Site Summary'!CQ86</f>
        <v/>
      </c>
      <c r="W87" s="127" t="str">
        <f>'HIDE Site Summary'!CR86</f>
        <v/>
      </c>
      <c r="X87" s="127" t="str">
        <f>'HIDE Site Summary'!CS86</f>
        <v/>
      </c>
      <c r="Y87" s="138" t="str">
        <f>'HIDE Site Summary'!CT86</f>
        <v/>
      </c>
    </row>
    <row r="88" spans="2:25" x14ac:dyDescent="0.3">
      <c r="B88" s="122">
        <f>'HIDE Site Summary'!C87</f>
        <v>0</v>
      </c>
      <c r="C88" s="123">
        <f>'HIDE Site Summary'!D87</f>
        <v>0</v>
      </c>
      <c r="D88" s="123" t="str">
        <f>'HIDE Site Summary'!E87</f>
        <v/>
      </c>
      <c r="E88" s="124">
        <f>'HIDE Site Summary'!F87</f>
        <v>0</v>
      </c>
      <c r="F88" s="124">
        <f>'HIDE Site Summary'!G87</f>
        <v>0</v>
      </c>
      <c r="G88" s="125">
        <f>'HIDE Site Summary'!H87</f>
        <v>0</v>
      </c>
      <c r="H88" s="123">
        <f>'HIDE Site Summary'!I87</f>
        <v>0</v>
      </c>
      <c r="I88" s="126">
        <f>'HIDE Site Summary'!J87</f>
        <v>0</v>
      </c>
      <c r="J88" s="126">
        <f>'HIDE Site Summary'!L87</f>
        <v>0</v>
      </c>
      <c r="K88" s="126">
        <f>'HIDE Site Summary'!M87</f>
        <v>0</v>
      </c>
      <c r="L88" s="126">
        <f>'HIDE Site Summary'!N87</f>
        <v>0</v>
      </c>
      <c r="M88" s="123">
        <f>'HIDE Site Summary'!O87</f>
        <v>0</v>
      </c>
      <c r="N88" s="123">
        <f>'HIDE Site Summary'!P87</f>
        <v>0</v>
      </c>
      <c r="O88" s="123">
        <f>'HIDE Site Summary'!Q87</f>
        <v>0</v>
      </c>
      <c r="P88" s="127" t="str">
        <f>'HIDE Site Summary'!CK87</f>
        <v/>
      </c>
      <c r="Q88" s="128" t="str">
        <f>'HIDE Site Summary'!CL87</f>
        <v/>
      </c>
      <c r="R88" s="128" t="str">
        <f>'HIDE Site Summary'!CM87</f>
        <v/>
      </c>
      <c r="S88" s="129" t="str">
        <f>'HIDE Site Summary'!CN87</f>
        <v/>
      </c>
      <c r="T88" s="127" t="str">
        <f>'HIDE Site Summary'!CO87</f>
        <v/>
      </c>
      <c r="U88" s="127" t="str">
        <f>'HIDE Site Summary'!CP87</f>
        <v/>
      </c>
      <c r="V88" s="127" t="str">
        <f>'HIDE Site Summary'!CQ87</f>
        <v/>
      </c>
      <c r="W88" s="127" t="str">
        <f>'HIDE Site Summary'!CR87</f>
        <v/>
      </c>
      <c r="X88" s="127" t="str">
        <f>'HIDE Site Summary'!CS87</f>
        <v/>
      </c>
      <c r="Y88" s="138" t="str">
        <f>'HIDE Site Summary'!CT87</f>
        <v/>
      </c>
    </row>
    <row r="89" spans="2:25" x14ac:dyDescent="0.3">
      <c r="B89" s="122">
        <f>'HIDE Site Summary'!C88</f>
        <v>0</v>
      </c>
      <c r="C89" s="123">
        <f>'HIDE Site Summary'!D88</f>
        <v>0</v>
      </c>
      <c r="D89" s="123" t="str">
        <f>'HIDE Site Summary'!E88</f>
        <v/>
      </c>
      <c r="E89" s="124">
        <f>'HIDE Site Summary'!F88</f>
        <v>0</v>
      </c>
      <c r="F89" s="124">
        <f>'HIDE Site Summary'!G88</f>
        <v>0</v>
      </c>
      <c r="G89" s="125">
        <f>'HIDE Site Summary'!H88</f>
        <v>0</v>
      </c>
      <c r="H89" s="123">
        <f>'HIDE Site Summary'!I88</f>
        <v>0</v>
      </c>
      <c r="I89" s="126">
        <f>'HIDE Site Summary'!J88</f>
        <v>0</v>
      </c>
      <c r="J89" s="126">
        <f>'HIDE Site Summary'!L88</f>
        <v>0</v>
      </c>
      <c r="K89" s="126">
        <f>'HIDE Site Summary'!M88</f>
        <v>0</v>
      </c>
      <c r="L89" s="126">
        <f>'HIDE Site Summary'!N88</f>
        <v>0</v>
      </c>
      <c r="M89" s="123">
        <f>'HIDE Site Summary'!O88</f>
        <v>0</v>
      </c>
      <c r="N89" s="123">
        <f>'HIDE Site Summary'!P88</f>
        <v>0</v>
      </c>
      <c r="O89" s="123">
        <f>'HIDE Site Summary'!Q88</f>
        <v>0</v>
      </c>
      <c r="P89" s="127" t="str">
        <f>'HIDE Site Summary'!CK88</f>
        <v/>
      </c>
      <c r="Q89" s="128" t="str">
        <f>'HIDE Site Summary'!CL88</f>
        <v/>
      </c>
      <c r="R89" s="128" t="str">
        <f>'HIDE Site Summary'!CM88</f>
        <v/>
      </c>
      <c r="S89" s="129" t="str">
        <f>'HIDE Site Summary'!CN88</f>
        <v/>
      </c>
      <c r="T89" s="127" t="str">
        <f>'HIDE Site Summary'!CO88</f>
        <v/>
      </c>
      <c r="U89" s="127" t="str">
        <f>'HIDE Site Summary'!CP88</f>
        <v/>
      </c>
      <c r="V89" s="127" t="str">
        <f>'HIDE Site Summary'!CQ88</f>
        <v/>
      </c>
      <c r="W89" s="127" t="str">
        <f>'HIDE Site Summary'!CR88</f>
        <v/>
      </c>
      <c r="X89" s="127" t="str">
        <f>'HIDE Site Summary'!CS88</f>
        <v/>
      </c>
      <c r="Y89" s="138" t="str">
        <f>'HIDE Site Summary'!CT88</f>
        <v/>
      </c>
    </row>
    <row r="90" spans="2:25" x14ac:dyDescent="0.3">
      <c r="B90" s="122">
        <f>'HIDE Site Summary'!C89</f>
        <v>0</v>
      </c>
      <c r="C90" s="123">
        <f>'HIDE Site Summary'!D89</f>
        <v>0</v>
      </c>
      <c r="D90" s="123" t="str">
        <f>'HIDE Site Summary'!E89</f>
        <v/>
      </c>
      <c r="E90" s="124">
        <f>'HIDE Site Summary'!F89</f>
        <v>0</v>
      </c>
      <c r="F90" s="124">
        <f>'HIDE Site Summary'!G89</f>
        <v>0</v>
      </c>
      <c r="G90" s="125">
        <f>'HIDE Site Summary'!H89</f>
        <v>0</v>
      </c>
      <c r="H90" s="123">
        <f>'HIDE Site Summary'!I89</f>
        <v>0</v>
      </c>
      <c r="I90" s="126">
        <f>'HIDE Site Summary'!J89</f>
        <v>0</v>
      </c>
      <c r="J90" s="126">
        <f>'HIDE Site Summary'!L89</f>
        <v>0</v>
      </c>
      <c r="K90" s="126">
        <f>'HIDE Site Summary'!M89</f>
        <v>0</v>
      </c>
      <c r="L90" s="126">
        <f>'HIDE Site Summary'!N89</f>
        <v>0</v>
      </c>
      <c r="M90" s="123">
        <f>'HIDE Site Summary'!O89</f>
        <v>0</v>
      </c>
      <c r="N90" s="123">
        <f>'HIDE Site Summary'!P89</f>
        <v>0</v>
      </c>
      <c r="O90" s="123">
        <f>'HIDE Site Summary'!Q89</f>
        <v>0</v>
      </c>
      <c r="P90" s="127" t="str">
        <f>'HIDE Site Summary'!CK89</f>
        <v/>
      </c>
      <c r="Q90" s="128" t="str">
        <f>'HIDE Site Summary'!CL89</f>
        <v/>
      </c>
      <c r="R90" s="128" t="str">
        <f>'HIDE Site Summary'!CM89</f>
        <v/>
      </c>
      <c r="S90" s="129" t="str">
        <f>'HIDE Site Summary'!CN89</f>
        <v/>
      </c>
      <c r="T90" s="127" t="str">
        <f>'HIDE Site Summary'!CO89</f>
        <v/>
      </c>
      <c r="U90" s="127" t="str">
        <f>'HIDE Site Summary'!CP89</f>
        <v/>
      </c>
      <c r="V90" s="127" t="str">
        <f>'HIDE Site Summary'!CQ89</f>
        <v/>
      </c>
      <c r="W90" s="127" t="str">
        <f>'HIDE Site Summary'!CR89</f>
        <v/>
      </c>
      <c r="X90" s="127" t="str">
        <f>'HIDE Site Summary'!CS89</f>
        <v/>
      </c>
      <c r="Y90" s="138" t="str">
        <f>'HIDE Site Summary'!CT89</f>
        <v/>
      </c>
    </row>
    <row r="91" spans="2:25" x14ac:dyDescent="0.3">
      <c r="B91" s="122">
        <f>'HIDE Site Summary'!C90</f>
        <v>0</v>
      </c>
      <c r="C91" s="123">
        <f>'HIDE Site Summary'!D90</f>
        <v>0</v>
      </c>
      <c r="D91" s="123" t="str">
        <f>'HIDE Site Summary'!E90</f>
        <v/>
      </c>
      <c r="E91" s="124">
        <f>'HIDE Site Summary'!F90</f>
        <v>0</v>
      </c>
      <c r="F91" s="124">
        <f>'HIDE Site Summary'!G90</f>
        <v>0</v>
      </c>
      <c r="G91" s="125">
        <f>'HIDE Site Summary'!H90</f>
        <v>0</v>
      </c>
      <c r="H91" s="123">
        <f>'HIDE Site Summary'!I90</f>
        <v>0</v>
      </c>
      <c r="I91" s="126">
        <f>'HIDE Site Summary'!J90</f>
        <v>0</v>
      </c>
      <c r="J91" s="126">
        <f>'HIDE Site Summary'!L90</f>
        <v>0</v>
      </c>
      <c r="K91" s="126">
        <f>'HIDE Site Summary'!M90</f>
        <v>0</v>
      </c>
      <c r="L91" s="126">
        <f>'HIDE Site Summary'!N90</f>
        <v>0</v>
      </c>
      <c r="M91" s="123">
        <f>'HIDE Site Summary'!O90</f>
        <v>0</v>
      </c>
      <c r="N91" s="123">
        <f>'HIDE Site Summary'!P90</f>
        <v>0</v>
      </c>
      <c r="O91" s="123">
        <f>'HIDE Site Summary'!Q90</f>
        <v>0</v>
      </c>
      <c r="P91" s="127" t="str">
        <f>'HIDE Site Summary'!CK90</f>
        <v/>
      </c>
      <c r="Q91" s="128" t="str">
        <f>'HIDE Site Summary'!CL90</f>
        <v/>
      </c>
      <c r="R91" s="128" t="str">
        <f>'HIDE Site Summary'!CM90</f>
        <v/>
      </c>
      <c r="S91" s="129" t="str">
        <f>'HIDE Site Summary'!CN90</f>
        <v/>
      </c>
      <c r="T91" s="127" t="str">
        <f>'HIDE Site Summary'!CO90</f>
        <v/>
      </c>
      <c r="U91" s="127" t="str">
        <f>'HIDE Site Summary'!CP90</f>
        <v/>
      </c>
      <c r="V91" s="127" t="str">
        <f>'HIDE Site Summary'!CQ90</f>
        <v/>
      </c>
      <c r="W91" s="127" t="str">
        <f>'HIDE Site Summary'!CR90</f>
        <v/>
      </c>
      <c r="X91" s="127" t="str">
        <f>'HIDE Site Summary'!CS90</f>
        <v/>
      </c>
      <c r="Y91" s="138" t="str">
        <f>'HIDE Site Summary'!CT90</f>
        <v/>
      </c>
    </row>
    <row r="92" spans="2:25" x14ac:dyDescent="0.3">
      <c r="B92" s="122">
        <f>'HIDE Site Summary'!C91</f>
        <v>0</v>
      </c>
      <c r="C92" s="123">
        <f>'HIDE Site Summary'!D91</f>
        <v>0</v>
      </c>
      <c r="D92" s="123" t="str">
        <f>'HIDE Site Summary'!E91</f>
        <v/>
      </c>
      <c r="E92" s="124">
        <f>'HIDE Site Summary'!F91</f>
        <v>0</v>
      </c>
      <c r="F92" s="124">
        <f>'HIDE Site Summary'!G91</f>
        <v>0</v>
      </c>
      <c r="G92" s="125">
        <f>'HIDE Site Summary'!H91</f>
        <v>0</v>
      </c>
      <c r="H92" s="123">
        <f>'HIDE Site Summary'!I91</f>
        <v>0</v>
      </c>
      <c r="I92" s="126">
        <f>'HIDE Site Summary'!J91</f>
        <v>0</v>
      </c>
      <c r="J92" s="126">
        <f>'HIDE Site Summary'!L91</f>
        <v>0</v>
      </c>
      <c r="K92" s="126">
        <f>'HIDE Site Summary'!M91</f>
        <v>0</v>
      </c>
      <c r="L92" s="126">
        <f>'HIDE Site Summary'!N91</f>
        <v>0</v>
      </c>
      <c r="M92" s="123">
        <f>'HIDE Site Summary'!O91</f>
        <v>0</v>
      </c>
      <c r="N92" s="123">
        <f>'HIDE Site Summary'!P91</f>
        <v>0</v>
      </c>
      <c r="O92" s="123">
        <f>'HIDE Site Summary'!Q91</f>
        <v>0</v>
      </c>
      <c r="P92" s="127" t="str">
        <f>'HIDE Site Summary'!CK91</f>
        <v/>
      </c>
      <c r="Q92" s="128" t="str">
        <f>'HIDE Site Summary'!CL91</f>
        <v/>
      </c>
      <c r="R92" s="128" t="str">
        <f>'HIDE Site Summary'!CM91</f>
        <v/>
      </c>
      <c r="S92" s="129" t="str">
        <f>'HIDE Site Summary'!CN91</f>
        <v/>
      </c>
      <c r="T92" s="127" t="str">
        <f>'HIDE Site Summary'!CO91</f>
        <v/>
      </c>
      <c r="U92" s="127" t="str">
        <f>'HIDE Site Summary'!CP91</f>
        <v/>
      </c>
      <c r="V92" s="127" t="str">
        <f>'HIDE Site Summary'!CQ91</f>
        <v/>
      </c>
      <c r="W92" s="127" t="str">
        <f>'HIDE Site Summary'!CR91</f>
        <v/>
      </c>
      <c r="X92" s="127" t="str">
        <f>'HIDE Site Summary'!CS91</f>
        <v/>
      </c>
      <c r="Y92" s="138" t="str">
        <f>'HIDE Site Summary'!CT91</f>
        <v/>
      </c>
    </row>
    <row r="93" spans="2:25" x14ac:dyDescent="0.3">
      <c r="B93" s="122">
        <f>'HIDE Site Summary'!C92</f>
        <v>0</v>
      </c>
      <c r="C93" s="123">
        <f>'HIDE Site Summary'!D92</f>
        <v>0</v>
      </c>
      <c r="D93" s="123" t="str">
        <f>'HIDE Site Summary'!E92</f>
        <v/>
      </c>
      <c r="E93" s="124">
        <f>'HIDE Site Summary'!F92</f>
        <v>0</v>
      </c>
      <c r="F93" s="124">
        <f>'HIDE Site Summary'!G92</f>
        <v>0</v>
      </c>
      <c r="G93" s="125">
        <f>'HIDE Site Summary'!H92</f>
        <v>0</v>
      </c>
      <c r="H93" s="123">
        <f>'HIDE Site Summary'!I92</f>
        <v>0</v>
      </c>
      <c r="I93" s="126">
        <f>'HIDE Site Summary'!J92</f>
        <v>0</v>
      </c>
      <c r="J93" s="126">
        <f>'HIDE Site Summary'!L92</f>
        <v>0</v>
      </c>
      <c r="K93" s="126">
        <f>'HIDE Site Summary'!M92</f>
        <v>0</v>
      </c>
      <c r="L93" s="126">
        <f>'HIDE Site Summary'!N92</f>
        <v>0</v>
      </c>
      <c r="M93" s="123">
        <f>'HIDE Site Summary'!O92</f>
        <v>0</v>
      </c>
      <c r="N93" s="123">
        <f>'HIDE Site Summary'!P92</f>
        <v>0</v>
      </c>
      <c r="O93" s="123">
        <f>'HIDE Site Summary'!Q92</f>
        <v>0</v>
      </c>
      <c r="P93" s="127" t="str">
        <f>'HIDE Site Summary'!CK92</f>
        <v/>
      </c>
      <c r="Q93" s="128" t="str">
        <f>'HIDE Site Summary'!CL92</f>
        <v/>
      </c>
      <c r="R93" s="128" t="str">
        <f>'HIDE Site Summary'!CM92</f>
        <v/>
      </c>
      <c r="S93" s="129" t="str">
        <f>'HIDE Site Summary'!CN92</f>
        <v/>
      </c>
      <c r="T93" s="127" t="str">
        <f>'HIDE Site Summary'!CO92</f>
        <v/>
      </c>
      <c r="U93" s="127" t="str">
        <f>'HIDE Site Summary'!CP92</f>
        <v/>
      </c>
      <c r="V93" s="127" t="str">
        <f>'HIDE Site Summary'!CQ92</f>
        <v/>
      </c>
      <c r="W93" s="127" t="str">
        <f>'HIDE Site Summary'!CR92</f>
        <v/>
      </c>
      <c r="X93" s="127" t="str">
        <f>'HIDE Site Summary'!CS92</f>
        <v/>
      </c>
      <c r="Y93" s="138" t="str">
        <f>'HIDE Site Summary'!CT92</f>
        <v/>
      </c>
    </row>
    <row r="94" spans="2:25" x14ac:dyDescent="0.3">
      <c r="B94" s="122">
        <f>'HIDE Site Summary'!C93</f>
        <v>0</v>
      </c>
      <c r="C94" s="123">
        <f>'HIDE Site Summary'!D93</f>
        <v>0</v>
      </c>
      <c r="D94" s="123" t="str">
        <f>'HIDE Site Summary'!E93</f>
        <v/>
      </c>
      <c r="E94" s="124">
        <f>'HIDE Site Summary'!F93</f>
        <v>0</v>
      </c>
      <c r="F94" s="124">
        <f>'HIDE Site Summary'!G93</f>
        <v>0</v>
      </c>
      <c r="G94" s="125">
        <f>'HIDE Site Summary'!H93</f>
        <v>0</v>
      </c>
      <c r="H94" s="123">
        <f>'HIDE Site Summary'!I93</f>
        <v>0</v>
      </c>
      <c r="I94" s="126">
        <f>'HIDE Site Summary'!J93</f>
        <v>0</v>
      </c>
      <c r="J94" s="126">
        <f>'HIDE Site Summary'!L93</f>
        <v>0</v>
      </c>
      <c r="K94" s="126">
        <f>'HIDE Site Summary'!M93</f>
        <v>0</v>
      </c>
      <c r="L94" s="126">
        <f>'HIDE Site Summary'!N93</f>
        <v>0</v>
      </c>
      <c r="M94" s="123">
        <f>'HIDE Site Summary'!O93</f>
        <v>0</v>
      </c>
      <c r="N94" s="123">
        <f>'HIDE Site Summary'!P93</f>
        <v>0</v>
      </c>
      <c r="O94" s="123">
        <f>'HIDE Site Summary'!Q93</f>
        <v>0</v>
      </c>
      <c r="P94" s="127" t="str">
        <f>'HIDE Site Summary'!CK93</f>
        <v/>
      </c>
      <c r="Q94" s="128" t="str">
        <f>'HIDE Site Summary'!CL93</f>
        <v/>
      </c>
      <c r="R94" s="128" t="str">
        <f>'HIDE Site Summary'!CM93</f>
        <v/>
      </c>
      <c r="S94" s="129" t="str">
        <f>'HIDE Site Summary'!CN93</f>
        <v/>
      </c>
      <c r="T94" s="127" t="str">
        <f>'HIDE Site Summary'!CO93</f>
        <v/>
      </c>
      <c r="U94" s="127" t="str">
        <f>'HIDE Site Summary'!CP93</f>
        <v/>
      </c>
      <c r="V94" s="127" t="str">
        <f>'HIDE Site Summary'!CQ93</f>
        <v/>
      </c>
      <c r="W94" s="127" t="str">
        <f>'HIDE Site Summary'!CR93</f>
        <v/>
      </c>
      <c r="X94" s="127" t="str">
        <f>'HIDE Site Summary'!CS93</f>
        <v/>
      </c>
      <c r="Y94" s="138" t="str">
        <f>'HIDE Site Summary'!CT93</f>
        <v/>
      </c>
    </row>
    <row r="95" spans="2:25" x14ac:dyDescent="0.3">
      <c r="B95" s="122">
        <f>'HIDE Site Summary'!C94</f>
        <v>0</v>
      </c>
      <c r="C95" s="123">
        <f>'HIDE Site Summary'!D94</f>
        <v>0</v>
      </c>
      <c r="D95" s="123" t="str">
        <f>'HIDE Site Summary'!E94</f>
        <v/>
      </c>
      <c r="E95" s="124">
        <f>'HIDE Site Summary'!F94</f>
        <v>0</v>
      </c>
      <c r="F95" s="124">
        <f>'HIDE Site Summary'!G94</f>
        <v>0</v>
      </c>
      <c r="G95" s="125">
        <f>'HIDE Site Summary'!H94</f>
        <v>0</v>
      </c>
      <c r="H95" s="123">
        <f>'HIDE Site Summary'!I94</f>
        <v>0</v>
      </c>
      <c r="I95" s="126">
        <f>'HIDE Site Summary'!J94</f>
        <v>0</v>
      </c>
      <c r="J95" s="126">
        <f>'HIDE Site Summary'!L94</f>
        <v>0</v>
      </c>
      <c r="K95" s="126">
        <f>'HIDE Site Summary'!M94</f>
        <v>0</v>
      </c>
      <c r="L95" s="126">
        <f>'HIDE Site Summary'!N94</f>
        <v>0</v>
      </c>
      <c r="M95" s="123">
        <f>'HIDE Site Summary'!O94</f>
        <v>0</v>
      </c>
      <c r="N95" s="123">
        <f>'HIDE Site Summary'!P94</f>
        <v>0</v>
      </c>
      <c r="O95" s="123">
        <f>'HIDE Site Summary'!Q94</f>
        <v>0</v>
      </c>
      <c r="P95" s="127" t="str">
        <f>'HIDE Site Summary'!CK94</f>
        <v/>
      </c>
      <c r="Q95" s="128" t="str">
        <f>'HIDE Site Summary'!CL94</f>
        <v/>
      </c>
      <c r="R95" s="128" t="str">
        <f>'HIDE Site Summary'!CM94</f>
        <v/>
      </c>
      <c r="S95" s="129" t="str">
        <f>'HIDE Site Summary'!CN94</f>
        <v/>
      </c>
      <c r="T95" s="127" t="str">
        <f>'HIDE Site Summary'!CO94</f>
        <v/>
      </c>
      <c r="U95" s="127" t="str">
        <f>'HIDE Site Summary'!CP94</f>
        <v/>
      </c>
      <c r="V95" s="127" t="str">
        <f>'HIDE Site Summary'!CQ94</f>
        <v/>
      </c>
      <c r="W95" s="127" t="str">
        <f>'HIDE Site Summary'!CR94</f>
        <v/>
      </c>
      <c r="X95" s="127" t="str">
        <f>'HIDE Site Summary'!CS94</f>
        <v/>
      </c>
      <c r="Y95" s="138" t="str">
        <f>'HIDE Site Summary'!CT94</f>
        <v/>
      </c>
    </row>
    <row r="96" spans="2:25" x14ac:dyDescent="0.3">
      <c r="B96" s="122">
        <f>'HIDE Site Summary'!C95</f>
        <v>0</v>
      </c>
      <c r="C96" s="123">
        <f>'HIDE Site Summary'!D95</f>
        <v>0</v>
      </c>
      <c r="D96" s="123" t="str">
        <f>'HIDE Site Summary'!E95</f>
        <v/>
      </c>
      <c r="E96" s="124">
        <f>'HIDE Site Summary'!F95</f>
        <v>0</v>
      </c>
      <c r="F96" s="124">
        <f>'HIDE Site Summary'!G95</f>
        <v>0</v>
      </c>
      <c r="G96" s="125">
        <f>'HIDE Site Summary'!H95</f>
        <v>0</v>
      </c>
      <c r="H96" s="123">
        <f>'HIDE Site Summary'!I95</f>
        <v>0</v>
      </c>
      <c r="I96" s="126">
        <f>'HIDE Site Summary'!J95</f>
        <v>0</v>
      </c>
      <c r="J96" s="126">
        <f>'HIDE Site Summary'!L95</f>
        <v>0</v>
      </c>
      <c r="K96" s="126">
        <f>'HIDE Site Summary'!M95</f>
        <v>0</v>
      </c>
      <c r="L96" s="126">
        <f>'HIDE Site Summary'!N95</f>
        <v>0</v>
      </c>
      <c r="M96" s="123">
        <f>'HIDE Site Summary'!O95</f>
        <v>0</v>
      </c>
      <c r="N96" s="123">
        <f>'HIDE Site Summary'!P95</f>
        <v>0</v>
      </c>
      <c r="O96" s="123">
        <f>'HIDE Site Summary'!Q95</f>
        <v>0</v>
      </c>
      <c r="P96" s="127" t="str">
        <f>'HIDE Site Summary'!CK95</f>
        <v/>
      </c>
      <c r="Q96" s="128" t="str">
        <f>'HIDE Site Summary'!CL95</f>
        <v/>
      </c>
      <c r="R96" s="128" t="str">
        <f>'HIDE Site Summary'!CM95</f>
        <v/>
      </c>
      <c r="S96" s="129" t="str">
        <f>'HIDE Site Summary'!CN95</f>
        <v/>
      </c>
      <c r="T96" s="127" t="str">
        <f>'HIDE Site Summary'!CO95</f>
        <v/>
      </c>
      <c r="U96" s="127" t="str">
        <f>'HIDE Site Summary'!CP95</f>
        <v/>
      </c>
      <c r="V96" s="127" t="str">
        <f>'HIDE Site Summary'!CQ95</f>
        <v/>
      </c>
      <c r="W96" s="127" t="str">
        <f>'HIDE Site Summary'!CR95</f>
        <v/>
      </c>
      <c r="X96" s="127" t="str">
        <f>'HIDE Site Summary'!CS95</f>
        <v/>
      </c>
      <c r="Y96" s="138" t="str">
        <f>'HIDE Site Summary'!CT95</f>
        <v/>
      </c>
    </row>
    <row r="97" spans="2:25" x14ac:dyDescent="0.3">
      <c r="B97" s="122">
        <f>'HIDE Site Summary'!C96</f>
        <v>0</v>
      </c>
      <c r="C97" s="123">
        <f>'HIDE Site Summary'!D96</f>
        <v>0</v>
      </c>
      <c r="D97" s="123" t="str">
        <f>'HIDE Site Summary'!E96</f>
        <v/>
      </c>
      <c r="E97" s="124">
        <f>'HIDE Site Summary'!F96</f>
        <v>0</v>
      </c>
      <c r="F97" s="124">
        <f>'HIDE Site Summary'!G96</f>
        <v>0</v>
      </c>
      <c r="G97" s="125">
        <f>'HIDE Site Summary'!H96</f>
        <v>0</v>
      </c>
      <c r="H97" s="123">
        <f>'HIDE Site Summary'!I96</f>
        <v>0</v>
      </c>
      <c r="I97" s="126">
        <f>'HIDE Site Summary'!J96</f>
        <v>0</v>
      </c>
      <c r="J97" s="126">
        <f>'HIDE Site Summary'!L96</f>
        <v>0</v>
      </c>
      <c r="K97" s="126">
        <f>'HIDE Site Summary'!M96</f>
        <v>0</v>
      </c>
      <c r="L97" s="126">
        <f>'HIDE Site Summary'!N96</f>
        <v>0</v>
      </c>
      <c r="M97" s="123">
        <f>'HIDE Site Summary'!O96</f>
        <v>0</v>
      </c>
      <c r="N97" s="123">
        <f>'HIDE Site Summary'!P96</f>
        <v>0</v>
      </c>
      <c r="O97" s="123">
        <f>'HIDE Site Summary'!Q96</f>
        <v>0</v>
      </c>
      <c r="P97" s="127" t="str">
        <f>'HIDE Site Summary'!CK96</f>
        <v/>
      </c>
      <c r="Q97" s="128" t="str">
        <f>'HIDE Site Summary'!CL96</f>
        <v/>
      </c>
      <c r="R97" s="128" t="str">
        <f>'HIDE Site Summary'!CM96</f>
        <v/>
      </c>
      <c r="S97" s="129" t="str">
        <f>'HIDE Site Summary'!CN96</f>
        <v/>
      </c>
      <c r="T97" s="127" t="str">
        <f>'HIDE Site Summary'!CO96</f>
        <v/>
      </c>
      <c r="U97" s="127" t="str">
        <f>'HIDE Site Summary'!CP96</f>
        <v/>
      </c>
      <c r="V97" s="127" t="str">
        <f>'HIDE Site Summary'!CQ96</f>
        <v/>
      </c>
      <c r="W97" s="127" t="str">
        <f>'HIDE Site Summary'!CR96</f>
        <v/>
      </c>
      <c r="X97" s="127" t="str">
        <f>'HIDE Site Summary'!CS96</f>
        <v/>
      </c>
      <c r="Y97" s="138" t="str">
        <f>'HIDE Site Summary'!CT96</f>
        <v/>
      </c>
    </row>
    <row r="98" spans="2:25" x14ac:dyDescent="0.3">
      <c r="B98" s="122">
        <f>'HIDE Site Summary'!C97</f>
        <v>0</v>
      </c>
      <c r="C98" s="123">
        <f>'HIDE Site Summary'!D97</f>
        <v>0</v>
      </c>
      <c r="D98" s="123" t="str">
        <f>'HIDE Site Summary'!E97</f>
        <v/>
      </c>
      <c r="E98" s="124">
        <f>'HIDE Site Summary'!F97</f>
        <v>0</v>
      </c>
      <c r="F98" s="124">
        <f>'HIDE Site Summary'!G97</f>
        <v>0</v>
      </c>
      <c r="G98" s="125">
        <f>'HIDE Site Summary'!H97</f>
        <v>0</v>
      </c>
      <c r="H98" s="123">
        <f>'HIDE Site Summary'!I97</f>
        <v>0</v>
      </c>
      <c r="I98" s="126">
        <f>'HIDE Site Summary'!J97</f>
        <v>0</v>
      </c>
      <c r="J98" s="126">
        <f>'HIDE Site Summary'!L97</f>
        <v>0</v>
      </c>
      <c r="K98" s="126">
        <f>'HIDE Site Summary'!M97</f>
        <v>0</v>
      </c>
      <c r="L98" s="126">
        <f>'HIDE Site Summary'!N97</f>
        <v>0</v>
      </c>
      <c r="M98" s="123">
        <f>'HIDE Site Summary'!O97</f>
        <v>0</v>
      </c>
      <c r="N98" s="123">
        <f>'HIDE Site Summary'!P97</f>
        <v>0</v>
      </c>
      <c r="O98" s="123">
        <f>'HIDE Site Summary'!Q97</f>
        <v>0</v>
      </c>
      <c r="P98" s="127" t="str">
        <f>'HIDE Site Summary'!CK97</f>
        <v/>
      </c>
      <c r="Q98" s="128" t="str">
        <f>'HIDE Site Summary'!CL97</f>
        <v/>
      </c>
      <c r="R98" s="128" t="str">
        <f>'HIDE Site Summary'!CM97</f>
        <v/>
      </c>
      <c r="S98" s="129" t="str">
        <f>'HIDE Site Summary'!CN97</f>
        <v/>
      </c>
      <c r="T98" s="127" t="str">
        <f>'HIDE Site Summary'!CO97</f>
        <v/>
      </c>
      <c r="U98" s="127" t="str">
        <f>'HIDE Site Summary'!CP97</f>
        <v/>
      </c>
      <c r="V98" s="127" t="str">
        <f>'HIDE Site Summary'!CQ97</f>
        <v/>
      </c>
      <c r="W98" s="127" t="str">
        <f>'HIDE Site Summary'!CR97</f>
        <v/>
      </c>
      <c r="X98" s="127" t="str">
        <f>'HIDE Site Summary'!CS97</f>
        <v/>
      </c>
      <c r="Y98" s="138" t="str">
        <f>'HIDE Site Summary'!CT97</f>
        <v/>
      </c>
    </row>
    <row r="99" spans="2:25" x14ac:dyDescent="0.3">
      <c r="B99" s="122">
        <f>'HIDE Site Summary'!C98</f>
        <v>0</v>
      </c>
      <c r="C99" s="123">
        <f>'HIDE Site Summary'!D98</f>
        <v>0</v>
      </c>
      <c r="D99" s="123" t="str">
        <f>'HIDE Site Summary'!E98</f>
        <v/>
      </c>
      <c r="E99" s="124">
        <f>'HIDE Site Summary'!F98</f>
        <v>0</v>
      </c>
      <c r="F99" s="124">
        <f>'HIDE Site Summary'!G98</f>
        <v>0</v>
      </c>
      <c r="G99" s="125">
        <f>'HIDE Site Summary'!H98</f>
        <v>0</v>
      </c>
      <c r="H99" s="123">
        <f>'HIDE Site Summary'!I98</f>
        <v>0</v>
      </c>
      <c r="I99" s="126">
        <f>'HIDE Site Summary'!J98</f>
        <v>0</v>
      </c>
      <c r="J99" s="126">
        <f>'HIDE Site Summary'!L98</f>
        <v>0</v>
      </c>
      <c r="K99" s="126">
        <f>'HIDE Site Summary'!M98</f>
        <v>0</v>
      </c>
      <c r="L99" s="126">
        <f>'HIDE Site Summary'!N98</f>
        <v>0</v>
      </c>
      <c r="M99" s="123">
        <f>'HIDE Site Summary'!O98</f>
        <v>0</v>
      </c>
      <c r="N99" s="123">
        <f>'HIDE Site Summary'!P98</f>
        <v>0</v>
      </c>
      <c r="O99" s="123">
        <f>'HIDE Site Summary'!Q98</f>
        <v>0</v>
      </c>
      <c r="P99" s="127" t="str">
        <f>'HIDE Site Summary'!CK98</f>
        <v/>
      </c>
      <c r="Q99" s="128" t="str">
        <f>'HIDE Site Summary'!CL98</f>
        <v/>
      </c>
      <c r="R99" s="128" t="str">
        <f>'HIDE Site Summary'!CM98</f>
        <v/>
      </c>
      <c r="S99" s="129" t="str">
        <f>'HIDE Site Summary'!CN98</f>
        <v/>
      </c>
      <c r="T99" s="127" t="str">
        <f>'HIDE Site Summary'!CO98</f>
        <v/>
      </c>
      <c r="U99" s="127" t="str">
        <f>'HIDE Site Summary'!CP98</f>
        <v/>
      </c>
      <c r="V99" s="127" t="str">
        <f>'HIDE Site Summary'!CQ98</f>
        <v/>
      </c>
      <c r="W99" s="127" t="str">
        <f>'HIDE Site Summary'!CR98</f>
        <v/>
      </c>
      <c r="X99" s="127" t="str">
        <f>'HIDE Site Summary'!CS98</f>
        <v/>
      </c>
      <c r="Y99" s="138" t="str">
        <f>'HIDE Site Summary'!CT98</f>
        <v/>
      </c>
    </row>
    <row r="100" spans="2:25" x14ac:dyDescent="0.3">
      <c r="B100" s="122">
        <f>'HIDE Site Summary'!C99</f>
        <v>0</v>
      </c>
      <c r="C100" s="123">
        <f>'HIDE Site Summary'!D99</f>
        <v>0</v>
      </c>
      <c r="D100" s="123" t="str">
        <f>'HIDE Site Summary'!E99</f>
        <v/>
      </c>
      <c r="E100" s="124">
        <f>'HIDE Site Summary'!F99</f>
        <v>0</v>
      </c>
      <c r="F100" s="124">
        <f>'HIDE Site Summary'!G99</f>
        <v>0</v>
      </c>
      <c r="G100" s="125">
        <f>'HIDE Site Summary'!H99</f>
        <v>0</v>
      </c>
      <c r="H100" s="123">
        <f>'HIDE Site Summary'!I99</f>
        <v>0</v>
      </c>
      <c r="I100" s="126">
        <f>'HIDE Site Summary'!J99</f>
        <v>0</v>
      </c>
      <c r="J100" s="126">
        <f>'HIDE Site Summary'!L99</f>
        <v>0</v>
      </c>
      <c r="K100" s="126">
        <f>'HIDE Site Summary'!M99</f>
        <v>0</v>
      </c>
      <c r="L100" s="126">
        <f>'HIDE Site Summary'!N99</f>
        <v>0</v>
      </c>
      <c r="M100" s="123">
        <f>'HIDE Site Summary'!O99</f>
        <v>0</v>
      </c>
      <c r="N100" s="123">
        <f>'HIDE Site Summary'!P99</f>
        <v>0</v>
      </c>
      <c r="O100" s="123">
        <f>'HIDE Site Summary'!Q99</f>
        <v>0</v>
      </c>
      <c r="P100" s="127" t="str">
        <f>'HIDE Site Summary'!CK99</f>
        <v/>
      </c>
      <c r="Q100" s="128" t="str">
        <f>'HIDE Site Summary'!CL99</f>
        <v/>
      </c>
      <c r="R100" s="128" t="str">
        <f>'HIDE Site Summary'!CM99</f>
        <v/>
      </c>
      <c r="S100" s="129" t="str">
        <f>'HIDE Site Summary'!CN99</f>
        <v/>
      </c>
      <c r="T100" s="127" t="str">
        <f>'HIDE Site Summary'!CO99</f>
        <v/>
      </c>
      <c r="U100" s="127" t="str">
        <f>'HIDE Site Summary'!CP99</f>
        <v/>
      </c>
      <c r="V100" s="127" t="str">
        <f>'HIDE Site Summary'!CQ99</f>
        <v/>
      </c>
      <c r="W100" s="127" t="str">
        <f>'HIDE Site Summary'!CR99</f>
        <v/>
      </c>
      <c r="X100" s="127" t="str">
        <f>'HIDE Site Summary'!CS99</f>
        <v/>
      </c>
      <c r="Y100" s="138" t="str">
        <f>'HIDE Site Summary'!CT99</f>
        <v/>
      </c>
    </row>
    <row r="101" spans="2:25" x14ac:dyDescent="0.3">
      <c r="B101" s="122">
        <f>'HIDE Site Summary'!C100</f>
        <v>0</v>
      </c>
      <c r="C101" s="123">
        <f>'HIDE Site Summary'!D100</f>
        <v>0</v>
      </c>
      <c r="D101" s="123" t="str">
        <f>'HIDE Site Summary'!E100</f>
        <v/>
      </c>
      <c r="E101" s="124">
        <f>'HIDE Site Summary'!F100</f>
        <v>0</v>
      </c>
      <c r="F101" s="124">
        <f>'HIDE Site Summary'!G100</f>
        <v>0</v>
      </c>
      <c r="G101" s="125">
        <f>'HIDE Site Summary'!H100</f>
        <v>0</v>
      </c>
      <c r="H101" s="123">
        <f>'HIDE Site Summary'!I100</f>
        <v>0</v>
      </c>
      <c r="I101" s="126">
        <f>'HIDE Site Summary'!J100</f>
        <v>0</v>
      </c>
      <c r="J101" s="126">
        <f>'HIDE Site Summary'!L100</f>
        <v>0</v>
      </c>
      <c r="K101" s="126">
        <f>'HIDE Site Summary'!M100</f>
        <v>0</v>
      </c>
      <c r="L101" s="126">
        <f>'HIDE Site Summary'!N100</f>
        <v>0</v>
      </c>
      <c r="M101" s="123">
        <f>'HIDE Site Summary'!O100</f>
        <v>0</v>
      </c>
      <c r="N101" s="123">
        <f>'HIDE Site Summary'!P100</f>
        <v>0</v>
      </c>
      <c r="O101" s="123">
        <f>'HIDE Site Summary'!Q100</f>
        <v>0</v>
      </c>
      <c r="P101" s="127" t="str">
        <f>'HIDE Site Summary'!CK100</f>
        <v/>
      </c>
      <c r="Q101" s="128" t="str">
        <f>'HIDE Site Summary'!CL100</f>
        <v/>
      </c>
      <c r="R101" s="128" t="str">
        <f>'HIDE Site Summary'!CM100</f>
        <v/>
      </c>
      <c r="S101" s="129" t="str">
        <f>'HIDE Site Summary'!CN100</f>
        <v/>
      </c>
      <c r="T101" s="127" t="str">
        <f>'HIDE Site Summary'!CO100</f>
        <v/>
      </c>
      <c r="U101" s="127" t="str">
        <f>'HIDE Site Summary'!CP100</f>
        <v/>
      </c>
      <c r="V101" s="127" t="str">
        <f>'HIDE Site Summary'!CQ100</f>
        <v/>
      </c>
      <c r="W101" s="127" t="str">
        <f>'HIDE Site Summary'!CR100</f>
        <v/>
      </c>
      <c r="X101" s="127" t="str">
        <f>'HIDE Site Summary'!CS100</f>
        <v/>
      </c>
      <c r="Y101" s="138" t="str">
        <f>'HIDE Site Summary'!CT100</f>
        <v/>
      </c>
    </row>
    <row r="102" spans="2:25" x14ac:dyDescent="0.3">
      <c r="B102" s="122">
        <f>'HIDE Site Summary'!C101</f>
        <v>0</v>
      </c>
      <c r="C102" s="123">
        <f>'HIDE Site Summary'!D101</f>
        <v>0</v>
      </c>
      <c r="D102" s="123" t="str">
        <f>'HIDE Site Summary'!E101</f>
        <v/>
      </c>
      <c r="E102" s="124">
        <f>'HIDE Site Summary'!F101</f>
        <v>0</v>
      </c>
      <c r="F102" s="124">
        <f>'HIDE Site Summary'!G101</f>
        <v>0</v>
      </c>
      <c r="G102" s="125">
        <f>'HIDE Site Summary'!H101</f>
        <v>0</v>
      </c>
      <c r="H102" s="123">
        <f>'HIDE Site Summary'!I101</f>
        <v>0</v>
      </c>
      <c r="I102" s="126">
        <f>'HIDE Site Summary'!J101</f>
        <v>0</v>
      </c>
      <c r="J102" s="126">
        <f>'HIDE Site Summary'!L101</f>
        <v>0</v>
      </c>
      <c r="K102" s="126">
        <f>'HIDE Site Summary'!M101</f>
        <v>0</v>
      </c>
      <c r="L102" s="126">
        <f>'HIDE Site Summary'!N101</f>
        <v>0</v>
      </c>
      <c r="M102" s="123">
        <f>'HIDE Site Summary'!O101</f>
        <v>0</v>
      </c>
      <c r="N102" s="123">
        <f>'HIDE Site Summary'!P101</f>
        <v>0</v>
      </c>
      <c r="O102" s="123">
        <f>'HIDE Site Summary'!Q101</f>
        <v>0</v>
      </c>
      <c r="P102" s="127" t="str">
        <f>'HIDE Site Summary'!CK101</f>
        <v/>
      </c>
      <c r="Q102" s="128" t="str">
        <f>'HIDE Site Summary'!CL101</f>
        <v/>
      </c>
      <c r="R102" s="128" t="str">
        <f>'HIDE Site Summary'!CM101</f>
        <v/>
      </c>
      <c r="S102" s="129" t="str">
        <f>'HIDE Site Summary'!CN101</f>
        <v/>
      </c>
      <c r="T102" s="127" t="str">
        <f>'HIDE Site Summary'!CO101</f>
        <v/>
      </c>
      <c r="U102" s="127" t="str">
        <f>'HIDE Site Summary'!CP101</f>
        <v/>
      </c>
      <c r="V102" s="127" t="str">
        <f>'HIDE Site Summary'!CQ101</f>
        <v/>
      </c>
      <c r="W102" s="127" t="str">
        <f>'HIDE Site Summary'!CR101</f>
        <v/>
      </c>
      <c r="X102" s="127" t="str">
        <f>'HIDE Site Summary'!CS101</f>
        <v/>
      </c>
      <c r="Y102" s="138" t="str">
        <f>'HIDE Site Summary'!CT101</f>
        <v/>
      </c>
    </row>
    <row r="103" spans="2:25" x14ac:dyDescent="0.3">
      <c r="B103" s="122">
        <f>'HIDE Site Summary'!C102</f>
        <v>0</v>
      </c>
      <c r="C103" s="123">
        <f>'HIDE Site Summary'!D102</f>
        <v>0</v>
      </c>
      <c r="D103" s="123" t="str">
        <f>'HIDE Site Summary'!E102</f>
        <v/>
      </c>
      <c r="E103" s="124">
        <f>'HIDE Site Summary'!F102</f>
        <v>0</v>
      </c>
      <c r="F103" s="124">
        <f>'HIDE Site Summary'!G102</f>
        <v>0</v>
      </c>
      <c r="G103" s="125">
        <f>'HIDE Site Summary'!H102</f>
        <v>0</v>
      </c>
      <c r="H103" s="123">
        <f>'HIDE Site Summary'!I102</f>
        <v>0</v>
      </c>
      <c r="I103" s="126">
        <f>'HIDE Site Summary'!J102</f>
        <v>0</v>
      </c>
      <c r="J103" s="126">
        <f>'HIDE Site Summary'!L102</f>
        <v>0</v>
      </c>
      <c r="K103" s="126">
        <f>'HIDE Site Summary'!M102</f>
        <v>0</v>
      </c>
      <c r="L103" s="126">
        <f>'HIDE Site Summary'!N102</f>
        <v>0</v>
      </c>
      <c r="M103" s="123">
        <f>'HIDE Site Summary'!O102</f>
        <v>0</v>
      </c>
      <c r="N103" s="123">
        <f>'HIDE Site Summary'!P102</f>
        <v>0</v>
      </c>
      <c r="O103" s="123">
        <f>'HIDE Site Summary'!Q102</f>
        <v>0</v>
      </c>
      <c r="P103" s="127" t="str">
        <f>'HIDE Site Summary'!CK102</f>
        <v/>
      </c>
      <c r="Q103" s="128" t="str">
        <f>'HIDE Site Summary'!CL102</f>
        <v/>
      </c>
      <c r="R103" s="128" t="str">
        <f>'HIDE Site Summary'!CM102</f>
        <v/>
      </c>
      <c r="S103" s="129" t="str">
        <f>'HIDE Site Summary'!CN102</f>
        <v/>
      </c>
      <c r="T103" s="127" t="str">
        <f>'HIDE Site Summary'!CO102</f>
        <v/>
      </c>
      <c r="U103" s="127" t="str">
        <f>'HIDE Site Summary'!CP102</f>
        <v/>
      </c>
      <c r="V103" s="127" t="str">
        <f>'HIDE Site Summary'!CQ102</f>
        <v/>
      </c>
      <c r="W103" s="127" t="str">
        <f>'HIDE Site Summary'!CR102</f>
        <v/>
      </c>
      <c r="X103" s="127" t="str">
        <f>'HIDE Site Summary'!CS102</f>
        <v/>
      </c>
      <c r="Y103" s="138" t="str">
        <f>'HIDE Site Summary'!CT102</f>
        <v/>
      </c>
    </row>
    <row r="104" spans="2:25" x14ac:dyDescent="0.3">
      <c r="B104" s="122">
        <f>'HIDE Site Summary'!C103</f>
        <v>0</v>
      </c>
      <c r="C104" s="123">
        <f>'HIDE Site Summary'!D103</f>
        <v>0</v>
      </c>
      <c r="D104" s="123" t="str">
        <f>'HIDE Site Summary'!E103</f>
        <v/>
      </c>
      <c r="E104" s="124">
        <f>'HIDE Site Summary'!F103</f>
        <v>0</v>
      </c>
      <c r="F104" s="124">
        <f>'HIDE Site Summary'!G103</f>
        <v>0</v>
      </c>
      <c r="G104" s="125">
        <f>'HIDE Site Summary'!H103</f>
        <v>0</v>
      </c>
      <c r="H104" s="123">
        <f>'HIDE Site Summary'!I103</f>
        <v>0</v>
      </c>
      <c r="I104" s="126">
        <f>'HIDE Site Summary'!J103</f>
        <v>0</v>
      </c>
      <c r="J104" s="126">
        <f>'HIDE Site Summary'!L103</f>
        <v>0</v>
      </c>
      <c r="K104" s="126">
        <f>'HIDE Site Summary'!M103</f>
        <v>0</v>
      </c>
      <c r="L104" s="126">
        <f>'HIDE Site Summary'!N103</f>
        <v>0</v>
      </c>
      <c r="M104" s="123">
        <f>'HIDE Site Summary'!O103</f>
        <v>0</v>
      </c>
      <c r="N104" s="123">
        <f>'HIDE Site Summary'!P103</f>
        <v>0</v>
      </c>
      <c r="O104" s="123">
        <f>'HIDE Site Summary'!Q103</f>
        <v>0</v>
      </c>
      <c r="P104" s="127" t="str">
        <f>'HIDE Site Summary'!CK103</f>
        <v/>
      </c>
      <c r="Q104" s="128" t="str">
        <f>'HIDE Site Summary'!CL103</f>
        <v/>
      </c>
      <c r="R104" s="128" t="str">
        <f>'HIDE Site Summary'!CM103</f>
        <v/>
      </c>
      <c r="S104" s="129" t="str">
        <f>'HIDE Site Summary'!CN103</f>
        <v/>
      </c>
      <c r="T104" s="127" t="str">
        <f>'HIDE Site Summary'!CO103</f>
        <v/>
      </c>
      <c r="U104" s="127" t="str">
        <f>'HIDE Site Summary'!CP103</f>
        <v/>
      </c>
      <c r="V104" s="127" t="str">
        <f>'HIDE Site Summary'!CQ103</f>
        <v/>
      </c>
      <c r="W104" s="127" t="str">
        <f>'HIDE Site Summary'!CR103</f>
        <v/>
      </c>
      <c r="X104" s="127" t="str">
        <f>'HIDE Site Summary'!CS103</f>
        <v/>
      </c>
      <c r="Y104" s="138" t="str">
        <f>'HIDE Site Summary'!CT103</f>
        <v/>
      </c>
    </row>
    <row r="105" spans="2:25" x14ac:dyDescent="0.3">
      <c r="B105" s="122">
        <f>'HIDE Site Summary'!C104</f>
        <v>0</v>
      </c>
      <c r="C105" s="123">
        <f>'HIDE Site Summary'!D104</f>
        <v>0</v>
      </c>
      <c r="D105" s="123" t="str">
        <f>'HIDE Site Summary'!E104</f>
        <v/>
      </c>
      <c r="E105" s="124">
        <f>'HIDE Site Summary'!F104</f>
        <v>0</v>
      </c>
      <c r="F105" s="124">
        <f>'HIDE Site Summary'!G104</f>
        <v>0</v>
      </c>
      <c r="G105" s="125">
        <f>'HIDE Site Summary'!H104</f>
        <v>0</v>
      </c>
      <c r="H105" s="123">
        <f>'HIDE Site Summary'!I104</f>
        <v>0</v>
      </c>
      <c r="I105" s="126">
        <f>'HIDE Site Summary'!J104</f>
        <v>0</v>
      </c>
      <c r="J105" s="126">
        <f>'HIDE Site Summary'!L104</f>
        <v>0</v>
      </c>
      <c r="K105" s="126">
        <f>'HIDE Site Summary'!M104</f>
        <v>0</v>
      </c>
      <c r="L105" s="126">
        <f>'HIDE Site Summary'!N104</f>
        <v>0</v>
      </c>
      <c r="M105" s="123">
        <f>'HIDE Site Summary'!O104</f>
        <v>0</v>
      </c>
      <c r="N105" s="123">
        <f>'HIDE Site Summary'!P104</f>
        <v>0</v>
      </c>
      <c r="O105" s="123">
        <f>'HIDE Site Summary'!Q104</f>
        <v>0</v>
      </c>
      <c r="P105" s="127" t="str">
        <f>'HIDE Site Summary'!CK104</f>
        <v/>
      </c>
      <c r="Q105" s="128" t="str">
        <f>'HIDE Site Summary'!CL104</f>
        <v/>
      </c>
      <c r="R105" s="128" t="str">
        <f>'HIDE Site Summary'!CM104</f>
        <v/>
      </c>
      <c r="S105" s="129" t="str">
        <f>'HIDE Site Summary'!CN104</f>
        <v/>
      </c>
      <c r="T105" s="127" t="str">
        <f>'HIDE Site Summary'!CO104</f>
        <v/>
      </c>
      <c r="U105" s="127" t="str">
        <f>'HIDE Site Summary'!CP104</f>
        <v/>
      </c>
      <c r="V105" s="127" t="str">
        <f>'HIDE Site Summary'!CQ104</f>
        <v/>
      </c>
      <c r="W105" s="127" t="str">
        <f>'HIDE Site Summary'!CR104</f>
        <v/>
      </c>
      <c r="X105" s="127" t="str">
        <f>'HIDE Site Summary'!CS104</f>
        <v/>
      </c>
      <c r="Y105" s="138" t="str">
        <f>'HIDE Site Summary'!CT104</f>
        <v/>
      </c>
    </row>
    <row r="106" spans="2:25" x14ac:dyDescent="0.3">
      <c r="B106" s="122">
        <f>'HIDE Site Summary'!C105</f>
        <v>0</v>
      </c>
      <c r="C106" s="123">
        <f>'HIDE Site Summary'!D105</f>
        <v>0</v>
      </c>
      <c r="D106" s="123" t="str">
        <f>'HIDE Site Summary'!E105</f>
        <v/>
      </c>
      <c r="E106" s="124">
        <f>'HIDE Site Summary'!F105</f>
        <v>0</v>
      </c>
      <c r="F106" s="124">
        <f>'HIDE Site Summary'!G105</f>
        <v>0</v>
      </c>
      <c r="G106" s="125">
        <f>'HIDE Site Summary'!H105</f>
        <v>0</v>
      </c>
      <c r="H106" s="123">
        <f>'HIDE Site Summary'!I105</f>
        <v>0</v>
      </c>
      <c r="I106" s="126">
        <f>'HIDE Site Summary'!J105</f>
        <v>0</v>
      </c>
      <c r="J106" s="126">
        <f>'HIDE Site Summary'!L105</f>
        <v>0</v>
      </c>
      <c r="K106" s="126">
        <f>'HIDE Site Summary'!M105</f>
        <v>0</v>
      </c>
      <c r="L106" s="126">
        <f>'HIDE Site Summary'!N105</f>
        <v>0</v>
      </c>
      <c r="M106" s="123">
        <f>'HIDE Site Summary'!O105</f>
        <v>0</v>
      </c>
      <c r="N106" s="123">
        <f>'HIDE Site Summary'!P105</f>
        <v>0</v>
      </c>
      <c r="O106" s="123">
        <f>'HIDE Site Summary'!Q105</f>
        <v>0</v>
      </c>
      <c r="P106" s="127" t="str">
        <f>'HIDE Site Summary'!CK105</f>
        <v/>
      </c>
      <c r="Q106" s="128" t="str">
        <f>'HIDE Site Summary'!CL105</f>
        <v/>
      </c>
      <c r="R106" s="128" t="str">
        <f>'HIDE Site Summary'!CM105</f>
        <v/>
      </c>
      <c r="S106" s="129" t="str">
        <f>'HIDE Site Summary'!CN105</f>
        <v/>
      </c>
      <c r="T106" s="127" t="str">
        <f>'HIDE Site Summary'!CO105</f>
        <v/>
      </c>
      <c r="U106" s="127" t="str">
        <f>'HIDE Site Summary'!CP105</f>
        <v/>
      </c>
      <c r="V106" s="127" t="str">
        <f>'HIDE Site Summary'!CQ105</f>
        <v/>
      </c>
      <c r="W106" s="127" t="str">
        <f>'HIDE Site Summary'!CR105</f>
        <v/>
      </c>
      <c r="X106" s="127" t="str">
        <f>'HIDE Site Summary'!CS105</f>
        <v/>
      </c>
      <c r="Y106" s="138" t="str">
        <f>'HIDE Site Summary'!CT105</f>
        <v/>
      </c>
    </row>
    <row r="107" spans="2:25" x14ac:dyDescent="0.3">
      <c r="B107" s="122">
        <f>'HIDE Site Summary'!C106</f>
        <v>0</v>
      </c>
      <c r="C107" s="123">
        <f>'HIDE Site Summary'!D106</f>
        <v>0</v>
      </c>
      <c r="D107" s="123" t="str">
        <f>'HIDE Site Summary'!E106</f>
        <v/>
      </c>
      <c r="E107" s="124">
        <f>'HIDE Site Summary'!F106</f>
        <v>0</v>
      </c>
      <c r="F107" s="124">
        <f>'HIDE Site Summary'!G106</f>
        <v>0</v>
      </c>
      <c r="G107" s="125">
        <f>'HIDE Site Summary'!H106</f>
        <v>0</v>
      </c>
      <c r="H107" s="123">
        <f>'HIDE Site Summary'!I106</f>
        <v>0</v>
      </c>
      <c r="I107" s="126">
        <f>'HIDE Site Summary'!J106</f>
        <v>0</v>
      </c>
      <c r="J107" s="126">
        <f>'HIDE Site Summary'!L106</f>
        <v>0</v>
      </c>
      <c r="K107" s="126">
        <f>'HIDE Site Summary'!M106</f>
        <v>0</v>
      </c>
      <c r="L107" s="126">
        <f>'HIDE Site Summary'!N106</f>
        <v>0</v>
      </c>
      <c r="M107" s="123">
        <f>'HIDE Site Summary'!O106</f>
        <v>0</v>
      </c>
      <c r="N107" s="123">
        <f>'HIDE Site Summary'!P106</f>
        <v>0</v>
      </c>
      <c r="O107" s="123">
        <f>'HIDE Site Summary'!Q106</f>
        <v>0</v>
      </c>
      <c r="P107" s="127" t="str">
        <f>'HIDE Site Summary'!CK106</f>
        <v/>
      </c>
      <c r="Q107" s="128" t="str">
        <f>'HIDE Site Summary'!CL106</f>
        <v/>
      </c>
      <c r="R107" s="128" t="str">
        <f>'HIDE Site Summary'!CM106</f>
        <v/>
      </c>
      <c r="S107" s="129" t="str">
        <f>'HIDE Site Summary'!CN106</f>
        <v/>
      </c>
      <c r="T107" s="127" t="str">
        <f>'HIDE Site Summary'!CO106</f>
        <v/>
      </c>
      <c r="U107" s="127" t="str">
        <f>'HIDE Site Summary'!CP106</f>
        <v/>
      </c>
      <c r="V107" s="127" t="str">
        <f>'HIDE Site Summary'!CQ106</f>
        <v/>
      </c>
      <c r="W107" s="127" t="str">
        <f>'HIDE Site Summary'!CR106</f>
        <v/>
      </c>
      <c r="X107" s="127" t="str">
        <f>'HIDE Site Summary'!CS106</f>
        <v/>
      </c>
      <c r="Y107" s="138" t="str">
        <f>'HIDE Site Summary'!CT106</f>
        <v/>
      </c>
    </row>
    <row r="108" spans="2:25" x14ac:dyDescent="0.3">
      <c r="B108" s="122">
        <f>'HIDE Site Summary'!C107</f>
        <v>0</v>
      </c>
      <c r="C108" s="123">
        <f>'HIDE Site Summary'!D107</f>
        <v>0</v>
      </c>
      <c r="D108" s="123" t="str">
        <f>'HIDE Site Summary'!E107</f>
        <v/>
      </c>
      <c r="E108" s="124">
        <f>'HIDE Site Summary'!F107</f>
        <v>0</v>
      </c>
      <c r="F108" s="124">
        <f>'HIDE Site Summary'!G107</f>
        <v>0</v>
      </c>
      <c r="G108" s="125">
        <f>'HIDE Site Summary'!H107</f>
        <v>0</v>
      </c>
      <c r="H108" s="123">
        <f>'HIDE Site Summary'!I107</f>
        <v>0</v>
      </c>
      <c r="I108" s="126">
        <f>'HIDE Site Summary'!J107</f>
        <v>0</v>
      </c>
      <c r="J108" s="126">
        <f>'HIDE Site Summary'!L107</f>
        <v>0</v>
      </c>
      <c r="K108" s="126">
        <f>'HIDE Site Summary'!M107</f>
        <v>0</v>
      </c>
      <c r="L108" s="126">
        <f>'HIDE Site Summary'!N107</f>
        <v>0</v>
      </c>
      <c r="M108" s="123">
        <f>'HIDE Site Summary'!O107</f>
        <v>0</v>
      </c>
      <c r="N108" s="123">
        <f>'HIDE Site Summary'!P107</f>
        <v>0</v>
      </c>
      <c r="O108" s="123">
        <f>'HIDE Site Summary'!Q107</f>
        <v>0</v>
      </c>
      <c r="P108" s="127" t="str">
        <f>'HIDE Site Summary'!CK107</f>
        <v/>
      </c>
      <c r="Q108" s="128" t="str">
        <f>'HIDE Site Summary'!CL107</f>
        <v/>
      </c>
      <c r="R108" s="128" t="str">
        <f>'HIDE Site Summary'!CM107</f>
        <v/>
      </c>
      <c r="S108" s="129" t="str">
        <f>'HIDE Site Summary'!CN107</f>
        <v/>
      </c>
      <c r="T108" s="127" t="str">
        <f>'HIDE Site Summary'!CO107</f>
        <v/>
      </c>
      <c r="U108" s="127" t="str">
        <f>'HIDE Site Summary'!CP107</f>
        <v/>
      </c>
      <c r="V108" s="127" t="str">
        <f>'HIDE Site Summary'!CQ107</f>
        <v/>
      </c>
      <c r="W108" s="127" t="str">
        <f>'HIDE Site Summary'!CR107</f>
        <v/>
      </c>
      <c r="X108" s="127" t="str">
        <f>'HIDE Site Summary'!CS107</f>
        <v/>
      </c>
      <c r="Y108" s="138" t="str">
        <f>'HIDE Site Summary'!CT107</f>
        <v/>
      </c>
    </row>
    <row r="109" spans="2:25" x14ac:dyDescent="0.3">
      <c r="B109" s="122">
        <f>'HIDE Site Summary'!C108</f>
        <v>0</v>
      </c>
      <c r="C109" s="123">
        <f>'HIDE Site Summary'!D108</f>
        <v>0</v>
      </c>
      <c r="D109" s="123" t="str">
        <f>'HIDE Site Summary'!E108</f>
        <v/>
      </c>
      <c r="E109" s="124">
        <f>'HIDE Site Summary'!F108</f>
        <v>0</v>
      </c>
      <c r="F109" s="124">
        <f>'HIDE Site Summary'!G108</f>
        <v>0</v>
      </c>
      <c r="G109" s="125">
        <f>'HIDE Site Summary'!H108</f>
        <v>0</v>
      </c>
      <c r="H109" s="123">
        <f>'HIDE Site Summary'!I108</f>
        <v>0</v>
      </c>
      <c r="I109" s="126">
        <f>'HIDE Site Summary'!J108</f>
        <v>0</v>
      </c>
      <c r="J109" s="126">
        <f>'HIDE Site Summary'!L108</f>
        <v>0</v>
      </c>
      <c r="K109" s="126">
        <f>'HIDE Site Summary'!M108</f>
        <v>0</v>
      </c>
      <c r="L109" s="126">
        <f>'HIDE Site Summary'!N108</f>
        <v>0</v>
      </c>
      <c r="M109" s="123">
        <f>'HIDE Site Summary'!O108</f>
        <v>0</v>
      </c>
      <c r="N109" s="123">
        <f>'HIDE Site Summary'!P108</f>
        <v>0</v>
      </c>
      <c r="O109" s="123">
        <f>'HIDE Site Summary'!Q108</f>
        <v>0</v>
      </c>
      <c r="P109" s="127" t="str">
        <f>'HIDE Site Summary'!CK108</f>
        <v/>
      </c>
      <c r="Q109" s="128" t="str">
        <f>'HIDE Site Summary'!CL108</f>
        <v/>
      </c>
      <c r="R109" s="128" t="str">
        <f>'HIDE Site Summary'!CM108</f>
        <v/>
      </c>
      <c r="S109" s="129" t="str">
        <f>'HIDE Site Summary'!CN108</f>
        <v/>
      </c>
      <c r="T109" s="127" t="str">
        <f>'HIDE Site Summary'!CO108</f>
        <v/>
      </c>
      <c r="U109" s="127" t="str">
        <f>'HIDE Site Summary'!CP108</f>
        <v/>
      </c>
      <c r="V109" s="127" t="str">
        <f>'HIDE Site Summary'!CQ108</f>
        <v/>
      </c>
      <c r="W109" s="127" t="str">
        <f>'HIDE Site Summary'!CR108</f>
        <v/>
      </c>
      <c r="X109" s="127" t="str">
        <f>'HIDE Site Summary'!CS108</f>
        <v/>
      </c>
      <c r="Y109" s="138" t="str">
        <f>'HIDE Site Summary'!CT108</f>
        <v/>
      </c>
    </row>
    <row r="110" spans="2:25" x14ac:dyDescent="0.3">
      <c r="B110" s="122">
        <f>'HIDE Site Summary'!C109</f>
        <v>0</v>
      </c>
      <c r="C110" s="123">
        <f>'HIDE Site Summary'!D109</f>
        <v>0</v>
      </c>
      <c r="D110" s="123" t="str">
        <f>'HIDE Site Summary'!E109</f>
        <v/>
      </c>
      <c r="E110" s="124">
        <f>'HIDE Site Summary'!F109</f>
        <v>0</v>
      </c>
      <c r="F110" s="124">
        <f>'HIDE Site Summary'!G109</f>
        <v>0</v>
      </c>
      <c r="G110" s="125">
        <f>'HIDE Site Summary'!H109</f>
        <v>0</v>
      </c>
      <c r="H110" s="123">
        <f>'HIDE Site Summary'!I109</f>
        <v>0</v>
      </c>
      <c r="I110" s="126">
        <f>'HIDE Site Summary'!J109</f>
        <v>0</v>
      </c>
      <c r="J110" s="126">
        <f>'HIDE Site Summary'!L109</f>
        <v>0</v>
      </c>
      <c r="K110" s="126">
        <f>'HIDE Site Summary'!M109</f>
        <v>0</v>
      </c>
      <c r="L110" s="126">
        <f>'HIDE Site Summary'!N109</f>
        <v>0</v>
      </c>
      <c r="M110" s="123">
        <f>'HIDE Site Summary'!O109</f>
        <v>0</v>
      </c>
      <c r="N110" s="123">
        <f>'HIDE Site Summary'!P109</f>
        <v>0</v>
      </c>
      <c r="O110" s="123">
        <f>'HIDE Site Summary'!Q109</f>
        <v>0</v>
      </c>
      <c r="P110" s="127" t="str">
        <f>'HIDE Site Summary'!CK109</f>
        <v/>
      </c>
      <c r="Q110" s="128" t="str">
        <f>'HIDE Site Summary'!CL109</f>
        <v/>
      </c>
      <c r="R110" s="128" t="str">
        <f>'HIDE Site Summary'!CM109</f>
        <v/>
      </c>
      <c r="S110" s="129" t="str">
        <f>'HIDE Site Summary'!CN109</f>
        <v/>
      </c>
      <c r="T110" s="127" t="str">
        <f>'HIDE Site Summary'!CO109</f>
        <v/>
      </c>
      <c r="U110" s="127" t="str">
        <f>'HIDE Site Summary'!CP109</f>
        <v/>
      </c>
      <c r="V110" s="127" t="str">
        <f>'HIDE Site Summary'!CQ109</f>
        <v/>
      </c>
      <c r="W110" s="127" t="str">
        <f>'HIDE Site Summary'!CR109</f>
        <v/>
      </c>
      <c r="X110" s="127" t="str">
        <f>'HIDE Site Summary'!CS109</f>
        <v/>
      </c>
      <c r="Y110" s="138" t="str">
        <f>'HIDE Site Summary'!CT109</f>
        <v/>
      </c>
    </row>
    <row r="111" spans="2:25" x14ac:dyDescent="0.3">
      <c r="B111" s="122">
        <f>'HIDE Site Summary'!C110</f>
        <v>0</v>
      </c>
      <c r="C111" s="123">
        <f>'HIDE Site Summary'!D110</f>
        <v>0</v>
      </c>
      <c r="D111" s="123" t="str">
        <f>'HIDE Site Summary'!E110</f>
        <v/>
      </c>
      <c r="E111" s="124">
        <f>'HIDE Site Summary'!F110</f>
        <v>0</v>
      </c>
      <c r="F111" s="124">
        <f>'HIDE Site Summary'!G110</f>
        <v>0</v>
      </c>
      <c r="G111" s="125">
        <f>'HIDE Site Summary'!H110</f>
        <v>0</v>
      </c>
      <c r="H111" s="123">
        <f>'HIDE Site Summary'!I110</f>
        <v>0</v>
      </c>
      <c r="I111" s="126">
        <f>'HIDE Site Summary'!J110</f>
        <v>0</v>
      </c>
      <c r="J111" s="126">
        <f>'HIDE Site Summary'!L110</f>
        <v>0</v>
      </c>
      <c r="K111" s="126">
        <f>'HIDE Site Summary'!M110</f>
        <v>0</v>
      </c>
      <c r="L111" s="126">
        <f>'HIDE Site Summary'!N110</f>
        <v>0</v>
      </c>
      <c r="M111" s="123">
        <f>'HIDE Site Summary'!O110</f>
        <v>0</v>
      </c>
      <c r="N111" s="123">
        <f>'HIDE Site Summary'!P110</f>
        <v>0</v>
      </c>
      <c r="O111" s="123">
        <f>'HIDE Site Summary'!Q110</f>
        <v>0</v>
      </c>
      <c r="P111" s="127" t="str">
        <f>'HIDE Site Summary'!CK110</f>
        <v/>
      </c>
      <c r="Q111" s="128" t="str">
        <f>'HIDE Site Summary'!CL110</f>
        <v/>
      </c>
      <c r="R111" s="128" t="str">
        <f>'HIDE Site Summary'!CM110</f>
        <v/>
      </c>
      <c r="S111" s="129" t="str">
        <f>'HIDE Site Summary'!CN110</f>
        <v/>
      </c>
      <c r="T111" s="127" t="str">
        <f>'HIDE Site Summary'!CO110</f>
        <v/>
      </c>
      <c r="U111" s="127" t="str">
        <f>'HIDE Site Summary'!CP110</f>
        <v/>
      </c>
      <c r="V111" s="127" t="str">
        <f>'HIDE Site Summary'!CQ110</f>
        <v/>
      </c>
      <c r="W111" s="127" t="str">
        <f>'HIDE Site Summary'!CR110</f>
        <v/>
      </c>
      <c r="X111" s="127" t="str">
        <f>'HIDE Site Summary'!CS110</f>
        <v/>
      </c>
      <c r="Y111" s="138" t="str">
        <f>'HIDE Site Summary'!CT110</f>
        <v/>
      </c>
    </row>
    <row r="112" spans="2:25" x14ac:dyDescent="0.3">
      <c r="B112" s="122">
        <f>'HIDE Site Summary'!C111</f>
        <v>0</v>
      </c>
      <c r="C112" s="123">
        <f>'HIDE Site Summary'!D111</f>
        <v>0</v>
      </c>
      <c r="D112" s="123" t="str">
        <f>'HIDE Site Summary'!E111</f>
        <v/>
      </c>
      <c r="E112" s="124">
        <f>'HIDE Site Summary'!F111</f>
        <v>0</v>
      </c>
      <c r="F112" s="124">
        <f>'HIDE Site Summary'!G111</f>
        <v>0</v>
      </c>
      <c r="G112" s="125">
        <f>'HIDE Site Summary'!H111</f>
        <v>0</v>
      </c>
      <c r="H112" s="123">
        <f>'HIDE Site Summary'!I111</f>
        <v>0</v>
      </c>
      <c r="I112" s="126">
        <f>'HIDE Site Summary'!J111</f>
        <v>0</v>
      </c>
      <c r="J112" s="126">
        <f>'HIDE Site Summary'!L111</f>
        <v>0</v>
      </c>
      <c r="K112" s="126">
        <f>'HIDE Site Summary'!M111</f>
        <v>0</v>
      </c>
      <c r="L112" s="126">
        <f>'HIDE Site Summary'!N111</f>
        <v>0</v>
      </c>
      <c r="M112" s="123">
        <f>'HIDE Site Summary'!O111</f>
        <v>0</v>
      </c>
      <c r="N112" s="123">
        <f>'HIDE Site Summary'!P111</f>
        <v>0</v>
      </c>
      <c r="O112" s="123">
        <f>'HIDE Site Summary'!Q111</f>
        <v>0</v>
      </c>
      <c r="P112" s="127" t="str">
        <f>'HIDE Site Summary'!CK111</f>
        <v/>
      </c>
      <c r="Q112" s="128" t="str">
        <f>'HIDE Site Summary'!CL111</f>
        <v/>
      </c>
      <c r="R112" s="128" t="str">
        <f>'HIDE Site Summary'!CM111</f>
        <v/>
      </c>
      <c r="S112" s="129" t="str">
        <f>'HIDE Site Summary'!CN111</f>
        <v/>
      </c>
      <c r="T112" s="127" t="str">
        <f>'HIDE Site Summary'!CO111</f>
        <v/>
      </c>
      <c r="U112" s="127" t="str">
        <f>'HIDE Site Summary'!CP111</f>
        <v/>
      </c>
      <c r="V112" s="127" t="str">
        <f>'HIDE Site Summary'!CQ111</f>
        <v/>
      </c>
      <c r="W112" s="127" t="str">
        <f>'HIDE Site Summary'!CR111</f>
        <v/>
      </c>
      <c r="X112" s="127" t="str">
        <f>'HIDE Site Summary'!CS111</f>
        <v/>
      </c>
      <c r="Y112" s="138" t="str">
        <f>'HIDE Site Summary'!CT111</f>
        <v/>
      </c>
    </row>
    <row r="113" spans="2:25" x14ac:dyDescent="0.3">
      <c r="B113" s="122">
        <f>'HIDE Site Summary'!C112</f>
        <v>0</v>
      </c>
      <c r="C113" s="123">
        <f>'HIDE Site Summary'!D112</f>
        <v>0</v>
      </c>
      <c r="D113" s="123" t="str">
        <f>'HIDE Site Summary'!E112</f>
        <v/>
      </c>
      <c r="E113" s="124">
        <f>'HIDE Site Summary'!F112</f>
        <v>0</v>
      </c>
      <c r="F113" s="124">
        <f>'HIDE Site Summary'!G112</f>
        <v>0</v>
      </c>
      <c r="G113" s="125">
        <f>'HIDE Site Summary'!H112</f>
        <v>0</v>
      </c>
      <c r="H113" s="123">
        <f>'HIDE Site Summary'!I112</f>
        <v>0</v>
      </c>
      <c r="I113" s="126">
        <f>'HIDE Site Summary'!J112</f>
        <v>0</v>
      </c>
      <c r="J113" s="126">
        <f>'HIDE Site Summary'!L112</f>
        <v>0</v>
      </c>
      <c r="K113" s="126">
        <f>'HIDE Site Summary'!M112</f>
        <v>0</v>
      </c>
      <c r="L113" s="126">
        <f>'HIDE Site Summary'!N112</f>
        <v>0</v>
      </c>
      <c r="M113" s="123">
        <f>'HIDE Site Summary'!O112</f>
        <v>0</v>
      </c>
      <c r="N113" s="123">
        <f>'HIDE Site Summary'!P112</f>
        <v>0</v>
      </c>
      <c r="O113" s="123">
        <f>'HIDE Site Summary'!Q112</f>
        <v>0</v>
      </c>
      <c r="P113" s="127" t="str">
        <f>'HIDE Site Summary'!CK112</f>
        <v/>
      </c>
      <c r="Q113" s="128" t="str">
        <f>'HIDE Site Summary'!CL112</f>
        <v/>
      </c>
      <c r="R113" s="128" t="str">
        <f>'HIDE Site Summary'!CM112</f>
        <v/>
      </c>
      <c r="S113" s="129" t="str">
        <f>'HIDE Site Summary'!CN112</f>
        <v/>
      </c>
      <c r="T113" s="127" t="str">
        <f>'HIDE Site Summary'!CO112</f>
        <v/>
      </c>
      <c r="U113" s="127" t="str">
        <f>'HIDE Site Summary'!CP112</f>
        <v/>
      </c>
      <c r="V113" s="127" t="str">
        <f>'HIDE Site Summary'!CQ112</f>
        <v/>
      </c>
      <c r="W113" s="127" t="str">
        <f>'HIDE Site Summary'!CR112</f>
        <v/>
      </c>
      <c r="X113" s="127" t="str">
        <f>'HIDE Site Summary'!CS112</f>
        <v/>
      </c>
      <c r="Y113" s="138" t="str">
        <f>'HIDE Site Summary'!CT112</f>
        <v/>
      </c>
    </row>
    <row r="114" spans="2:25" x14ac:dyDescent="0.3">
      <c r="B114" s="122">
        <f>'HIDE Site Summary'!C113</f>
        <v>0</v>
      </c>
      <c r="C114" s="123">
        <f>'HIDE Site Summary'!D113</f>
        <v>0</v>
      </c>
      <c r="D114" s="123" t="str">
        <f>'HIDE Site Summary'!E113</f>
        <v/>
      </c>
      <c r="E114" s="124">
        <f>'HIDE Site Summary'!F113</f>
        <v>0</v>
      </c>
      <c r="F114" s="124">
        <f>'HIDE Site Summary'!G113</f>
        <v>0</v>
      </c>
      <c r="G114" s="125">
        <f>'HIDE Site Summary'!H113</f>
        <v>0</v>
      </c>
      <c r="H114" s="123">
        <f>'HIDE Site Summary'!I113</f>
        <v>0</v>
      </c>
      <c r="I114" s="126">
        <f>'HIDE Site Summary'!J113</f>
        <v>0</v>
      </c>
      <c r="J114" s="126">
        <f>'HIDE Site Summary'!L113</f>
        <v>0</v>
      </c>
      <c r="K114" s="126">
        <f>'HIDE Site Summary'!M113</f>
        <v>0</v>
      </c>
      <c r="L114" s="126">
        <f>'HIDE Site Summary'!N113</f>
        <v>0</v>
      </c>
      <c r="M114" s="123">
        <f>'HIDE Site Summary'!O113</f>
        <v>0</v>
      </c>
      <c r="N114" s="123">
        <f>'HIDE Site Summary'!P113</f>
        <v>0</v>
      </c>
      <c r="O114" s="123">
        <f>'HIDE Site Summary'!Q113</f>
        <v>0</v>
      </c>
      <c r="P114" s="127" t="str">
        <f>'HIDE Site Summary'!CK113</f>
        <v/>
      </c>
      <c r="Q114" s="128" t="str">
        <f>'HIDE Site Summary'!CL113</f>
        <v/>
      </c>
      <c r="R114" s="128" t="str">
        <f>'HIDE Site Summary'!CM113</f>
        <v/>
      </c>
      <c r="S114" s="129" t="str">
        <f>'HIDE Site Summary'!CN113</f>
        <v/>
      </c>
      <c r="T114" s="127" t="str">
        <f>'HIDE Site Summary'!CO113</f>
        <v/>
      </c>
      <c r="U114" s="127" t="str">
        <f>'HIDE Site Summary'!CP113</f>
        <v/>
      </c>
      <c r="V114" s="127" t="str">
        <f>'HIDE Site Summary'!CQ113</f>
        <v/>
      </c>
      <c r="W114" s="127" t="str">
        <f>'HIDE Site Summary'!CR113</f>
        <v/>
      </c>
      <c r="X114" s="127" t="str">
        <f>'HIDE Site Summary'!CS113</f>
        <v/>
      </c>
      <c r="Y114" s="138" t="str">
        <f>'HIDE Site Summary'!CT113</f>
        <v/>
      </c>
    </row>
    <row r="115" spans="2:25" x14ac:dyDescent="0.3">
      <c r="B115" s="122">
        <f>'HIDE Site Summary'!C114</f>
        <v>0</v>
      </c>
      <c r="C115" s="123">
        <f>'HIDE Site Summary'!D114</f>
        <v>0</v>
      </c>
      <c r="D115" s="123" t="str">
        <f>'HIDE Site Summary'!E114</f>
        <v/>
      </c>
      <c r="E115" s="124">
        <f>'HIDE Site Summary'!F114</f>
        <v>0</v>
      </c>
      <c r="F115" s="124">
        <f>'HIDE Site Summary'!G114</f>
        <v>0</v>
      </c>
      <c r="G115" s="125">
        <f>'HIDE Site Summary'!H114</f>
        <v>0</v>
      </c>
      <c r="H115" s="123">
        <f>'HIDE Site Summary'!I114</f>
        <v>0</v>
      </c>
      <c r="I115" s="126">
        <f>'HIDE Site Summary'!J114</f>
        <v>0</v>
      </c>
      <c r="J115" s="126">
        <f>'HIDE Site Summary'!L114</f>
        <v>0</v>
      </c>
      <c r="K115" s="126">
        <f>'HIDE Site Summary'!M114</f>
        <v>0</v>
      </c>
      <c r="L115" s="126">
        <f>'HIDE Site Summary'!N114</f>
        <v>0</v>
      </c>
      <c r="M115" s="123">
        <f>'HIDE Site Summary'!O114</f>
        <v>0</v>
      </c>
      <c r="N115" s="123">
        <f>'HIDE Site Summary'!P114</f>
        <v>0</v>
      </c>
      <c r="O115" s="123">
        <f>'HIDE Site Summary'!Q114</f>
        <v>0</v>
      </c>
      <c r="P115" s="127" t="str">
        <f>'HIDE Site Summary'!CK114</f>
        <v/>
      </c>
      <c r="Q115" s="128" t="str">
        <f>'HIDE Site Summary'!CL114</f>
        <v/>
      </c>
      <c r="R115" s="128" t="str">
        <f>'HIDE Site Summary'!CM114</f>
        <v/>
      </c>
      <c r="S115" s="129" t="str">
        <f>'HIDE Site Summary'!CN114</f>
        <v/>
      </c>
      <c r="T115" s="127" t="str">
        <f>'HIDE Site Summary'!CO114</f>
        <v/>
      </c>
      <c r="U115" s="127" t="str">
        <f>'HIDE Site Summary'!CP114</f>
        <v/>
      </c>
      <c r="V115" s="127" t="str">
        <f>'HIDE Site Summary'!CQ114</f>
        <v/>
      </c>
      <c r="W115" s="127" t="str">
        <f>'HIDE Site Summary'!CR114</f>
        <v/>
      </c>
      <c r="X115" s="127" t="str">
        <f>'HIDE Site Summary'!CS114</f>
        <v/>
      </c>
      <c r="Y115" s="138" t="str">
        <f>'HIDE Site Summary'!CT114</f>
        <v/>
      </c>
    </row>
    <row r="116" spans="2:25" x14ac:dyDescent="0.3">
      <c r="B116" s="122">
        <f>'HIDE Site Summary'!C115</f>
        <v>0</v>
      </c>
      <c r="C116" s="123">
        <f>'HIDE Site Summary'!D115</f>
        <v>0</v>
      </c>
      <c r="D116" s="123" t="str">
        <f>'HIDE Site Summary'!E115</f>
        <v/>
      </c>
      <c r="E116" s="124">
        <f>'HIDE Site Summary'!F115</f>
        <v>0</v>
      </c>
      <c r="F116" s="124">
        <f>'HIDE Site Summary'!G115</f>
        <v>0</v>
      </c>
      <c r="G116" s="125">
        <f>'HIDE Site Summary'!H115</f>
        <v>0</v>
      </c>
      <c r="H116" s="123">
        <f>'HIDE Site Summary'!I115</f>
        <v>0</v>
      </c>
      <c r="I116" s="126">
        <f>'HIDE Site Summary'!J115</f>
        <v>0</v>
      </c>
      <c r="J116" s="126">
        <f>'HIDE Site Summary'!L115</f>
        <v>0</v>
      </c>
      <c r="K116" s="126">
        <f>'HIDE Site Summary'!M115</f>
        <v>0</v>
      </c>
      <c r="L116" s="126">
        <f>'HIDE Site Summary'!N115</f>
        <v>0</v>
      </c>
      <c r="M116" s="123">
        <f>'HIDE Site Summary'!O115</f>
        <v>0</v>
      </c>
      <c r="N116" s="123">
        <f>'HIDE Site Summary'!P115</f>
        <v>0</v>
      </c>
      <c r="O116" s="123">
        <f>'HIDE Site Summary'!Q115</f>
        <v>0</v>
      </c>
      <c r="P116" s="127" t="str">
        <f>'HIDE Site Summary'!CK115</f>
        <v/>
      </c>
      <c r="Q116" s="128" t="str">
        <f>'HIDE Site Summary'!CL115</f>
        <v/>
      </c>
      <c r="R116" s="128" t="str">
        <f>'HIDE Site Summary'!CM115</f>
        <v/>
      </c>
      <c r="S116" s="129" t="str">
        <f>'HIDE Site Summary'!CN115</f>
        <v/>
      </c>
      <c r="T116" s="127" t="str">
        <f>'HIDE Site Summary'!CO115</f>
        <v/>
      </c>
      <c r="U116" s="127" t="str">
        <f>'HIDE Site Summary'!CP115</f>
        <v/>
      </c>
      <c r="V116" s="127" t="str">
        <f>'HIDE Site Summary'!CQ115</f>
        <v/>
      </c>
      <c r="W116" s="127" t="str">
        <f>'HIDE Site Summary'!CR115</f>
        <v/>
      </c>
      <c r="X116" s="127" t="str">
        <f>'HIDE Site Summary'!CS115</f>
        <v/>
      </c>
      <c r="Y116" s="138" t="str">
        <f>'HIDE Site Summary'!CT115</f>
        <v/>
      </c>
    </row>
    <row r="117" spans="2:25" x14ac:dyDescent="0.3">
      <c r="B117" s="122">
        <f>'HIDE Site Summary'!C116</f>
        <v>0</v>
      </c>
      <c r="C117" s="123">
        <f>'HIDE Site Summary'!D116</f>
        <v>0</v>
      </c>
      <c r="D117" s="123" t="str">
        <f>'HIDE Site Summary'!E116</f>
        <v/>
      </c>
      <c r="E117" s="124">
        <f>'HIDE Site Summary'!F116</f>
        <v>0</v>
      </c>
      <c r="F117" s="124">
        <f>'HIDE Site Summary'!G116</f>
        <v>0</v>
      </c>
      <c r="G117" s="125">
        <f>'HIDE Site Summary'!H116</f>
        <v>0</v>
      </c>
      <c r="H117" s="123">
        <f>'HIDE Site Summary'!I116</f>
        <v>0</v>
      </c>
      <c r="I117" s="126">
        <f>'HIDE Site Summary'!J116</f>
        <v>0</v>
      </c>
      <c r="J117" s="126">
        <f>'HIDE Site Summary'!L116</f>
        <v>0</v>
      </c>
      <c r="K117" s="126">
        <f>'HIDE Site Summary'!M116</f>
        <v>0</v>
      </c>
      <c r="L117" s="126">
        <f>'HIDE Site Summary'!N116</f>
        <v>0</v>
      </c>
      <c r="M117" s="123">
        <f>'HIDE Site Summary'!O116</f>
        <v>0</v>
      </c>
      <c r="N117" s="123">
        <f>'HIDE Site Summary'!P116</f>
        <v>0</v>
      </c>
      <c r="O117" s="123">
        <f>'HIDE Site Summary'!Q116</f>
        <v>0</v>
      </c>
      <c r="P117" s="127" t="str">
        <f>'HIDE Site Summary'!CK116</f>
        <v/>
      </c>
      <c r="Q117" s="128" t="str">
        <f>'HIDE Site Summary'!CL116</f>
        <v/>
      </c>
      <c r="R117" s="128" t="str">
        <f>'HIDE Site Summary'!CM116</f>
        <v/>
      </c>
      <c r="S117" s="129" t="str">
        <f>'HIDE Site Summary'!CN116</f>
        <v/>
      </c>
      <c r="T117" s="127" t="str">
        <f>'HIDE Site Summary'!CO116</f>
        <v/>
      </c>
      <c r="U117" s="127" t="str">
        <f>'HIDE Site Summary'!CP116</f>
        <v/>
      </c>
      <c r="V117" s="127" t="str">
        <f>'HIDE Site Summary'!CQ116</f>
        <v/>
      </c>
      <c r="W117" s="127" t="str">
        <f>'HIDE Site Summary'!CR116</f>
        <v/>
      </c>
      <c r="X117" s="127" t="str">
        <f>'HIDE Site Summary'!CS116</f>
        <v/>
      </c>
      <c r="Y117" s="138" t="str">
        <f>'HIDE Site Summary'!CT116</f>
        <v/>
      </c>
    </row>
    <row r="118" spans="2:25" x14ac:dyDescent="0.3">
      <c r="B118" s="122">
        <f>'HIDE Site Summary'!C117</f>
        <v>0</v>
      </c>
      <c r="C118" s="123">
        <f>'HIDE Site Summary'!D117</f>
        <v>0</v>
      </c>
      <c r="D118" s="123" t="str">
        <f>'HIDE Site Summary'!E117</f>
        <v/>
      </c>
      <c r="E118" s="124">
        <f>'HIDE Site Summary'!F117</f>
        <v>0</v>
      </c>
      <c r="F118" s="124">
        <f>'HIDE Site Summary'!G117</f>
        <v>0</v>
      </c>
      <c r="G118" s="125">
        <f>'HIDE Site Summary'!H117</f>
        <v>0</v>
      </c>
      <c r="H118" s="123">
        <f>'HIDE Site Summary'!I117</f>
        <v>0</v>
      </c>
      <c r="I118" s="126">
        <f>'HIDE Site Summary'!J117</f>
        <v>0</v>
      </c>
      <c r="J118" s="126">
        <f>'HIDE Site Summary'!L117</f>
        <v>0</v>
      </c>
      <c r="K118" s="126">
        <f>'HIDE Site Summary'!M117</f>
        <v>0</v>
      </c>
      <c r="L118" s="126">
        <f>'HIDE Site Summary'!N117</f>
        <v>0</v>
      </c>
      <c r="M118" s="123">
        <f>'HIDE Site Summary'!O117</f>
        <v>0</v>
      </c>
      <c r="N118" s="123">
        <f>'HIDE Site Summary'!P117</f>
        <v>0</v>
      </c>
      <c r="O118" s="123">
        <f>'HIDE Site Summary'!Q117</f>
        <v>0</v>
      </c>
      <c r="P118" s="127" t="str">
        <f>'HIDE Site Summary'!CK117</f>
        <v/>
      </c>
      <c r="Q118" s="128" t="str">
        <f>'HIDE Site Summary'!CL117</f>
        <v/>
      </c>
      <c r="R118" s="128" t="str">
        <f>'HIDE Site Summary'!CM117</f>
        <v/>
      </c>
      <c r="S118" s="129" t="str">
        <f>'HIDE Site Summary'!CN117</f>
        <v/>
      </c>
      <c r="T118" s="127" t="str">
        <f>'HIDE Site Summary'!CO117</f>
        <v/>
      </c>
      <c r="U118" s="127" t="str">
        <f>'HIDE Site Summary'!CP117</f>
        <v/>
      </c>
      <c r="V118" s="127" t="str">
        <f>'HIDE Site Summary'!CQ117</f>
        <v/>
      </c>
      <c r="W118" s="127" t="str">
        <f>'HIDE Site Summary'!CR117</f>
        <v/>
      </c>
      <c r="X118" s="127" t="str">
        <f>'HIDE Site Summary'!CS117</f>
        <v/>
      </c>
      <c r="Y118" s="138" t="str">
        <f>'HIDE Site Summary'!CT117</f>
        <v/>
      </c>
    </row>
    <row r="119" spans="2:25" x14ac:dyDescent="0.3">
      <c r="B119" s="122">
        <f>'HIDE Site Summary'!C118</f>
        <v>0</v>
      </c>
      <c r="C119" s="123">
        <f>'HIDE Site Summary'!D118</f>
        <v>0</v>
      </c>
      <c r="D119" s="123" t="str">
        <f>'HIDE Site Summary'!E118</f>
        <v/>
      </c>
      <c r="E119" s="124">
        <f>'HIDE Site Summary'!F118</f>
        <v>0</v>
      </c>
      <c r="F119" s="124">
        <f>'HIDE Site Summary'!G118</f>
        <v>0</v>
      </c>
      <c r="G119" s="125">
        <f>'HIDE Site Summary'!H118</f>
        <v>0</v>
      </c>
      <c r="H119" s="123">
        <f>'HIDE Site Summary'!I118</f>
        <v>0</v>
      </c>
      <c r="I119" s="126">
        <f>'HIDE Site Summary'!J118</f>
        <v>0</v>
      </c>
      <c r="J119" s="126">
        <f>'HIDE Site Summary'!L118</f>
        <v>0</v>
      </c>
      <c r="K119" s="126">
        <f>'HIDE Site Summary'!M118</f>
        <v>0</v>
      </c>
      <c r="L119" s="126">
        <f>'HIDE Site Summary'!N118</f>
        <v>0</v>
      </c>
      <c r="M119" s="123">
        <f>'HIDE Site Summary'!O118</f>
        <v>0</v>
      </c>
      <c r="N119" s="123">
        <f>'HIDE Site Summary'!P118</f>
        <v>0</v>
      </c>
      <c r="O119" s="123">
        <f>'HIDE Site Summary'!Q118</f>
        <v>0</v>
      </c>
      <c r="P119" s="127" t="str">
        <f>'HIDE Site Summary'!CK118</f>
        <v/>
      </c>
      <c r="Q119" s="128" t="str">
        <f>'HIDE Site Summary'!CL118</f>
        <v/>
      </c>
      <c r="R119" s="128" t="str">
        <f>'HIDE Site Summary'!CM118</f>
        <v/>
      </c>
      <c r="S119" s="129" t="str">
        <f>'HIDE Site Summary'!CN118</f>
        <v/>
      </c>
      <c r="T119" s="127" t="str">
        <f>'HIDE Site Summary'!CO118</f>
        <v/>
      </c>
      <c r="U119" s="127" t="str">
        <f>'HIDE Site Summary'!CP118</f>
        <v/>
      </c>
      <c r="V119" s="127" t="str">
        <f>'HIDE Site Summary'!CQ118</f>
        <v/>
      </c>
      <c r="W119" s="127" t="str">
        <f>'HIDE Site Summary'!CR118</f>
        <v/>
      </c>
      <c r="X119" s="127" t="str">
        <f>'HIDE Site Summary'!CS118</f>
        <v/>
      </c>
      <c r="Y119" s="138" t="str">
        <f>'HIDE Site Summary'!CT118</f>
        <v/>
      </c>
    </row>
    <row r="120" spans="2:25" x14ac:dyDescent="0.3">
      <c r="B120" s="122">
        <f>'HIDE Site Summary'!C119</f>
        <v>0</v>
      </c>
      <c r="C120" s="123">
        <f>'HIDE Site Summary'!D119</f>
        <v>0</v>
      </c>
      <c r="D120" s="123" t="str">
        <f>'HIDE Site Summary'!E119</f>
        <v/>
      </c>
      <c r="E120" s="124">
        <f>'HIDE Site Summary'!F119</f>
        <v>0</v>
      </c>
      <c r="F120" s="124">
        <f>'HIDE Site Summary'!G119</f>
        <v>0</v>
      </c>
      <c r="G120" s="125">
        <f>'HIDE Site Summary'!H119</f>
        <v>0</v>
      </c>
      <c r="H120" s="123">
        <f>'HIDE Site Summary'!I119</f>
        <v>0</v>
      </c>
      <c r="I120" s="126">
        <f>'HIDE Site Summary'!J119</f>
        <v>0</v>
      </c>
      <c r="J120" s="126">
        <f>'HIDE Site Summary'!L119</f>
        <v>0</v>
      </c>
      <c r="K120" s="126">
        <f>'HIDE Site Summary'!M119</f>
        <v>0</v>
      </c>
      <c r="L120" s="126">
        <f>'HIDE Site Summary'!N119</f>
        <v>0</v>
      </c>
      <c r="M120" s="123">
        <f>'HIDE Site Summary'!O119</f>
        <v>0</v>
      </c>
      <c r="N120" s="123">
        <f>'HIDE Site Summary'!P119</f>
        <v>0</v>
      </c>
      <c r="O120" s="123">
        <f>'HIDE Site Summary'!Q119</f>
        <v>0</v>
      </c>
      <c r="P120" s="127" t="str">
        <f>'HIDE Site Summary'!CK119</f>
        <v/>
      </c>
      <c r="Q120" s="128" t="str">
        <f>'HIDE Site Summary'!CL119</f>
        <v/>
      </c>
      <c r="R120" s="128" t="str">
        <f>'HIDE Site Summary'!CM119</f>
        <v/>
      </c>
      <c r="S120" s="129" t="str">
        <f>'HIDE Site Summary'!CN119</f>
        <v/>
      </c>
      <c r="T120" s="127" t="str">
        <f>'HIDE Site Summary'!CO119</f>
        <v/>
      </c>
      <c r="U120" s="127" t="str">
        <f>'HIDE Site Summary'!CP119</f>
        <v/>
      </c>
      <c r="V120" s="127" t="str">
        <f>'HIDE Site Summary'!CQ119</f>
        <v/>
      </c>
      <c r="W120" s="127" t="str">
        <f>'HIDE Site Summary'!CR119</f>
        <v/>
      </c>
      <c r="X120" s="127" t="str">
        <f>'HIDE Site Summary'!CS119</f>
        <v/>
      </c>
      <c r="Y120" s="138" t="str">
        <f>'HIDE Site Summary'!CT119</f>
        <v/>
      </c>
    </row>
    <row r="121" spans="2:25" x14ac:dyDescent="0.3">
      <c r="B121" s="122">
        <f>'HIDE Site Summary'!C120</f>
        <v>0</v>
      </c>
      <c r="C121" s="123">
        <f>'HIDE Site Summary'!D120</f>
        <v>0</v>
      </c>
      <c r="D121" s="123" t="str">
        <f>'HIDE Site Summary'!E120</f>
        <v/>
      </c>
      <c r="E121" s="124">
        <f>'HIDE Site Summary'!F120</f>
        <v>0</v>
      </c>
      <c r="F121" s="124">
        <f>'HIDE Site Summary'!G120</f>
        <v>0</v>
      </c>
      <c r="G121" s="125">
        <f>'HIDE Site Summary'!H120</f>
        <v>0</v>
      </c>
      <c r="H121" s="123">
        <f>'HIDE Site Summary'!I120</f>
        <v>0</v>
      </c>
      <c r="I121" s="126">
        <f>'HIDE Site Summary'!J120</f>
        <v>0</v>
      </c>
      <c r="J121" s="126">
        <f>'HIDE Site Summary'!L120</f>
        <v>0</v>
      </c>
      <c r="K121" s="126">
        <f>'HIDE Site Summary'!M120</f>
        <v>0</v>
      </c>
      <c r="L121" s="126">
        <f>'HIDE Site Summary'!N120</f>
        <v>0</v>
      </c>
      <c r="M121" s="123">
        <f>'HIDE Site Summary'!O120</f>
        <v>0</v>
      </c>
      <c r="N121" s="123">
        <f>'HIDE Site Summary'!P120</f>
        <v>0</v>
      </c>
      <c r="O121" s="123">
        <f>'HIDE Site Summary'!Q120</f>
        <v>0</v>
      </c>
      <c r="P121" s="127" t="str">
        <f>'HIDE Site Summary'!CK120</f>
        <v/>
      </c>
      <c r="Q121" s="128" t="str">
        <f>'HIDE Site Summary'!CL120</f>
        <v/>
      </c>
      <c r="R121" s="128" t="str">
        <f>'HIDE Site Summary'!CM120</f>
        <v/>
      </c>
      <c r="S121" s="129" t="str">
        <f>'HIDE Site Summary'!CN120</f>
        <v/>
      </c>
      <c r="T121" s="127" t="str">
        <f>'HIDE Site Summary'!CO120</f>
        <v/>
      </c>
      <c r="U121" s="127" t="str">
        <f>'HIDE Site Summary'!CP120</f>
        <v/>
      </c>
      <c r="V121" s="127" t="str">
        <f>'HIDE Site Summary'!CQ120</f>
        <v/>
      </c>
      <c r="W121" s="127" t="str">
        <f>'HIDE Site Summary'!CR120</f>
        <v/>
      </c>
      <c r="X121" s="127" t="str">
        <f>'HIDE Site Summary'!CS120</f>
        <v/>
      </c>
      <c r="Y121" s="138" t="str">
        <f>'HIDE Site Summary'!CT120</f>
        <v/>
      </c>
    </row>
    <row r="122" spans="2:25" x14ac:dyDescent="0.3">
      <c r="B122" s="122">
        <f>'HIDE Site Summary'!C121</f>
        <v>0</v>
      </c>
      <c r="C122" s="123">
        <f>'HIDE Site Summary'!D121</f>
        <v>0</v>
      </c>
      <c r="D122" s="123" t="str">
        <f>'HIDE Site Summary'!E121</f>
        <v/>
      </c>
      <c r="E122" s="124">
        <f>'HIDE Site Summary'!F121</f>
        <v>0</v>
      </c>
      <c r="F122" s="124">
        <f>'HIDE Site Summary'!G121</f>
        <v>0</v>
      </c>
      <c r="G122" s="125">
        <f>'HIDE Site Summary'!H121</f>
        <v>0</v>
      </c>
      <c r="H122" s="123">
        <f>'HIDE Site Summary'!I121</f>
        <v>0</v>
      </c>
      <c r="I122" s="126">
        <f>'HIDE Site Summary'!J121</f>
        <v>0</v>
      </c>
      <c r="J122" s="126">
        <f>'HIDE Site Summary'!L121</f>
        <v>0</v>
      </c>
      <c r="K122" s="126">
        <f>'HIDE Site Summary'!M121</f>
        <v>0</v>
      </c>
      <c r="L122" s="126">
        <f>'HIDE Site Summary'!N121</f>
        <v>0</v>
      </c>
      <c r="M122" s="123">
        <f>'HIDE Site Summary'!O121</f>
        <v>0</v>
      </c>
      <c r="N122" s="123">
        <f>'HIDE Site Summary'!P121</f>
        <v>0</v>
      </c>
      <c r="O122" s="123">
        <f>'HIDE Site Summary'!Q121</f>
        <v>0</v>
      </c>
      <c r="P122" s="127" t="str">
        <f>'HIDE Site Summary'!CK121</f>
        <v/>
      </c>
      <c r="Q122" s="128" t="str">
        <f>'HIDE Site Summary'!CL121</f>
        <v/>
      </c>
      <c r="R122" s="128" t="str">
        <f>'HIDE Site Summary'!CM121</f>
        <v/>
      </c>
      <c r="S122" s="129" t="str">
        <f>'HIDE Site Summary'!CN121</f>
        <v/>
      </c>
      <c r="T122" s="127" t="str">
        <f>'HIDE Site Summary'!CO121</f>
        <v/>
      </c>
      <c r="U122" s="127" t="str">
        <f>'HIDE Site Summary'!CP121</f>
        <v/>
      </c>
      <c r="V122" s="127" t="str">
        <f>'HIDE Site Summary'!CQ121</f>
        <v/>
      </c>
      <c r="W122" s="127" t="str">
        <f>'HIDE Site Summary'!CR121</f>
        <v/>
      </c>
      <c r="X122" s="127" t="str">
        <f>'HIDE Site Summary'!CS121</f>
        <v/>
      </c>
      <c r="Y122" s="138" t="str">
        <f>'HIDE Site Summary'!CT121</f>
        <v/>
      </c>
    </row>
    <row r="123" spans="2:25" x14ac:dyDescent="0.3">
      <c r="B123" s="122">
        <f>'HIDE Site Summary'!C122</f>
        <v>0</v>
      </c>
      <c r="C123" s="123">
        <f>'HIDE Site Summary'!D122</f>
        <v>0</v>
      </c>
      <c r="D123" s="123" t="str">
        <f>'HIDE Site Summary'!E122</f>
        <v/>
      </c>
      <c r="E123" s="124">
        <f>'HIDE Site Summary'!F122</f>
        <v>0</v>
      </c>
      <c r="F123" s="124">
        <f>'HIDE Site Summary'!G122</f>
        <v>0</v>
      </c>
      <c r="G123" s="125">
        <f>'HIDE Site Summary'!H122</f>
        <v>0</v>
      </c>
      <c r="H123" s="123">
        <f>'HIDE Site Summary'!I122</f>
        <v>0</v>
      </c>
      <c r="I123" s="126">
        <f>'HIDE Site Summary'!J122</f>
        <v>0</v>
      </c>
      <c r="J123" s="126">
        <f>'HIDE Site Summary'!L122</f>
        <v>0</v>
      </c>
      <c r="K123" s="126">
        <f>'HIDE Site Summary'!M122</f>
        <v>0</v>
      </c>
      <c r="L123" s="126">
        <f>'HIDE Site Summary'!N122</f>
        <v>0</v>
      </c>
      <c r="M123" s="123">
        <f>'HIDE Site Summary'!O122</f>
        <v>0</v>
      </c>
      <c r="N123" s="123">
        <f>'HIDE Site Summary'!P122</f>
        <v>0</v>
      </c>
      <c r="O123" s="123">
        <f>'HIDE Site Summary'!Q122</f>
        <v>0</v>
      </c>
      <c r="P123" s="127" t="str">
        <f>'HIDE Site Summary'!CK122</f>
        <v/>
      </c>
      <c r="Q123" s="128" t="str">
        <f>'HIDE Site Summary'!CL122</f>
        <v/>
      </c>
      <c r="R123" s="128" t="str">
        <f>'HIDE Site Summary'!CM122</f>
        <v/>
      </c>
      <c r="S123" s="129" t="str">
        <f>'HIDE Site Summary'!CN122</f>
        <v/>
      </c>
      <c r="T123" s="127" t="str">
        <f>'HIDE Site Summary'!CO122</f>
        <v/>
      </c>
      <c r="U123" s="127" t="str">
        <f>'HIDE Site Summary'!CP122</f>
        <v/>
      </c>
      <c r="V123" s="127" t="str">
        <f>'HIDE Site Summary'!CQ122</f>
        <v/>
      </c>
      <c r="W123" s="127" t="str">
        <f>'HIDE Site Summary'!CR122</f>
        <v/>
      </c>
      <c r="X123" s="127" t="str">
        <f>'HIDE Site Summary'!CS122</f>
        <v/>
      </c>
      <c r="Y123" s="138" t="str">
        <f>'HIDE Site Summary'!CT122</f>
        <v/>
      </c>
    </row>
    <row r="124" spans="2:25" x14ac:dyDescent="0.3">
      <c r="B124" s="122">
        <f>'HIDE Site Summary'!C123</f>
        <v>0</v>
      </c>
      <c r="C124" s="123">
        <f>'HIDE Site Summary'!D123</f>
        <v>0</v>
      </c>
      <c r="D124" s="123" t="str">
        <f>'HIDE Site Summary'!E123</f>
        <v/>
      </c>
      <c r="E124" s="124">
        <f>'HIDE Site Summary'!F123</f>
        <v>0</v>
      </c>
      <c r="F124" s="124">
        <f>'HIDE Site Summary'!G123</f>
        <v>0</v>
      </c>
      <c r="G124" s="125">
        <f>'HIDE Site Summary'!H123</f>
        <v>0</v>
      </c>
      <c r="H124" s="123">
        <f>'HIDE Site Summary'!I123</f>
        <v>0</v>
      </c>
      <c r="I124" s="126">
        <f>'HIDE Site Summary'!J123</f>
        <v>0</v>
      </c>
      <c r="J124" s="126">
        <f>'HIDE Site Summary'!L123</f>
        <v>0</v>
      </c>
      <c r="K124" s="126">
        <f>'HIDE Site Summary'!M123</f>
        <v>0</v>
      </c>
      <c r="L124" s="126">
        <f>'HIDE Site Summary'!N123</f>
        <v>0</v>
      </c>
      <c r="M124" s="123">
        <f>'HIDE Site Summary'!O123</f>
        <v>0</v>
      </c>
      <c r="N124" s="123">
        <f>'HIDE Site Summary'!P123</f>
        <v>0</v>
      </c>
      <c r="O124" s="123">
        <f>'HIDE Site Summary'!Q123</f>
        <v>0</v>
      </c>
      <c r="P124" s="127" t="str">
        <f>'HIDE Site Summary'!CK123</f>
        <v/>
      </c>
      <c r="Q124" s="128" t="str">
        <f>'HIDE Site Summary'!CL123</f>
        <v/>
      </c>
      <c r="R124" s="128" t="str">
        <f>'HIDE Site Summary'!CM123</f>
        <v/>
      </c>
      <c r="S124" s="129" t="str">
        <f>'HIDE Site Summary'!CN123</f>
        <v/>
      </c>
      <c r="T124" s="127" t="str">
        <f>'HIDE Site Summary'!CO123</f>
        <v/>
      </c>
      <c r="U124" s="127" t="str">
        <f>'HIDE Site Summary'!CP123</f>
        <v/>
      </c>
      <c r="V124" s="127" t="str">
        <f>'HIDE Site Summary'!CQ123</f>
        <v/>
      </c>
      <c r="W124" s="127" t="str">
        <f>'HIDE Site Summary'!CR123</f>
        <v/>
      </c>
      <c r="X124" s="127" t="str">
        <f>'HIDE Site Summary'!CS123</f>
        <v/>
      </c>
      <c r="Y124" s="138" t="str">
        <f>'HIDE Site Summary'!CT123</f>
        <v/>
      </c>
    </row>
    <row r="125" spans="2:25" x14ac:dyDescent="0.3">
      <c r="B125" s="122">
        <f>'HIDE Site Summary'!C124</f>
        <v>0</v>
      </c>
      <c r="C125" s="123">
        <f>'HIDE Site Summary'!D124</f>
        <v>0</v>
      </c>
      <c r="D125" s="123" t="str">
        <f>'HIDE Site Summary'!E124</f>
        <v/>
      </c>
      <c r="E125" s="124">
        <f>'HIDE Site Summary'!F124</f>
        <v>0</v>
      </c>
      <c r="F125" s="124">
        <f>'HIDE Site Summary'!G124</f>
        <v>0</v>
      </c>
      <c r="G125" s="125">
        <f>'HIDE Site Summary'!H124</f>
        <v>0</v>
      </c>
      <c r="H125" s="123">
        <f>'HIDE Site Summary'!I124</f>
        <v>0</v>
      </c>
      <c r="I125" s="126">
        <f>'HIDE Site Summary'!J124</f>
        <v>0</v>
      </c>
      <c r="J125" s="126">
        <f>'HIDE Site Summary'!L124</f>
        <v>0</v>
      </c>
      <c r="K125" s="126">
        <f>'HIDE Site Summary'!M124</f>
        <v>0</v>
      </c>
      <c r="L125" s="126">
        <f>'HIDE Site Summary'!N124</f>
        <v>0</v>
      </c>
      <c r="M125" s="123">
        <f>'HIDE Site Summary'!O124</f>
        <v>0</v>
      </c>
      <c r="N125" s="123">
        <f>'HIDE Site Summary'!P124</f>
        <v>0</v>
      </c>
      <c r="O125" s="123">
        <f>'HIDE Site Summary'!Q124</f>
        <v>0</v>
      </c>
      <c r="P125" s="127" t="str">
        <f>'HIDE Site Summary'!CK124</f>
        <v/>
      </c>
      <c r="Q125" s="128" t="str">
        <f>'HIDE Site Summary'!CL124</f>
        <v/>
      </c>
      <c r="R125" s="128" t="str">
        <f>'HIDE Site Summary'!CM124</f>
        <v/>
      </c>
      <c r="S125" s="129" t="str">
        <f>'HIDE Site Summary'!CN124</f>
        <v/>
      </c>
      <c r="T125" s="127" t="str">
        <f>'HIDE Site Summary'!CO124</f>
        <v/>
      </c>
      <c r="U125" s="127" t="str">
        <f>'HIDE Site Summary'!CP124</f>
        <v/>
      </c>
      <c r="V125" s="127" t="str">
        <f>'HIDE Site Summary'!CQ124</f>
        <v/>
      </c>
      <c r="W125" s="127" t="str">
        <f>'HIDE Site Summary'!CR124</f>
        <v/>
      </c>
      <c r="X125" s="127" t="str">
        <f>'HIDE Site Summary'!CS124</f>
        <v/>
      </c>
      <c r="Y125" s="138" t="str">
        <f>'HIDE Site Summary'!CT124</f>
        <v/>
      </c>
    </row>
    <row r="126" spans="2:25" x14ac:dyDescent="0.3">
      <c r="B126" s="122">
        <f>'HIDE Site Summary'!C125</f>
        <v>0</v>
      </c>
      <c r="C126" s="123">
        <f>'HIDE Site Summary'!D125</f>
        <v>0</v>
      </c>
      <c r="D126" s="123" t="str">
        <f>'HIDE Site Summary'!E125</f>
        <v/>
      </c>
      <c r="E126" s="124">
        <f>'HIDE Site Summary'!F125</f>
        <v>0</v>
      </c>
      <c r="F126" s="124">
        <f>'HIDE Site Summary'!G125</f>
        <v>0</v>
      </c>
      <c r="G126" s="125">
        <f>'HIDE Site Summary'!H125</f>
        <v>0</v>
      </c>
      <c r="H126" s="123">
        <f>'HIDE Site Summary'!I125</f>
        <v>0</v>
      </c>
      <c r="I126" s="126">
        <f>'HIDE Site Summary'!J125</f>
        <v>0</v>
      </c>
      <c r="J126" s="126">
        <f>'HIDE Site Summary'!L125</f>
        <v>0</v>
      </c>
      <c r="K126" s="126">
        <f>'HIDE Site Summary'!M125</f>
        <v>0</v>
      </c>
      <c r="L126" s="126">
        <f>'HIDE Site Summary'!N125</f>
        <v>0</v>
      </c>
      <c r="M126" s="123">
        <f>'HIDE Site Summary'!O125</f>
        <v>0</v>
      </c>
      <c r="N126" s="123">
        <f>'HIDE Site Summary'!P125</f>
        <v>0</v>
      </c>
      <c r="O126" s="123">
        <f>'HIDE Site Summary'!Q125</f>
        <v>0</v>
      </c>
      <c r="P126" s="127" t="str">
        <f>'HIDE Site Summary'!CK125</f>
        <v/>
      </c>
      <c r="Q126" s="128" t="str">
        <f>'HIDE Site Summary'!CL125</f>
        <v/>
      </c>
      <c r="R126" s="128" t="str">
        <f>'HIDE Site Summary'!CM125</f>
        <v/>
      </c>
      <c r="S126" s="129" t="str">
        <f>'HIDE Site Summary'!CN125</f>
        <v/>
      </c>
      <c r="T126" s="127" t="str">
        <f>'HIDE Site Summary'!CO125</f>
        <v/>
      </c>
      <c r="U126" s="127" t="str">
        <f>'HIDE Site Summary'!CP125</f>
        <v/>
      </c>
      <c r="V126" s="127" t="str">
        <f>'HIDE Site Summary'!CQ125</f>
        <v/>
      </c>
      <c r="W126" s="127" t="str">
        <f>'HIDE Site Summary'!CR125</f>
        <v/>
      </c>
      <c r="X126" s="127" t="str">
        <f>'HIDE Site Summary'!CS125</f>
        <v/>
      </c>
      <c r="Y126" s="138" t="str">
        <f>'HIDE Site Summary'!CT125</f>
        <v/>
      </c>
    </row>
    <row r="127" spans="2:25" x14ac:dyDescent="0.3">
      <c r="B127" s="122">
        <f>'HIDE Site Summary'!C126</f>
        <v>0</v>
      </c>
      <c r="C127" s="123">
        <f>'HIDE Site Summary'!D126</f>
        <v>0</v>
      </c>
      <c r="D127" s="123" t="str">
        <f>'HIDE Site Summary'!E126</f>
        <v/>
      </c>
      <c r="E127" s="124">
        <f>'HIDE Site Summary'!F126</f>
        <v>0</v>
      </c>
      <c r="F127" s="124">
        <f>'HIDE Site Summary'!G126</f>
        <v>0</v>
      </c>
      <c r="G127" s="125">
        <f>'HIDE Site Summary'!H126</f>
        <v>0</v>
      </c>
      <c r="H127" s="123">
        <f>'HIDE Site Summary'!I126</f>
        <v>0</v>
      </c>
      <c r="I127" s="126">
        <f>'HIDE Site Summary'!J126</f>
        <v>0</v>
      </c>
      <c r="J127" s="126">
        <f>'HIDE Site Summary'!L126</f>
        <v>0</v>
      </c>
      <c r="K127" s="126">
        <f>'HIDE Site Summary'!M126</f>
        <v>0</v>
      </c>
      <c r="L127" s="126">
        <f>'HIDE Site Summary'!N126</f>
        <v>0</v>
      </c>
      <c r="M127" s="123">
        <f>'HIDE Site Summary'!O126</f>
        <v>0</v>
      </c>
      <c r="N127" s="123">
        <f>'HIDE Site Summary'!P126</f>
        <v>0</v>
      </c>
      <c r="O127" s="123">
        <f>'HIDE Site Summary'!Q126</f>
        <v>0</v>
      </c>
      <c r="P127" s="127" t="str">
        <f>'HIDE Site Summary'!CK126</f>
        <v/>
      </c>
      <c r="Q127" s="128" t="str">
        <f>'HIDE Site Summary'!CL126</f>
        <v/>
      </c>
      <c r="R127" s="128" t="str">
        <f>'HIDE Site Summary'!CM126</f>
        <v/>
      </c>
      <c r="S127" s="129" t="str">
        <f>'HIDE Site Summary'!CN126</f>
        <v/>
      </c>
      <c r="T127" s="127" t="str">
        <f>'HIDE Site Summary'!CO126</f>
        <v/>
      </c>
      <c r="U127" s="127" t="str">
        <f>'HIDE Site Summary'!CP126</f>
        <v/>
      </c>
      <c r="V127" s="127" t="str">
        <f>'HIDE Site Summary'!CQ126</f>
        <v/>
      </c>
      <c r="W127" s="127" t="str">
        <f>'HIDE Site Summary'!CR126</f>
        <v/>
      </c>
      <c r="X127" s="127" t="str">
        <f>'HIDE Site Summary'!CS126</f>
        <v/>
      </c>
      <c r="Y127" s="138" t="str">
        <f>'HIDE Site Summary'!CT126</f>
        <v/>
      </c>
    </row>
    <row r="128" spans="2:25" x14ac:dyDescent="0.3">
      <c r="B128" s="122">
        <f>'HIDE Site Summary'!C127</f>
        <v>0</v>
      </c>
      <c r="C128" s="123">
        <f>'HIDE Site Summary'!D127</f>
        <v>0</v>
      </c>
      <c r="D128" s="123" t="str">
        <f>'HIDE Site Summary'!E127</f>
        <v/>
      </c>
      <c r="E128" s="124">
        <f>'HIDE Site Summary'!F127</f>
        <v>0</v>
      </c>
      <c r="F128" s="124">
        <f>'HIDE Site Summary'!G127</f>
        <v>0</v>
      </c>
      <c r="G128" s="125">
        <f>'HIDE Site Summary'!H127</f>
        <v>0</v>
      </c>
      <c r="H128" s="123">
        <f>'HIDE Site Summary'!I127</f>
        <v>0</v>
      </c>
      <c r="I128" s="126">
        <f>'HIDE Site Summary'!J127</f>
        <v>0</v>
      </c>
      <c r="J128" s="126">
        <f>'HIDE Site Summary'!L127</f>
        <v>0</v>
      </c>
      <c r="K128" s="126">
        <f>'HIDE Site Summary'!M127</f>
        <v>0</v>
      </c>
      <c r="L128" s="126">
        <f>'HIDE Site Summary'!N127</f>
        <v>0</v>
      </c>
      <c r="M128" s="123">
        <f>'HIDE Site Summary'!O127</f>
        <v>0</v>
      </c>
      <c r="N128" s="123">
        <f>'HIDE Site Summary'!P127</f>
        <v>0</v>
      </c>
      <c r="O128" s="123">
        <f>'HIDE Site Summary'!Q127</f>
        <v>0</v>
      </c>
      <c r="P128" s="127" t="str">
        <f>'HIDE Site Summary'!CK127</f>
        <v/>
      </c>
      <c r="Q128" s="128" t="str">
        <f>'HIDE Site Summary'!CL127</f>
        <v/>
      </c>
      <c r="R128" s="128" t="str">
        <f>'HIDE Site Summary'!CM127</f>
        <v/>
      </c>
      <c r="S128" s="129" t="str">
        <f>'HIDE Site Summary'!CN127</f>
        <v/>
      </c>
      <c r="T128" s="127" t="str">
        <f>'HIDE Site Summary'!CO127</f>
        <v/>
      </c>
      <c r="U128" s="127" t="str">
        <f>'HIDE Site Summary'!CP127</f>
        <v/>
      </c>
      <c r="V128" s="127" t="str">
        <f>'HIDE Site Summary'!CQ127</f>
        <v/>
      </c>
      <c r="W128" s="127" t="str">
        <f>'HIDE Site Summary'!CR127</f>
        <v/>
      </c>
      <c r="X128" s="127" t="str">
        <f>'HIDE Site Summary'!CS127</f>
        <v/>
      </c>
      <c r="Y128" s="138" t="str">
        <f>'HIDE Site Summary'!CT127</f>
        <v/>
      </c>
    </row>
    <row r="129" spans="2:25" x14ac:dyDescent="0.3">
      <c r="B129" s="122">
        <f>'HIDE Site Summary'!C128</f>
        <v>0</v>
      </c>
      <c r="C129" s="123">
        <f>'HIDE Site Summary'!D128</f>
        <v>0</v>
      </c>
      <c r="D129" s="123" t="str">
        <f>'HIDE Site Summary'!E128</f>
        <v/>
      </c>
      <c r="E129" s="124">
        <f>'HIDE Site Summary'!F128</f>
        <v>0</v>
      </c>
      <c r="F129" s="124">
        <f>'HIDE Site Summary'!G128</f>
        <v>0</v>
      </c>
      <c r="G129" s="125">
        <f>'HIDE Site Summary'!H128</f>
        <v>0</v>
      </c>
      <c r="H129" s="123">
        <f>'HIDE Site Summary'!I128</f>
        <v>0</v>
      </c>
      <c r="I129" s="126">
        <f>'HIDE Site Summary'!J128</f>
        <v>0</v>
      </c>
      <c r="J129" s="126">
        <f>'HIDE Site Summary'!L128</f>
        <v>0</v>
      </c>
      <c r="K129" s="126">
        <f>'HIDE Site Summary'!M128</f>
        <v>0</v>
      </c>
      <c r="L129" s="126">
        <f>'HIDE Site Summary'!N128</f>
        <v>0</v>
      </c>
      <c r="M129" s="123">
        <f>'HIDE Site Summary'!O128</f>
        <v>0</v>
      </c>
      <c r="N129" s="123">
        <f>'HIDE Site Summary'!P128</f>
        <v>0</v>
      </c>
      <c r="O129" s="123">
        <f>'HIDE Site Summary'!Q128</f>
        <v>0</v>
      </c>
      <c r="P129" s="127" t="str">
        <f>'HIDE Site Summary'!CK128</f>
        <v/>
      </c>
      <c r="Q129" s="128" t="str">
        <f>'HIDE Site Summary'!CL128</f>
        <v/>
      </c>
      <c r="R129" s="128" t="str">
        <f>'HIDE Site Summary'!CM128</f>
        <v/>
      </c>
      <c r="S129" s="129" t="str">
        <f>'HIDE Site Summary'!CN128</f>
        <v/>
      </c>
      <c r="T129" s="127" t="str">
        <f>'HIDE Site Summary'!CO128</f>
        <v/>
      </c>
      <c r="U129" s="127" t="str">
        <f>'HIDE Site Summary'!CP128</f>
        <v/>
      </c>
      <c r="V129" s="127" t="str">
        <f>'HIDE Site Summary'!CQ128</f>
        <v/>
      </c>
      <c r="W129" s="127" t="str">
        <f>'HIDE Site Summary'!CR128</f>
        <v/>
      </c>
      <c r="X129" s="127" t="str">
        <f>'HIDE Site Summary'!CS128</f>
        <v/>
      </c>
      <c r="Y129" s="138" t="str">
        <f>'HIDE Site Summary'!CT128</f>
        <v/>
      </c>
    </row>
    <row r="130" spans="2:25" x14ac:dyDescent="0.3">
      <c r="B130" s="122">
        <f>'HIDE Site Summary'!C129</f>
        <v>0</v>
      </c>
      <c r="C130" s="123">
        <f>'HIDE Site Summary'!D129</f>
        <v>0</v>
      </c>
      <c r="D130" s="123" t="str">
        <f>'HIDE Site Summary'!E129</f>
        <v/>
      </c>
      <c r="E130" s="124">
        <f>'HIDE Site Summary'!F129</f>
        <v>0</v>
      </c>
      <c r="F130" s="124">
        <f>'HIDE Site Summary'!G129</f>
        <v>0</v>
      </c>
      <c r="G130" s="125">
        <f>'HIDE Site Summary'!H129</f>
        <v>0</v>
      </c>
      <c r="H130" s="123">
        <f>'HIDE Site Summary'!I129</f>
        <v>0</v>
      </c>
      <c r="I130" s="126">
        <f>'HIDE Site Summary'!J129</f>
        <v>0</v>
      </c>
      <c r="J130" s="126">
        <f>'HIDE Site Summary'!L129</f>
        <v>0</v>
      </c>
      <c r="K130" s="126">
        <f>'HIDE Site Summary'!M129</f>
        <v>0</v>
      </c>
      <c r="L130" s="126">
        <f>'HIDE Site Summary'!N129</f>
        <v>0</v>
      </c>
      <c r="M130" s="123">
        <f>'HIDE Site Summary'!O129</f>
        <v>0</v>
      </c>
      <c r="N130" s="123">
        <f>'HIDE Site Summary'!P129</f>
        <v>0</v>
      </c>
      <c r="O130" s="123">
        <f>'HIDE Site Summary'!Q129</f>
        <v>0</v>
      </c>
      <c r="P130" s="127" t="str">
        <f>'HIDE Site Summary'!CK129</f>
        <v/>
      </c>
      <c r="Q130" s="128" t="str">
        <f>'HIDE Site Summary'!CL129</f>
        <v/>
      </c>
      <c r="R130" s="128" t="str">
        <f>'HIDE Site Summary'!CM129</f>
        <v/>
      </c>
      <c r="S130" s="129" t="str">
        <f>'HIDE Site Summary'!CN129</f>
        <v/>
      </c>
      <c r="T130" s="127" t="str">
        <f>'HIDE Site Summary'!CO129</f>
        <v/>
      </c>
      <c r="U130" s="127" t="str">
        <f>'HIDE Site Summary'!CP129</f>
        <v/>
      </c>
      <c r="V130" s="127" t="str">
        <f>'HIDE Site Summary'!CQ129</f>
        <v/>
      </c>
      <c r="W130" s="127" t="str">
        <f>'HIDE Site Summary'!CR129</f>
        <v/>
      </c>
      <c r="X130" s="127" t="str">
        <f>'HIDE Site Summary'!CS129</f>
        <v/>
      </c>
      <c r="Y130" s="138" t="str">
        <f>'HIDE Site Summary'!CT129</f>
        <v/>
      </c>
    </row>
    <row r="131" spans="2:25" x14ac:dyDescent="0.3">
      <c r="B131" s="122">
        <f>'HIDE Site Summary'!C130</f>
        <v>0</v>
      </c>
      <c r="C131" s="123">
        <f>'HIDE Site Summary'!D130</f>
        <v>0</v>
      </c>
      <c r="D131" s="123" t="str">
        <f>'HIDE Site Summary'!E130</f>
        <v/>
      </c>
      <c r="E131" s="124">
        <f>'HIDE Site Summary'!F130</f>
        <v>0</v>
      </c>
      <c r="F131" s="124">
        <f>'HIDE Site Summary'!G130</f>
        <v>0</v>
      </c>
      <c r="G131" s="125">
        <f>'HIDE Site Summary'!H130</f>
        <v>0</v>
      </c>
      <c r="H131" s="123">
        <f>'HIDE Site Summary'!I130</f>
        <v>0</v>
      </c>
      <c r="I131" s="126">
        <f>'HIDE Site Summary'!J130</f>
        <v>0</v>
      </c>
      <c r="J131" s="126">
        <f>'HIDE Site Summary'!L130</f>
        <v>0</v>
      </c>
      <c r="K131" s="126">
        <f>'HIDE Site Summary'!M130</f>
        <v>0</v>
      </c>
      <c r="L131" s="126">
        <f>'HIDE Site Summary'!N130</f>
        <v>0</v>
      </c>
      <c r="M131" s="123">
        <f>'HIDE Site Summary'!O130</f>
        <v>0</v>
      </c>
      <c r="N131" s="123">
        <f>'HIDE Site Summary'!P130</f>
        <v>0</v>
      </c>
      <c r="O131" s="123">
        <f>'HIDE Site Summary'!Q130</f>
        <v>0</v>
      </c>
      <c r="P131" s="127" t="str">
        <f>'HIDE Site Summary'!CK130</f>
        <v/>
      </c>
      <c r="Q131" s="128" t="str">
        <f>'HIDE Site Summary'!CL130</f>
        <v/>
      </c>
      <c r="R131" s="128" t="str">
        <f>'HIDE Site Summary'!CM130</f>
        <v/>
      </c>
      <c r="S131" s="129" t="str">
        <f>'HIDE Site Summary'!CN130</f>
        <v/>
      </c>
      <c r="T131" s="127" t="str">
        <f>'HIDE Site Summary'!CO130</f>
        <v/>
      </c>
      <c r="U131" s="127" t="str">
        <f>'HIDE Site Summary'!CP130</f>
        <v/>
      </c>
      <c r="V131" s="127" t="str">
        <f>'HIDE Site Summary'!CQ130</f>
        <v/>
      </c>
      <c r="W131" s="127" t="str">
        <f>'HIDE Site Summary'!CR130</f>
        <v/>
      </c>
      <c r="X131" s="127" t="str">
        <f>'HIDE Site Summary'!CS130</f>
        <v/>
      </c>
      <c r="Y131" s="138" t="str">
        <f>'HIDE Site Summary'!CT130</f>
        <v/>
      </c>
    </row>
    <row r="132" spans="2:25" x14ac:dyDescent="0.3">
      <c r="B132" s="122">
        <f>'HIDE Site Summary'!C131</f>
        <v>0</v>
      </c>
      <c r="C132" s="123">
        <f>'HIDE Site Summary'!D131</f>
        <v>0</v>
      </c>
      <c r="D132" s="123" t="str">
        <f>'HIDE Site Summary'!E131</f>
        <v/>
      </c>
      <c r="E132" s="124">
        <f>'HIDE Site Summary'!F131</f>
        <v>0</v>
      </c>
      <c r="F132" s="124">
        <f>'HIDE Site Summary'!G131</f>
        <v>0</v>
      </c>
      <c r="G132" s="125">
        <f>'HIDE Site Summary'!H131</f>
        <v>0</v>
      </c>
      <c r="H132" s="123">
        <f>'HIDE Site Summary'!I131</f>
        <v>0</v>
      </c>
      <c r="I132" s="126">
        <f>'HIDE Site Summary'!J131</f>
        <v>0</v>
      </c>
      <c r="J132" s="126">
        <f>'HIDE Site Summary'!L131</f>
        <v>0</v>
      </c>
      <c r="K132" s="126">
        <f>'HIDE Site Summary'!M131</f>
        <v>0</v>
      </c>
      <c r="L132" s="126">
        <f>'HIDE Site Summary'!N131</f>
        <v>0</v>
      </c>
      <c r="M132" s="123">
        <f>'HIDE Site Summary'!O131</f>
        <v>0</v>
      </c>
      <c r="N132" s="123">
        <f>'HIDE Site Summary'!P131</f>
        <v>0</v>
      </c>
      <c r="O132" s="123">
        <f>'HIDE Site Summary'!Q131</f>
        <v>0</v>
      </c>
      <c r="P132" s="127" t="str">
        <f>'HIDE Site Summary'!CK131</f>
        <v/>
      </c>
      <c r="Q132" s="128" t="str">
        <f>'HIDE Site Summary'!CL131</f>
        <v/>
      </c>
      <c r="R132" s="128" t="str">
        <f>'HIDE Site Summary'!CM131</f>
        <v/>
      </c>
      <c r="S132" s="129" t="str">
        <f>'HIDE Site Summary'!CN131</f>
        <v/>
      </c>
      <c r="T132" s="127" t="str">
        <f>'HIDE Site Summary'!CO131</f>
        <v/>
      </c>
      <c r="U132" s="127" t="str">
        <f>'HIDE Site Summary'!CP131</f>
        <v/>
      </c>
      <c r="V132" s="127" t="str">
        <f>'HIDE Site Summary'!CQ131</f>
        <v/>
      </c>
      <c r="W132" s="127" t="str">
        <f>'HIDE Site Summary'!CR131</f>
        <v/>
      </c>
      <c r="X132" s="127" t="str">
        <f>'HIDE Site Summary'!CS131</f>
        <v/>
      </c>
      <c r="Y132" s="138" t="str">
        <f>'HIDE Site Summary'!CT131</f>
        <v/>
      </c>
    </row>
    <row r="133" spans="2:25" x14ac:dyDescent="0.3">
      <c r="B133" s="122">
        <f>'HIDE Site Summary'!C132</f>
        <v>0</v>
      </c>
      <c r="C133" s="123">
        <f>'HIDE Site Summary'!D132</f>
        <v>0</v>
      </c>
      <c r="D133" s="123" t="str">
        <f>'HIDE Site Summary'!E132</f>
        <v/>
      </c>
      <c r="E133" s="124">
        <f>'HIDE Site Summary'!F132</f>
        <v>0</v>
      </c>
      <c r="F133" s="124">
        <f>'HIDE Site Summary'!G132</f>
        <v>0</v>
      </c>
      <c r="G133" s="125">
        <f>'HIDE Site Summary'!H132</f>
        <v>0</v>
      </c>
      <c r="H133" s="123">
        <f>'HIDE Site Summary'!I132</f>
        <v>0</v>
      </c>
      <c r="I133" s="126">
        <f>'HIDE Site Summary'!J132</f>
        <v>0</v>
      </c>
      <c r="J133" s="126">
        <f>'HIDE Site Summary'!L132</f>
        <v>0</v>
      </c>
      <c r="K133" s="126">
        <f>'HIDE Site Summary'!M132</f>
        <v>0</v>
      </c>
      <c r="L133" s="126">
        <f>'HIDE Site Summary'!N132</f>
        <v>0</v>
      </c>
      <c r="M133" s="123">
        <f>'HIDE Site Summary'!O132</f>
        <v>0</v>
      </c>
      <c r="N133" s="123">
        <f>'HIDE Site Summary'!P132</f>
        <v>0</v>
      </c>
      <c r="O133" s="123">
        <f>'HIDE Site Summary'!Q132</f>
        <v>0</v>
      </c>
      <c r="P133" s="127" t="str">
        <f>'HIDE Site Summary'!CK132</f>
        <v/>
      </c>
      <c r="Q133" s="128" t="str">
        <f>'HIDE Site Summary'!CL132</f>
        <v/>
      </c>
      <c r="R133" s="128" t="str">
        <f>'HIDE Site Summary'!CM132</f>
        <v/>
      </c>
      <c r="S133" s="129" t="str">
        <f>'HIDE Site Summary'!CN132</f>
        <v/>
      </c>
      <c r="T133" s="127" t="str">
        <f>'HIDE Site Summary'!CO132</f>
        <v/>
      </c>
      <c r="U133" s="127" t="str">
        <f>'HIDE Site Summary'!CP132</f>
        <v/>
      </c>
      <c r="V133" s="127" t="str">
        <f>'HIDE Site Summary'!CQ132</f>
        <v/>
      </c>
      <c r="W133" s="127" t="str">
        <f>'HIDE Site Summary'!CR132</f>
        <v/>
      </c>
      <c r="X133" s="127" t="str">
        <f>'HIDE Site Summary'!CS132</f>
        <v/>
      </c>
      <c r="Y133" s="138" t="str">
        <f>'HIDE Site Summary'!CT132</f>
        <v/>
      </c>
    </row>
    <row r="134" spans="2:25" x14ac:dyDescent="0.3">
      <c r="B134" s="122">
        <f>'HIDE Site Summary'!C133</f>
        <v>0</v>
      </c>
      <c r="C134" s="123">
        <f>'HIDE Site Summary'!D133</f>
        <v>0</v>
      </c>
      <c r="D134" s="123" t="str">
        <f>'HIDE Site Summary'!E133</f>
        <v/>
      </c>
      <c r="E134" s="124">
        <f>'HIDE Site Summary'!F133</f>
        <v>0</v>
      </c>
      <c r="F134" s="124">
        <f>'HIDE Site Summary'!G133</f>
        <v>0</v>
      </c>
      <c r="G134" s="125">
        <f>'HIDE Site Summary'!H133</f>
        <v>0</v>
      </c>
      <c r="H134" s="123">
        <f>'HIDE Site Summary'!I133</f>
        <v>0</v>
      </c>
      <c r="I134" s="126">
        <f>'HIDE Site Summary'!J133</f>
        <v>0</v>
      </c>
      <c r="J134" s="126">
        <f>'HIDE Site Summary'!L133</f>
        <v>0</v>
      </c>
      <c r="K134" s="126">
        <f>'HIDE Site Summary'!M133</f>
        <v>0</v>
      </c>
      <c r="L134" s="126">
        <f>'HIDE Site Summary'!N133</f>
        <v>0</v>
      </c>
      <c r="M134" s="123">
        <f>'HIDE Site Summary'!O133</f>
        <v>0</v>
      </c>
      <c r="N134" s="123">
        <f>'HIDE Site Summary'!P133</f>
        <v>0</v>
      </c>
      <c r="O134" s="123">
        <f>'HIDE Site Summary'!Q133</f>
        <v>0</v>
      </c>
      <c r="P134" s="127" t="str">
        <f>'HIDE Site Summary'!CK133</f>
        <v/>
      </c>
      <c r="Q134" s="128" t="str">
        <f>'HIDE Site Summary'!CL133</f>
        <v/>
      </c>
      <c r="R134" s="128" t="str">
        <f>'HIDE Site Summary'!CM133</f>
        <v/>
      </c>
      <c r="S134" s="129" t="str">
        <f>'HIDE Site Summary'!CN133</f>
        <v/>
      </c>
      <c r="T134" s="127" t="str">
        <f>'HIDE Site Summary'!CO133</f>
        <v/>
      </c>
      <c r="U134" s="127" t="str">
        <f>'HIDE Site Summary'!CP133</f>
        <v/>
      </c>
      <c r="V134" s="127" t="str">
        <f>'HIDE Site Summary'!CQ133</f>
        <v/>
      </c>
      <c r="W134" s="127" t="str">
        <f>'HIDE Site Summary'!CR133</f>
        <v/>
      </c>
      <c r="X134" s="127" t="str">
        <f>'HIDE Site Summary'!CS133</f>
        <v/>
      </c>
      <c r="Y134" s="138" t="str">
        <f>'HIDE Site Summary'!CT133</f>
        <v/>
      </c>
    </row>
    <row r="135" spans="2:25" x14ac:dyDescent="0.3">
      <c r="B135" s="122">
        <f>'HIDE Site Summary'!C134</f>
        <v>0</v>
      </c>
      <c r="C135" s="123">
        <f>'HIDE Site Summary'!D134</f>
        <v>0</v>
      </c>
      <c r="D135" s="123" t="str">
        <f>'HIDE Site Summary'!E134</f>
        <v/>
      </c>
      <c r="E135" s="124">
        <f>'HIDE Site Summary'!F134</f>
        <v>0</v>
      </c>
      <c r="F135" s="124">
        <f>'HIDE Site Summary'!G134</f>
        <v>0</v>
      </c>
      <c r="G135" s="125">
        <f>'HIDE Site Summary'!H134</f>
        <v>0</v>
      </c>
      <c r="H135" s="123">
        <f>'HIDE Site Summary'!I134</f>
        <v>0</v>
      </c>
      <c r="I135" s="126">
        <f>'HIDE Site Summary'!J134</f>
        <v>0</v>
      </c>
      <c r="J135" s="126">
        <f>'HIDE Site Summary'!L134</f>
        <v>0</v>
      </c>
      <c r="K135" s="126">
        <f>'HIDE Site Summary'!M134</f>
        <v>0</v>
      </c>
      <c r="L135" s="126">
        <f>'HIDE Site Summary'!N134</f>
        <v>0</v>
      </c>
      <c r="M135" s="123">
        <f>'HIDE Site Summary'!O134</f>
        <v>0</v>
      </c>
      <c r="N135" s="123">
        <f>'HIDE Site Summary'!P134</f>
        <v>0</v>
      </c>
      <c r="O135" s="123">
        <f>'HIDE Site Summary'!Q134</f>
        <v>0</v>
      </c>
      <c r="P135" s="127" t="str">
        <f>'HIDE Site Summary'!CK134</f>
        <v/>
      </c>
      <c r="Q135" s="128" t="str">
        <f>'HIDE Site Summary'!CL134</f>
        <v/>
      </c>
      <c r="R135" s="128" t="str">
        <f>'HIDE Site Summary'!CM134</f>
        <v/>
      </c>
      <c r="S135" s="129" t="str">
        <f>'HIDE Site Summary'!CN134</f>
        <v/>
      </c>
      <c r="T135" s="127" t="str">
        <f>'HIDE Site Summary'!CO134</f>
        <v/>
      </c>
      <c r="U135" s="127" t="str">
        <f>'HIDE Site Summary'!CP134</f>
        <v/>
      </c>
      <c r="V135" s="127" t="str">
        <f>'HIDE Site Summary'!CQ134</f>
        <v/>
      </c>
      <c r="W135" s="127" t="str">
        <f>'HIDE Site Summary'!CR134</f>
        <v/>
      </c>
      <c r="X135" s="127" t="str">
        <f>'HIDE Site Summary'!CS134</f>
        <v/>
      </c>
      <c r="Y135" s="138" t="str">
        <f>'HIDE Site Summary'!CT134</f>
        <v/>
      </c>
    </row>
    <row r="136" spans="2:25" x14ac:dyDescent="0.3">
      <c r="B136" s="122">
        <f>'HIDE Site Summary'!C135</f>
        <v>0</v>
      </c>
      <c r="C136" s="123">
        <f>'HIDE Site Summary'!D135</f>
        <v>0</v>
      </c>
      <c r="D136" s="123" t="str">
        <f>'HIDE Site Summary'!E135</f>
        <v/>
      </c>
      <c r="E136" s="124">
        <f>'HIDE Site Summary'!F135</f>
        <v>0</v>
      </c>
      <c r="F136" s="124">
        <f>'HIDE Site Summary'!G135</f>
        <v>0</v>
      </c>
      <c r="G136" s="125">
        <f>'HIDE Site Summary'!H135</f>
        <v>0</v>
      </c>
      <c r="H136" s="123">
        <f>'HIDE Site Summary'!I135</f>
        <v>0</v>
      </c>
      <c r="I136" s="126">
        <f>'HIDE Site Summary'!J135</f>
        <v>0</v>
      </c>
      <c r="J136" s="126">
        <f>'HIDE Site Summary'!L135</f>
        <v>0</v>
      </c>
      <c r="K136" s="126">
        <f>'HIDE Site Summary'!M135</f>
        <v>0</v>
      </c>
      <c r="L136" s="126">
        <f>'HIDE Site Summary'!N135</f>
        <v>0</v>
      </c>
      <c r="M136" s="123">
        <f>'HIDE Site Summary'!O135</f>
        <v>0</v>
      </c>
      <c r="N136" s="123">
        <f>'HIDE Site Summary'!P135</f>
        <v>0</v>
      </c>
      <c r="O136" s="123">
        <f>'HIDE Site Summary'!Q135</f>
        <v>0</v>
      </c>
      <c r="P136" s="127" t="str">
        <f>'HIDE Site Summary'!CK135</f>
        <v/>
      </c>
      <c r="Q136" s="128" t="str">
        <f>'HIDE Site Summary'!CL135</f>
        <v/>
      </c>
      <c r="R136" s="128" t="str">
        <f>'HIDE Site Summary'!CM135</f>
        <v/>
      </c>
      <c r="S136" s="129" t="str">
        <f>'HIDE Site Summary'!CN135</f>
        <v/>
      </c>
      <c r="T136" s="127" t="str">
        <f>'HIDE Site Summary'!CO135</f>
        <v/>
      </c>
      <c r="U136" s="127" t="str">
        <f>'HIDE Site Summary'!CP135</f>
        <v/>
      </c>
      <c r="V136" s="127" t="str">
        <f>'HIDE Site Summary'!CQ135</f>
        <v/>
      </c>
      <c r="W136" s="127" t="str">
        <f>'HIDE Site Summary'!CR135</f>
        <v/>
      </c>
      <c r="X136" s="127" t="str">
        <f>'HIDE Site Summary'!CS135</f>
        <v/>
      </c>
      <c r="Y136" s="138" t="str">
        <f>'HIDE Site Summary'!CT135</f>
        <v/>
      </c>
    </row>
    <row r="137" spans="2:25" x14ac:dyDescent="0.3">
      <c r="B137" s="122">
        <f>'HIDE Site Summary'!C136</f>
        <v>0</v>
      </c>
      <c r="C137" s="123">
        <f>'HIDE Site Summary'!D136</f>
        <v>0</v>
      </c>
      <c r="D137" s="123" t="str">
        <f>'HIDE Site Summary'!E136</f>
        <v/>
      </c>
      <c r="E137" s="124">
        <f>'HIDE Site Summary'!F136</f>
        <v>0</v>
      </c>
      <c r="F137" s="124">
        <f>'HIDE Site Summary'!G136</f>
        <v>0</v>
      </c>
      <c r="G137" s="125">
        <f>'HIDE Site Summary'!H136</f>
        <v>0</v>
      </c>
      <c r="H137" s="123">
        <f>'HIDE Site Summary'!I136</f>
        <v>0</v>
      </c>
      <c r="I137" s="126">
        <f>'HIDE Site Summary'!J136</f>
        <v>0</v>
      </c>
      <c r="J137" s="126">
        <f>'HIDE Site Summary'!L136</f>
        <v>0</v>
      </c>
      <c r="K137" s="126">
        <f>'HIDE Site Summary'!M136</f>
        <v>0</v>
      </c>
      <c r="L137" s="126">
        <f>'HIDE Site Summary'!N136</f>
        <v>0</v>
      </c>
      <c r="M137" s="123">
        <f>'HIDE Site Summary'!O136</f>
        <v>0</v>
      </c>
      <c r="N137" s="123">
        <f>'HIDE Site Summary'!P136</f>
        <v>0</v>
      </c>
      <c r="O137" s="123">
        <f>'HIDE Site Summary'!Q136</f>
        <v>0</v>
      </c>
      <c r="P137" s="127" t="str">
        <f>'HIDE Site Summary'!CK136</f>
        <v/>
      </c>
      <c r="Q137" s="128" t="str">
        <f>'HIDE Site Summary'!CL136</f>
        <v/>
      </c>
      <c r="R137" s="128" t="str">
        <f>'HIDE Site Summary'!CM136</f>
        <v/>
      </c>
      <c r="S137" s="129" t="str">
        <f>'HIDE Site Summary'!CN136</f>
        <v/>
      </c>
      <c r="T137" s="127" t="str">
        <f>'HIDE Site Summary'!CO136</f>
        <v/>
      </c>
      <c r="U137" s="127" t="str">
        <f>'HIDE Site Summary'!CP136</f>
        <v/>
      </c>
      <c r="V137" s="127" t="str">
        <f>'HIDE Site Summary'!CQ136</f>
        <v/>
      </c>
      <c r="W137" s="127" t="str">
        <f>'HIDE Site Summary'!CR136</f>
        <v/>
      </c>
      <c r="X137" s="127" t="str">
        <f>'HIDE Site Summary'!CS136</f>
        <v/>
      </c>
      <c r="Y137" s="138" t="str">
        <f>'HIDE Site Summary'!CT136</f>
        <v/>
      </c>
    </row>
    <row r="138" spans="2:25" x14ac:dyDescent="0.3">
      <c r="B138" s="122">
        <f>'HIDE Site Summary'!C137</f>
        <v>0</v>
      </c>
      <c r="C138" s="123">
        <f>'HIDE Site Summary'!D137</f>
        <v>0</v>
      </c>
      <c r="D138" s="123" t="str">
        <f>'HIDE Site Summary'!E137</f>
        <v/>
      </c>
      <c r="E138" s="124">
        <f>'HIDE Site Summary'!F137</f>
        <v>0</v>
      </c>
      <c r="F138" s="124">
        <f>'HIDE Site Summary'!G137</f>
        <v>0</v>
      </c>
      <c r="G138" s="125">
        <f>'HIDE Site Summary'!H137</f>
        <v>0</v>
      </c>
      <c r="H138" s="123">
        <f>'HIDE Site Summary'!I137</f>
        <v>0</v>
      </c>
      <c r="I138" s="126">
        <f>'HIDE Site Summary'!J137</f>
        <v>0</v>
      </c>
      <c r="J138" s="126">
        <f>'HIDE Site Summary'!L137</f>
        <v>0</v>
      </c>
      <c r="K138" s="126">
        <f>'HIDE Site Summary'!M137</f>
        <v>0</v>
      </c>
      <c r="L138" s="126">
        <f>'HIDE Site Summary'!N137</f>
        <v>0</v>
      </c>
      <c r="M138" s="123">
        <f>'HIDE Site Summary'!O137</f>
        <v>0</v>
      </c>
      <c r="N138" s="123">
        <f>'HIDE Site Summary'!P137</f>
        <v>0</v>
      </c>
      <c r="O138" s="123">
        <f>'HIDE Site Summary'!Q137</f>
        <v>0</v>
      </c>
      <c r="P138" s="127" t="str">
        <f>'HIDE Site Summary'!CK137</f>
        <v/>
      </c>
      <c r="Q138" s="128" t="str">
        <f>'HIDE Site Summary'!CL137</f>
        <v/>
      </c>
      <c r="R138" s="128" t="str">
        <f>'HIDE Site Summary'!CM137</f>
        <v/>
      </c>
      <c r="S138" s="129" t="str">
        <f>'HIDE Site Summary'!CN137</f>
        <v/>
      </c>
      <c r="T138" s="127" t="str">
        <f>'HIDE Site Summary'!CO137</f>
        <v/>
      </c>
      <c r="U138" s="127" t="str">
        <f>'HIDE Site Summary'!CP137</f>
        <v/>
      </c>
      <c r="V138" s="127" t="str">
        <f>'HIDE Site Summary'!CQ137</f>
        <v/>
      </c>
      <c r="W138" s="127" t="str">
        <f>'HIDE Site Summary'!CR137</f>
        <v/>
      </c>
      <c r="X138" s="127" t="str">
        <f>'HIDE Site Summary'!CS137</f>
        <v/>
      </c>
      <c r="Y138" s="138" t="str">
        <f>'HIDE Site Summary'!CT137</f>
        <v/>
      </c>
    </row>
    <row r="139" spans="2:25" x14ac:dyDescent="0.3">
      <c r="B139" s="122">
        <f>'HIDE Site Summary'!C138</f>
        <v>0</v>
      </c>
      <c r="C139" s="123">
        <f>'HIDE Site Summary'!D138</f>
        <v>0</v>
      </c>
      <c r="D139" s="123" t="str">
        <f>'HIDE Site Summary'!E138</f>
        <v/>
      </c>
      <c r="E139" s="124">
        <f>'HIDE Site Summary'!F138</f>
        <v>0</v>
      </c>
      <c r="F139" s="124">
        <f>'HIDE Site Summary'!G138</f>
        <v>0</v>
      </c>
      <c r="G139" s="125">
        <f>'HIDE Site Summary'!H138</f>
        <v>0</v>
      </c>
      <c r="H139" s="123">
        <f>'HIDE Site Summary'!I138</f>
        <v>0</v>
      </c>
      <c r="I139" s="126">
        <f>'HIDE Site Summary'!J138</f>
        <v>0</v>
      </c>
      <c r="J139" s="126">
        <f>'HIDE Site Summary'!L138</f>
        <v>0</v>
      </c>
      <c r="K139" s="126">
        <f>'HIDE Site Summary'!M138</f>
        <v>0</v>
      </c>
      <c r="L139" s="126">
        <f>'HIDE Site Summary'!N138</f>
        <v>0</v>
      </c>
      <c r="M139" s="123">
        <f>'HIDE Site Summary'!O138</f>
        <v>0</v>
      </c>
      <c r="N139" s="123">
        <f>'HIDE Site Summary'!P138</f>
        <v>0</v>
      </c>
      <c r="O139" s="123">
        <f>'HIDE Site Summary'!Q138</f>
        <v>0</v>
      </c>
      <c r="P139" s="127" t="str">
        <f>'HIDE Site Summary'!CK138</f>
        <v/>
      </c>
      <c r="Q139" s="128" t="str">
        <f>'HIDE Site Summary'!CL138</f>
        <v/>
      </c>
      <c r="R139" s="128" t="str">
        <f>'HIDE Site Summary'!CM138</f>
        <v/>
      </c>
      <c r="S139" s="129" t="str">
        <f>'HIDE Site Summary'!CN138</f>
        <v/>
      </c>
      <c r="T139" s="127" t="str">
        <f>'HIDE Site Summary'!CO138</f>
        <v/>
      </c>
      <c r="U139" s="127" t="str">
        <f>'HIDE Site Summary'!CP138</f>
        <v/>
      </c>
      <c r="V139" s="127" t="str">
        <f>'HIDE Site Summary'!CQ138</f>
        <v/>
      </c>
      <c r="W139" s="127" t="str">
        <f>'HIDE Site Summary'!CR138</f>
        <v/>
      </c>
      <c r="X139" s="127" t="str">
        <f>'HIDE Site Summary'!CS138</f>
        <v/>
      </c>
      <c r="Y139" s="138" t="str">
        <f>'HIDE Site Summary'!CT138</f>
        <v/>
      </c>
    </row>
    <row r="140" spans="2:25" x14ac:dyDescent="0.3">
      <c r="B140" s="122">
        <f>'HIDE Site Summary'!C139</f>
        <v>0</v>
      </c>
      <c r="C140" s="123">
        <f>'HIDE Site Summary'!D139</f>
        <v>0</v>
      </c>
      <c r="D140" s="123" t="str">
        <f>'HIDE Site Summary'!E139</f>
        <v/>
      </c>
      <c r="E140" s="124">
        <f>'HIDE Site Summary'!F139</f>
        <v>0</v>
      </c>
      <c r="F140" s="124">
        <f>'HIDE Site Summary'!G139</f>
        <v>0</v>
      </c>
      <c r="G140" s="125">
        <f>'HIDE Site Summary'!H139</f>
        <v>0</v>
      </c>
      <c r="H140" s="123">
        <f>'HIDE Site Summary'!I139</f>
        <v>0</v>
      </c>
      <c r="I140" s="126">
        <f>'HIDE Site Summary'!J139</f>
        <v>0</v>
      </c>
      <c r="J140" s="126">
        <f>'HIDE Site Summary'!L139</f>
        <v>0</v>
      </c>
      <c r="K140" s="126">
        <f>'HIDE Site Summary'!M139</f>
        <v>0</v>
      </c>
      <c r="L140" s="126">
        <f>'HIDE Site Summary'!N139</f>
        <v>0</v>
      </c>
      <c r="M140" s="123">
        <f>'HIDE Site Summary'!O139</f>
        <v>0</v>
      </c>
      <c r="N140" s="123">
        <f>'HIDE Site Summary'!P139</f>
        <v>0</v>
      </c>
      <c r="O140" s="123">
        <f>'HIDE Site Summary'!Q139</f>
        <v>0</v>
      </c>
      <c r="P140" s="127" t="str">
        <f>'HIDE Site Summary'!CK139</f>
        <v/>
      </c>
      <c r="Q140" s="128" t="str">
        <f>'HIDE Site Summary'!CL139</f>
        <v/>
      </c>
      <c r="R140" s="128" t="str">
        <f>'HIDE Site Summary'!CM139</f>
        <v/>
      </c>
      <c r="S140" s="129" t="str">
        <f>'HIDE Site Summary'!CN139</f>
        <v/>
      </c>
      <c r="T140" s="127" t="str">
        <f>'HIDE Site Summary'!CO139</f>
        <v/>
      </c>
      <c r="U140" s="127" t="str">
        <f>'HIDE Site Summary'!CP139</f>
        <v/>
      </c>
      <c r="V140" s="127" t="str">
        <f>'HIDE Site Summary'!CQ139</f>
        <v/>
      </c>
      <c r="W140" s="127" t="str">
        <f>'HIDE Site Summary'!CR139</f>
        <v/>
      </c>
      <c r="X140" s="127" t="str">
        <f>'HIDE Site Summary'!CS139</f>
        <v/>
      </c>
      <c r="Y140" s="138" t="str">
        <f>'HIDE Site Summary'!CT139</f>
        <v/>
      </c>
    </row>
    <row r="141" spans="2:25" x14ac:dyDescent="0.3">
      <c r="B141" s="122">
        <f>'HIDE Site Summary'!C140</f>
        <v>0</v>
      </c>
      <c r="C141" s="123">
        <f>'HIDE Site Summary'!D140</f>
        <v>0</v>
      </c>
      <c r="D141" s="123" t="str">
        <f>'HIDE Site Summary'!E140</f>
        <v/>
      </c>
      <c r="E141" s="124">
        <f>'HIDE Site Summary'!F140</f>
        <v>0</v>
      </c>
      <c r="F141" s="124">
        <f>'HIDE Site Summary'!G140</f>
        <v>0</v>
      </c>
      <c r="G141" s="125">
        <f>'HIDE Site Summary'!H140</f>
        <v>0</v>
      </c>
      <c r="H141" s="123">
        <f>'HIDE Site Summary'!I140</f>
        <v>0</v>
      </c>
      <c r="I141" s="126">
        <f>'HIDE Site Summary'!J140</f>
        <v>0</v>
      </c>
      <c r="J141" s="126">
        <f>'HIDE Site Summary'!L140</f>
        <v>0</v>
      </c>
      <c r="K141" s="126">
        <f>'HIDE Site Summary'!M140</f>
        <v>0</v>
      </c>
      <c r="L141" s="126">
        <f>'HIDE Site Summary'!N140</f>
        <v>0</v>
      </c>
      <c r="M141" s="123">
        <f>'HIDE Site Summary'!O140</f>
        <v>0</v>
      </c>
      <c r="N141" s="123">
        <f>'HIDE Site Summary'!P140</f>
        <v>0</v>
      </c>
      <c r="O141" s="123">
        <f>'HIDE Site Summary'!Q140</f>
        <v>0</v>
      </c>
      <c r="P141" s="127" t="str">
        <f>'HIDE Site Summary'!CK140</f>
        <v/>
      </c>
      <c r="Q141" s="128" t="str">
        <f>'HIDE Site Summary'!CL140</f>
        <v/>
      </c>
      <c r="R141" s="128" t="str">
        <f>'HIDE Site Summary'!CM140</f>
        <v/>
      </c>
      <c r="S141" s="129" t="str">
        <f>'HIDE Site Summary'!CN140</f>
        <v/>
      </c>
      <c r="T141" s="127" t="str">
        <f>'HIDE Site Summary'!CO140</f>
        <v/>
      </c>
      <c r="U141" s="127" t="str">
        <f>'HIDE Site Summary'!CP140</f>
        <v/>
      </c>
      <c r="V141" s="127" t="str">
        <f>'HIDE Site Summary'!CQ140</f>
        <v/>
      </c>
      <c r="W141" s="127" t="str">
        <f>'HIDE Site Summary'!CR140</f>
        <v/>
      </c>
      <c r="X141" s="127" t="str">
        <f>'HIDE Site Summary'!CS140</f>
        <v/>
      </c>
      <c r="Y141" s="138" t="str">
        <f>'HIDE Site Summary'!CT140</f>
        <v/>
      </c>
    </row>
    <row r="142" spans="2:25" x14ac:dyDescent="0.3">
      <c r="B142" s="122">
        <f>'HIDE Site Summary'!C141</f>
        <v>0</v>
      </c>
      <c r="C142" s="123">
        <f>'HIDE Site Summary'!D141</f>
        <v>0</v>
      </c>
      <c r="D142" s="123" t="str">
        <f>'HIDE Site Summary'!E141</f>
        <v/>
      </c>
      <c r="E142" s="124">
        <f>'HIDE Site Summary'!F141</f>
        <v>0</v>
      </c>
      <c r="F142" s="124">
        <f>'HIDE Site Summary'!G141</f>
        <v>0</v>
      </c>
      <c r="G142" s="125">
        <f>'HIDE Site Summary'!H141</f>
        <v>0</v>
      </c>
      <c r="H142" s="123">
        <f>'HIDE Site Summary'!I141</f>
        <v>0</v>
      </c>
      <c r="I142" s="126">
        <f>'HIDE Site Summary'!J141</f>
        <v>0</v>
      </c>
      <c r="J142" s="126">
        <f>'HIDE Site Summary'!L141</f>
        <v>0</v>
      </c>
      <c r="K142" s="126">
        <f>'HIDE Site Summary'!M141</f>
        <v>0</v>
      </c>
      <c r="L142" s="126">
        <f>'HIDE Site Summary'!N141</f>
        <v>0</v>
      </c>
      <c r="M142" s="123">
        <f>'HIDE Site Summary'!O141</f>
        <v>0</v>
      </c>
      <c r="N142" s="123">
        <f>'HIDE Site Summary'!P141</f>
        <v>0</v>
      </c>
      <c r="O142" s="123">
        <f>'HIDE Site Summary'!Q141</f>
        <v>0</v>
      </c>
      <c r="P142" s="127" t="str">
        <f>'HIDE Site Summary'!CK141</f>
        <v/>
      </c>
      <c r="Q142" s="128" t="str">
        <f>'HIDE Site Summary'!CL141</f>
        <v/>
      </c>
      <c r="R142" s="128" t="str">
        <f>'HIDE Site Summary'!CM141</f>
        <v/>
      </c>
      <c r="S142" s="129" t="str">
        <f>'HIDE Site Summary'!CN141</f>
        <v/>
      </c>
      <c r="T142" s="127" t="str">
        <f>'HIDE Site Summary'!CO141</f>
        <v/>
      </c>
      <c r="U142" s="127" t="str">
        <f>'HIDE Site Summary'!CP141</f>
        <v/>
      </c>
      <c r="V142" s="127" t="str">
        <f>'HIDE Site Summary'!CQ141</f>
        <v/>
      </c>
      <c r="W142" s="127" t="str">
        <f>'HIDE Site Summary'!CR141</f>
        <v/>
      </c>
      <c r="X142" s="127" t="str">
        <f>'HIDE Site Summary'!CS141</f>
        <v/>
      </c>
      <c r="Y142" s="138" t="str">
        <f>'HIDE Site Summary'!CT141</f>
        <v/>
      </c>
    </row>
    <row r="143" spans="2:25" x14ac:dyDescent="0.3">
      <c r="B143" s="122">
        <f>'HIDE Site Summary'!C142</f>
        <v>0</v>
      </c>
      <c r="C143" s="123">
        <f>'HIDE Site Summary'!D142</f>
        <v>0</v>
      </c>
      <c r="D143" s="123" t="str">
        <f>'HIDE Site Summary'!E142</f>
        <v/>
      </c>
      <c r="E143" s="124">
        <f>'HIDE Site Summary'!F142</f>
        <v>0</v>
      </c>
      <c r="F143" s="124">
        <f>'HIDE Site Summary'!G142</f>
        <v>0</v>
      </c>
      <c r="G143" s="125">
        <f>'HIDE Site Summary'!H142</f>
        <v>0</v>
      </c>
      <c r="H143" s="123">
        <f>'HIDE Site Summary'!I142</f>
        <v>0</v>
      </c>
      <c r="I143" s="126">
        <f>'HIDE Site Summary'!J142</f>
        <v>0</v>
      </c>
      <c r="J143" s="126">
        <f>'HIDE Site Summary'!L142</f>
        <v>0</v>
      </c>
      <c r="K143" s="126">
        <f>'HIDE Site Summary'!M142</f>
        <v>0</v>
      </c>
      <c r="L143" s="126">
        <f>'HIDE Site Summary'!N142</f>
        <v>0</v>
      </c>
      <c r="M143" s="123">
        <f>'HIDE Site Summary'!O142</f>
        <v>0</v>
      </c>
      <c r="N143" s="123">
        <f>'HIDE Site Summary'!P142</f>
        <v>0</v>
      </c>
      <c r="O143" s="123">
        <f>'HIDE Site Summary'!Q142</f>
        <v>0</v>
      </c>
      <c r="P143" s="127" t="str">
        <f>'HIDE Site Summary'!CK142</f>
        <v/>
      </c>
      <c r="Q143" s="128" t="str">
        <f>'HIDE Site Summary'!CL142</f>
        <v/>
      </c>
      <c r="R143" s="128" t="str">
        <f>'HIDE Site Summary'!CM142</f>
        <v/>
      </c>
      <c r="S143" s="129" t="str">
        <f>'HIDE Site Summary'!CN142</f>
        <v/>
      </c>
      <c r="T143" s="127" t="str">
        <f>'HIDE Site Summary'!CO142</f>
        <v/>
      </c>
      <c r="U143" s="127" t="str">
        <f>'HIDE Site Summary'!CP142</f>
        <v/>
      </c>
      <c r="V143" s="127" t="str">
        <f>'HIDE Site Summary'!CQ142</f>
        <v/>
      </c>
      <c r="W143" s="127" t="str">
        <f>'HIDE Site Summary'!CR142</f>
        <v/>
      </c>
      <c r="X143" s="127" t="str">
        <f>'HIDE Site Summary'!CS142</f>
        <v/>
      </c>
      <c r="Y143" s="138" t="str">
        <f>'HIDE Site Summary'!CT142</f>
        <v/>
      </c>
    </row>
    <row r="144" spans="2:25" x14ac:dyDescent="0.3">
      <c r="B144" s="122">
        <f>'HIDE Site Summary'!C143</f>
        <v>0</v>
      </c>
      <c r="C144" s="123">
        <f>'HIDE Site Summary'!D143</f>
        <v>0</v>
      </c>
      <c r="D144" s="123" t="str">
        <f>'HIDE Site Summary'!E143</f>
        <v/>
      </c>
      <c r="E144" s="124">
        <f>'HIDE Site Summary'!F143</f>
        <v>0</v>
      </c>
      <c r="F144" s="124">
        <f>'HIDE Site Summary'!G143</f>
        <v>0</v>
      </c>
      <c r="G144" s="125">
        <f>'HIDE Site Summary'!H143</f>
        <v>0</v>
      </c>
      <c r="H144" s="123">
        <f>'HIDE Site Summary'!I143</f>
        <v>0</v>
      </c>
      <c r="I144" s="126">
        <f>'HIDE Site Summary'!J143</f>
        <v>0</v>
      </c>
      <c r="J144" s="126">
        <f>'HIDE Site Summary'!L143</f>
        <v>0</v>
      </c>
      <c r="K144" s="126">
        <f>'HIDE Site Summary'!M143</f>
        <v>0</v>
      </c>
      <c r="L144" s="126">
        <f>'HIDE Site Summary'!N143</f>
        <v>0</v>
      </c>
      <c r="M144" s="123">
        <f>'HIDE Site Summary'!O143</f>
        <v>0</v>
      </c>
      <c r="N144" s="123">
        <f>'HIDE Site Summary'!P143</f>
        <v>0</v>
      </c>
      <c r="O144" s="123">
        <f>'HIDE Site Summary'!Q143</f>
        <v>0</v>
      </c>
      <c r="P144" s="127" t="str">
        <f>'HIDE Site Summary'!CK143</f>
        <v/>
      </c>
      <c r="Q144" s="128" t="str">
        <f>'HIDE Site Summary'!CL143</f>
        <v/>
      </c>
      <c r="R144" s="128" t="str">
        <f>'HIDE Site Summary'!CM143</f>
        <v/>
      </c>
      <c r="S144" s="129" t="str">
        <f>'HIDE Site Summary'!CN143</f>
        <v/>
      </c>
      <c r="T144" s="127" t="str">
        <f>'HIDE Site Summary'!CO143</f>
        <v/>
      </c>
      <c r="U144" s="127" t="str">
        <f>'HIDE Site Summary'!CP143</f>
        <v/>
      </c>
      <c r="V144" s="127" t="str">
        <f>'HIDE Site Summary'!CQ143</f>
        <v/>
      </c>
      <c r="W144" s="127" t="str">
        <f>'HIDE Site Summary'!CR143</f>
        <v/>
      </c>
      <c r="X144" s="127" t="str">
        <f>'HIDE Site Summary'!CS143</f>
        <v/>
      </c>
      <c r="Y144" s="138" t="str">
        <f>'HIDE Site Summary'!CT143</f>
        <v/>
      </c>
    </row>
    <row r="145" spans="2:25" x14ac:dyDescent="0.3">
      <c r="B145" s="122">
        <f>'HIDE Site Summary'!C144</f>
        <v>0</v>
      </c>
      <c r="C145" s="123">
        <f>'HIDE Site Summary'!D144</f>
        <v>0</v>
      </c>
      <c r="D145" s="123" t="str">
        <f>'HIDE Site Summary'!E144</f>
        <v/>
      </c>
      <c r="E145" s="124">
        <f>'HIDE Site Summary'!F144</f>
        <v>0</v>
      </c>
      <c r="F145" s="124">
        <f>'HIDE Site Summary'!G144</f>
        <v>0</v>
      </c>
      <c r="G145" s="125">
        <f>'HIDE Site Summary'!H144</f>
        <v>0</v>
      </c>
      <c r="H145" s="123">
        <f>'HIDE Site Summary'!I144</f>
        <v>0</v>
      </c>
      <c r="I145" s="126">
        <f>'HIDE Site Summary'!J144</f>
        <v>0</v>
      </c>
      <c r="J145" s="126">
        <f>'HIDE Site Summary'!L144</f>
        <v>0</v>
      </c>
      <c r="K145" s="126">
        <f>'HIDE Site Summary'!M144</f>
        <v>0</v>
      </c>
      <c r="L145" s="126">
        <f>'HIDE Site Summary'!N144</f>
        <v>0</v>
      </c>
      <c r="M145" s="123">
        <f>'HIDE Site Summary'!O144</f>
        <v>0</v>
      </c>
      <c r="N145" s="123">
        <f>'HIDE Site Summary'!P144</f>
        <v>0</v>
      </c>
      <c r="O145" s="123">
        <f>'HIDE Site Summary'!Q144</f>
        <v>0</v>
      </c>
      <c r="P145" s="127" t="str">
        <f>'HIDE Site Summary'!CK144</f>
        <v/>
      </c>
      <c r="Q145" s="128" t="str">
        <f>'HIDE Site Summary'!CL144</f>
        <v/>
      </c>
      <c r="R145" s="128" t="str">
        <f>'HIDE Site Summary'!CM144</f>
        <v/>
      </c>
      <c r="S145" s="129" t="str">
        <f>'HIDE Site Summary'!CN144</f>
        <v/>
      </c>
      <c r="T145" s="127" t="str">
        <f>'HIDE Site Summary'!CO144</f>
        <v/>
      </c>
      <c r="U145" s="127" t="str">
        <f>'HIDE Site Summary'!CP144</f>
        <v/>
      </c>
      <c r="V145" s="127" t="str">
        <f>'HIDE Site Summary'!CQ144</f>
        <v/>
      </c>
      <c r="W145" s="127" t="str">
        <f>'HIDE Site Summary'!CR144</f>
        <v/>
      </c>
      <c r="X145" s="127" t="str">
        <f>'HIDE Site Summary'!CS144</f>
        <v/>
      </c>
      <c r="Y145" s="138" t="str">
        <f>'HIDE Site Summary'!CT144</f>
        <v/>
      </c>
    </row>
    <row r="146" spans="2:25" x14ac:dyDescent="0.3">
      <c r="B146" s="122">
        <f>'HIDE Site Summary'!C145</f>
        <v>0</v>
      </c>
      <c r="C146" s="123">
        <f>'HIDE Site Summary'!D145</f>
        <v>0</v>
      </c>
      <c r="D146" s="123" t="str">
        <f>'HIDE Site Summary'!E145</f>
        <v/>
      </c>
      <c r="E146" s="124">
        <f>'HIDE Site Summary'!F145</f>
        <v>0</v>
      </c>
      <c r="F146" s="124">
        <f>'HIDE Site Summary'!G145</f>
        <v>0</v>
      </c>
      <c r="G146" s="125">
        <f>'HIDE Site Summary'!H145</f>
        <v>0</v>
      </c>
      <c r="H146" s="123">
        <f>'HIDE Site Summary'!I145</f>
        <v>0</v>
      </c>
      <c r="I146" s="126">
        <f>'HIDE Site Summary'!J145</f>
        <v>0</v>
      </c>
      <c r="J146" s="126">
        <f>'HIDE Site Summary'!L145</f>
        <v>0</v>
      </c>
      <c r="K146" s="126">
        <f>'HIDE Site Summary'!M145</f>
        <v>0</v>
      </c>
      <c r="L146" s="126">
        <f>'HIDE Site Summary'!N145</f>
        <v>0</v>
      </c>
      <c r="M146" s="123">
        <f>'HIDE Site Summary'!O145</f>
        <v>0</v>
      </c>
      <c r="N146" s="123">
        <f>'HIDE Site Summary'!P145</f>
        <v>0</v>
      </c>
      <c r="O146" s="123">
        <f>'HIDE Site Summary'!Q145</f>
        <v>0</v>
      </c>
      <c r="P146" s="127" t="str">
        <f>'HIDE Site Summary'!CK145</f>
        <v/>
      </c>
      <c r="Q146" s="128" t="str">
        <f>'HIDE Site Summary'!CL145</f>
        <v/>
      </c>
      <c r="R146" s="128" t="str">
        <f>'HIDE Site Summary'!CM145</f>
        <v/>
      </c>
      <c r="S146" s="129" t="str">
        <f>'HIDE Site Summary'!CN145</f>
        <v/>
      </c>
      <c r="T146" s="127" t="str">
        <f>'HIDE Site Summary'!CO145</f>
        <v/>
      </c>
      <c r="U146" s="127" t="str">
        <f>'HIDE Site Summary'!CP145</f>
        <v/>
      </c>
      <c r="V146" s="127" t="str">
        <f>'HIDE Site Summary'!CQ145</f>
        <v/>
      </c>
      <c r="W146" s="127" t="str">
        <f>'HIDE Site Summary'!CR145</f>
        <v/>
      </c>
      <c r="X146" s="127" t="str">
        <f>'HIDE Site Summary'!CS145</f>
        <v/>
      </c>
      <c r="Y146" s="138" t="str">
        <f>'HIDE Site Summary'!CT145</f>
        <v/>
      </c>
    </row>
    <row r="147" spans="2:25" x14ac:dyDescent="0.3">
      <c r="B147" s="122">
        <f>'HIDE Site Summary'!C146</f>
        <v>0</v>
      </c>
      <c r="C147" s="123">
        <f>'HIDE Site Summary'!D146</f>
        <v>0</v>
      </c>
      <c r="D147" s="123" t="str">
        <f>'HIDE Site Summary'!E146</f>
        <v/>
      </c>
      <c r="E147" s="124">
        <f>'HIDE Site Summary'!F146</f>
        <v>0</v>
      </c>
      <c r="F147" s="124">
        <f>'HIDE Site Summary'!G146</f>
        <v>0</v>
      </c>
      <c r="G147" s="125">
        <f>'HIDE Site Summary'!H146</f>
        <v>0</v>
      </c>
      <c r="H147" s="123">
        <f>'HIDE Site Summary'!I146</f>
        <v>0</v>
      </c>
      <c r="I147" s="126">
        <f>'HIDE Site Summary'!J146</f>
        <v>0</v>
      </c>
      <c r="J147" s="126">
        <f>'HIDE Site Summary'!L146</f>
        <v>0</v>
      </c>
      <c r="K147" s="126">
        <f>'HIDE Site Summary'!M146</f>
        <v>0</v>
      </c>
      <c r="L147" s="126">
        <f>'HIDE Site Summary'!N146</f>
        <v>0</v>
      </c>
      <c r="M147" s="123">
        <f>'HIDE Site Summary'!O146</f>
        <v>0</v>
      </c>
      <c r="N147" s="123">
        <f>'HIDE Site Summary'!P146</f>
        <v>0</v>
      </c>
      <c r="O147" s="123">
        <f>'HIDE Site Summary'!Q146</f>
        <v>0</v>
      </c>
      <c r="P147" s="127" t="str">
        <f>'HIDE Site Summary'!CK146</f>
        <v/>
      </c>
      <c r="Q147" s="128" t="str">
        <f>'HIDE Site Summary'!CL146</f>
        <v/>
      </c>
      <c r="R147" s="128" t="str">
        <f>'HIDE Site Summary'!CM146</f>
        <v/>
      </c>
      <c r="S147" s="129" t="str">
        <f>'HIDE Site Summary'!CN146</f>
        <v/>
      </c>
      <c r="T147" s="127" t="str">
        <f>'HIDE Site Summary'!CO146</f>
        <v/>
      </c>
      <c r="U147" s="127" t="str">
        <f>'HIDE Site Summary'!CP146</f>
        <v/>
      </c>
      <c r="V147" s="127" t="str">
        <f>'HIDE Site Summary'!CQ146</f>
        <v/>
      </c>
      <c r="W147" s="127" t="str">
        <f>'HIDE Site Summary'!CR146</f>
        <v/>
      </c>
      <c r="X147" s="127" t="str">
        <f>'HIDE Site Summary'!CS146</f>
        <v/>
      </c>
      <c r="Y147" s="138" t="str">
        <f>'HIDE Site Summary'!CT146</f>
        <v/>
      </c>
    </row>
    <row r="148" spans="2:25" x14ac:dyDescent="0.3">
      <c r="B148" s="122">
        <f>'HIDE Site Summary'!C147</f>
        <v>0</v>
      </c>
      <c r="C148" s="123">
        <f>'HIDE Site Summary'!D147</f>
        <v>0</v>
      </c>
      <c r="D148" s="123" t="str">
        <f>'HIDE Site Summary'!E147</f>
        <v/>
      </c>
      <c r="E148" s="124">
        <f>'HIDE Site Summary'!F147</f>
        <v>0</v>
      </c>
      <c r="F148" s="124">
        <f>'HIDE Site Summary'!G147</f>
        <v>0</v>
      </c>
      <c r="G148" s="125">
        <f>'HIDE Site Summary'!H147</f>
        <v>0</v>
      </c>
      <c r="H148" s="123">
        <f>'HIDE Site Summary'!I147</f>
        <v>0</v>
      </c>
      <c r="I148" s="126">
        <f>'HIDE Site Summary'!J147</f>
        <v>0</v>
      </c>
      <c r="J148" s="126">
        <f>'HIDE Site Summary'!L147</f>
        <v>0</v>
      </c>
      <c r="K148" s="126">
        <f>'HIDE Site Summary'!M147</f>
        <v>0</v>
      </c>
      <c r="L148" s="126">
        <f>'HIDE Site Summary'!N147</f>
        <v>0</v>
      </c>
      <c r="M148" s="123">
        <f>'HIDE Site Summary'!O147</f>
        <v>0</v>
      </c>
      <c r="N148" s="123">
        <f>'HIDE Site Summary'!P147</f>
        <v>0</v>
      </c>
      <c r="O148" s="123">
        <f>'HIDE Site Summary'!Q147</f>
        <v>0</v>
      </c>
      <c r="P148" s="127" t="str">
        <f>'HIDE Site Summary'!CK147</f>
        <v/>
      </c>
      <c r="Q148" s="128" t="str">
        <f>'HIDE Site Summary'!CL147</f>
        <v/>
      </c>
      <c r="R148" s="128" t="str">
        <f>'HIDE Site Summary'!CM147</f>
        <v/>
      </c>
      <c r="S148" s="129" t="str">
        <f>'HIDE Site Summary'!CN147</f>
        <v/>
      </c>
      <c r="T148" s="127" t="str">
        <f>'HIDE Site Summary'!CO147</f>
        <v/>
      </c>
      <c r="U148" s="127" t="str">
        <f>'HIDE Site Summary'!CP147</f>
        <v/>
      </c>
      <c r="V148" s="127" t="str">
        <f>'HIDE Site Summary'!CQ147</f>
        <v/>
      </c>
      <c r="W148" s="127" t="str">
        <f>'HIDE Site Summary'!CR147</f>
        <v/>
      </c>
      <c r="X148" s="127" t="str">
        <f>'HIDE Site Summary'!CS147</f>
        <v/>
      </c>
      <c r="Y148" s="138" t="str">
        <f>'HIDE Site Summary'!CT147</f>
        <v/>
      </c>
    </row>
    <row r="149" spans="2:25" x14ac:dyDescent="0.3">
      <c r="B149" s="122">
        <f>'HIDE Site Summary'!C148</f>
        <v>0</v>
      </c>
      <c r="C149" s="123">
        <f>'HIDE Site Summary'!D148</f>
        <v>0</v>
      </c>
      <c r="D149" s="123" t="str">
        <f>'HIDE Site Summary'!E148</f>
        <v/>
      </c>
      <c r="E149" s="124">
        <f>'HIDE Site Summary'!F148</f>
        <v>0</v>
      </c>
      <c r="F149" s="124">
        <f>'HIDE Site Summary'!G148</f>
        <v>0</v>
      </c>
      <c r="G149" s="125">
        <f>'HIDE Site Summary'!H148</f>
        <v>0</v>
      </c>
      <c r="H149" s="123">
        <f>'HIDE Site Summary'!I148</f>
        <v>0</v>
      </c>
      <c r="I149" s="126">
        <f>'HIDE Site Summary'!J148</f>
        <v>0</v>
      </c>
      <c r="J149" s="126">
        <f>'HIDE Site Summary'!L148</f>
        <v>0</v>
      </c>
      <c r="K149" s="126">
        <f>'HIDE Site Summary'!M148</f>
        <v>0</v>
      </c>
      <c r="L149" s="126">
        <f>'HIDE Site Summary'!N148</f>
        <v>0</v>
      </c>
      <c r="M149" s="123">
        <f>'HIDE Site Summary'!O148</f>
        <v>0</v>
      </c>
      <c r="N149" s="123">
        <f>'HIDE Site Summary'!P148</f>
        <v>0</v>
      </c>
      <c r="O149" s="123">
        <f>'HIDE Site Summary'!Q148</f>
        <v>0</v>
      </c>
      <c r="P149" s="127" t="str">
        <f>'HIDE Site Summary'!CK148</f>
        <v/>
      </c>
      <c r="Q149" s="128" t="str">
        <f>'HIDE Site Summary'!CL148</f>
        <v/>
      </c>
      <c r="R149" s="128" t="str">
        <f>'HIDE Site Summary'!CM148</f>
        <v/>
      </c>
      <c r="S149" s="129" t="str">
        <f>'HIDE Site Summary'!CN148</f>
        <v/>
      </c>
      <c r="T149" s="127" t="str">
        <f>'HIDE Site Summary'!CO148</f>
        <v/>
      </c>
      <c r="U149" s="127" t="str">
        <f>'HIDE Site Summary'!CP148</f>
        <v/>
      </c>
      <c r="V149" s="127" t="str">
        <f>'HIDE Site Summary'!CQ148</f>
        <v/>
      </c>
      <c r="W149" s="127" t="str">
        <f>'HIDE Site Summary'!CR148</f>
        <v/>
      </c>
      <c r="X149" s="127" t="str">
        <f>'HIDE Site Summary'!CS148</f>
        <v/>
      </c>
      <c r="Y149" s="138" t="str">
        <f>'HIDE Site Summary'!CT148</f>
        <v/>
      </c>
    </row>
    <row r="150" spans="2:25" x14ac:dyDescent="0.3">
      <c r="B150" s="122">
        <f>'HIDE Site Summary'!C149</f>
        <v>0</v>
      </c>
      <c r="C150" s="123">
        <f>'HIDE Site Summary'!D149</f>
        <v>0</v>
      </c>
      <c r="D150" s="123" t="str">
        <f>'HIDE Site Summary'!E149</f>
        <v/>
      </c>
      <c r="E150" s="124">
        <f>'HIDE Site Summary'!F149</f>
        <v>0</v>
      </c>
      <c r="F150" s="124">
        <f>'HIDE Site Summary'!G149</f>
        <v>0</v>
      </c>
      <c r="G150" s="125">
        <f>'HIDE Site Summary'!H149</f>
        <v>0</v>
      </c>
      <c r="H150" s="123">
        <f>'HIDE Site Summary'!I149</f>
        <v>0</v>
      </c>
      <c r="I150" s="126">
        <f>'HIDE Site Summary'!J149</f>
        <v>0</v>
      </c>
      <c r="J150" s="126">
        <f>'HIDE Site Summary'!L149</f>
        <v>0</v>
      </c>
      <c r="K150" s="126">
        <f>'HIDE Site Summary'!M149</f>
        <v>0</v>
      </c>
      <c r="L150" s="126">
        <f>'HIDE Site Summary'!N149</f>
        <v>0</v>
      </c>
      <c r="M150" s="123">
        <f>'HIDE Site Summary'!O149</f>
        <v>0</v>
      </c>
      <c r="N150" s="123">
        <f>'HIDE Site Summary'!P149</f>
        <v>0</v>
      </c>
      <c r="O150" s="123">
        <f>'HIDE Site Summary'!Q149</f>
        <v>0</v>
      </c>
      <c r="P150" s="127" t="str">
        <f>'HIDE Site Summary'!CK149</f>
        <v/>
      </c>
      <c r="Q150" s="128" t="str">
        <f>'HIDE Site Summary'!CL149</f>
        <v/>
      </c>
      <c r="R150" s="128" t="str">
        <f>'HIDE Site Summary'!CM149</f>
        <v/>
      </c>
      <c r="S150" s="129" t="str">
        <f>'HIDE Site Summary'!CN149</f>
        <v/>
      </c>
      <c r="T150" s="127" t="str">
        <f>'HIDE Site Summary'!CO149</f>
        <v/>
      </c>
      <c r="U150" s="127" t="str">
        <f>'HIDE Site Summary'!CP149</f>
        <v/>
      </c>
      <c r="V150" s="127" t="str">
        <f>'HIDE Site Summary'!CQ149</f>
        <v/>
      </c>
      <c r="W150" s="127" t="str">
        <f>'HIDE Site Summary'!CR149</f>
        <v/>
      </c>
      <c r="X150" s="127" t="str">
        <f>'HIDE Site Summary'!CS149</f>
        <v/>
      </c>
      <c r="Y150" s="138" t="str">
        <f>'HIDE Site Summary'!CT149</f>
        <v/>
      </c>
    </row>
    <row r="151" spans="2:25" x14ac:dyDescent="0.3">
      <c r="B151" s="122">
        <f>'HIDE Site Summary'!C150</f>
        <v>0</v>
      </c>
      <c r="C151" s="123">
        <f>'HIDE Site Summary'!D150</f>
        <v>0</v>
      </c>
      <c r="D151" s="123" t="str">
        <f>'HIDE Site Summary'!E150</f>
        <v/>
      </c>
      <c r="E151" s="124">
        <f>'HIDE Site Summary'!F150</f>
        <v>0</v>
      </c>
      <c r="F151" s="124">
        <f>'HIDE Site Summary'!G150</f>
        <v>0</v>
      </c>
      <c r="G151" s="125">
        <f>'HIDE Site Summary'!H150</f>
        <v>0</v>
      </c>
      <c r="H151" s="123">
        <f>'HIDE Site Summary'!I150</f>
        <v>0</v>
      </c>
      <c r="I151" s="126">
        <f>'HIDE Site Summary'!J150</f>
        <v>0</v>
      </c>
      <c r="J151" s="126">
        <f>'HIDE Site Summary'!L150</f>
        <v>0</v>
      </c>
      <c r="K151" s="126">
        <f>'HIDE Site Summary'!M150</f>
        <v>0</v>
      </c>
      <c r="L151" s="126">
        <f>'HIDE Site Summary'!N150</f>
        <v>0</v>
      </c>
      <c r="M151" s="123">
        <f>'HIDE Site Summary'!O150</f>
        <v>0</v>
      </c>
      <c r="N151" s="123">
        <f>'HIDE Site Summary'!P150</f>
        <v>0</v>
      </c>
      <c r="O151" s="123">
        <f>'HIDE Site Summary'!Q150</f>
        <v>0</v>
      </c>
      <c r="P151" s="127" t="str">
        <f>'HIDE Site Summary'!CK150</f>
        <v/>
      </c>
      <c r="Q151" s="128" t="str">
        <f>'HIDE Site Summary'!CL150</f>
        <v/>
      </c>
      <c r="R151" s="128" t="str">
        <f>'HIDE Site Summary'!CM150</f>
        <v/>
      </c>
      <c r="S151" s="129" t="str">
        <f>'HIDE Site Summary'!CN150</f>
        <v/>
      </c>
      <c r="T151" s="127" t="str">
        <f>'HIDE Site Summary'!CO150</f>
        <v/>
      </c>
      <c r="U151" s="127" t="str">
        <f>'HIDE Site Summary'!CP150</f>
        <v/>
      </c>
      <c r="V151" s="127" t="str">
        <f>'HIDE Site Summary'!CQ150</f>
        <v/>
      </c>
      <c r="W151" s="127" t="str">
        <f>'HIDE Site Summary'!CR150</f>
        <v/>
      </c>
      <c r="X151" s="127" t="str">
        <f>'HIDE Site Summary'!CS150</f>
        <v/>
      </c>
      <c r="Y151" s="138" t="str">
        <f>'HIDE Site Summary'!CT150</f>
        <v/>
      </c>
    </row>
    <row r="152" spans="2:25" x14ac:dyDescent="0.3">
      <c r="B152" s="122">
        <f>'HIDE Site Summary'!C151</f>
        <v>0</v>
      </c>
      <c r="C152" s="123">
        <f>'HIDE Site Summary'!D151</f>
        <v>0</v>
      </c>
      <c r="D152" s="123" t="str">
        <f>'HIDE Site Summary'!E151</f>
        <v/>
      </c>
      <c r="E152" s="124">
        <f>'HIDE Site Summary'!F151</f>
        <v>0</v>
      </c>
      <c r="F152" s="124">
        <f>'HIDE Site Summary'!G151</f>
        <v>0</v>
      </c>
      <c r="G152" s="125">
        <f>'HIDE Site Summary'!H151</f>
        <v>0</v>
      </c>
      <c r="H152" s="123">
        <f>'HIDE Site Summary'!I151</f>
        <v>0</v>
      </c>
      <c r="I152" s="126">
        <f>'HIDE Site Summary'!J151</f>
        <v>0</v>
      </c>
      <c r="J152" s="126">
        <f>'HIDE Site Summary'!L151</f>
        <v>0</v>
      </c>
      <c r="K152" s="126">
        <f>'HIDE Site Summary'!M151</f>
        <v>0</v>
      </c>
      <c r="L152" s="126">
        <f>'HIDE Site Summary'!N151</f>
        <v>0</v>
      </c>
      <c r="M152" s="123">
        <f>'HIDE Site Summary'!O151</f>
        <v>0</v>
      </c>
      <c r="N152" s="123">
        <f>'HIDE Site Summary'!P151</f>
        <v>0</v>
      </c>
      <c r="O152" s="123">
        <f>'HIDE Site Summary'!Q151</f>
        <v>0</v>
      </c>
      <c r="P152" s="127" t="str">
        <f>'HIDE Site Summary'!CK151</f>
        <v/>
      </c>
      <c r="Q152" s="128" t="str">
        <f>'HIDE Site Summary'!CL151</f>
        <v/>
      </c>
      <c r="R152" s="128" t="str">
        <f>'HIDE Site Summary'!CM151</f>
        <v/>
      </c>
      <c r="S152" s="129" t="str">
        <f>'HIDE Site Summary'!CN151</f>
        <v/>
      </c>
      <c r="T152" s="127" t="str">
        <f>'HIDE Site Summary'!CO151</f>
        <v/>
      </c>
      <c r="U152" s="127" t="str">
        <f>'HIDE Site Summary'!CP151</f>
        <v/>
      </c>
      <c r="V152" s="127" t="str">
        <f>'HIDE Site Summary'!CQ151</f>
        <v/>
      </c>
      <c r="W152" s="127" t="str">
        <f>'HIDE Site Summary'!CR151</f>
        <v/>
      </c>
      <c r="X152" s="127" t="str">
        <f>'HIDE Site Summary'!CS151</f>
        <v/>
      </c>
      <c r="Y152" s="138" t="str">
        <f>'HIDE Site Summary'!CT151</f>
        <v/>
      </c>
    </row>
    <row r="153" spans="2:25" x14ac:dyDescent="0.3">
      <c r="B153" s="122">
        <f>'HIDE Site Summary'!C152</f>
        <v>0</v>
      </c>
      <c r="C153" s="123">
        <f>'HIDE Site Summary'!D152</f>
        <v>0</v>
      </c>
      <c r="D153" s="123" t="str">
        <f>'HIDE Site Summary'!E152</f>
        <v/>
      </c>
      <c r="E153" s="124">
        <f>'HIDE Site Summary'!F152</f>
        <v>0</v>
      </c>
      <c r="F153" s="124">
        <f>'HIDE Site Summary'!G152</f>
        <v>0</v>
      </c>
      <c r="G153" s="125">
        <f>'HIDE Site Summary'!H152</f>
        <v>0</v>
      </c>
      <c r="H153" s="123">
        <f>'HIDE Site Summary'!I152</f>
        <v>0</v>
      </c>
      <c r="I153" s="126">
        <f>'HIDE Site Summary'!J152</f>
        <v>0</v>
      </c>
      <c r="J153" s="126">
        <f>'HIDE Site Summary'!L152</f>
        <v>0</v>
      </c>
      <c r="K153" s="126">
        <f>'HIDE Site Summary'!M152</f>
        <v>0</v>
      </c>
      <c r="L153" s="126">
        <f>'HIDE Site Summary'!N152</f>
        <v>0</v>
      </c>
      <c r="M153" s="123">
        <f>'HIDE Site Summary'!O152</f>
        <v>0</v>
      </c>
      <c r="N153" s="123">
        <f>'HIDE Site Summary'!P152</f>
        <v>0</v>
      </c>
      <c r="O153" s="123">
        <f>'HIDE Site Summary'!Q152</f>
        <v>0</v>
      </c>
      <c r="P153" s="127" t="str">
        <f>'HIDE Site Summary'!CK152</f>
        <v/>
      </c>
      <c r="Q153" s="128" t="str">
        <f>'HIDE Site Summary'!CL152</f>
        <v/>
      </c>
      <c r="R153" s="128" t="str">
        <f>'HIDE Site Summary'!CM152</f>
        <v/>
      </c>
      <c r="S153" s="129" t="str">
        <f>'HIDE Site Summary'!CN152</f>
        <v/>
      </c>
      <c r="T153" s="127" t="str">
        <f>'HIDE Site Summary'!CO152</f>
        <v/>
      </c>
      <c r="U153" s="127" t="str">
        <f>'HIDE Site Summary'!CP152</f>
        <v/>
      </c>
      <c r="V153" s="127" t="str">
        <f>'HIDE Site Summary'!CQ152</f>
        <v/>
      </c>
      <c r="W153" s="127" t="str">
        <f>'HIDE Site Summary'!CR152</f>
        <v/>
      </c>
      <c r="X153" s="127" t="str">
        <f>'HIDE Site Summary'!CS152</f>
        <v/>
      </c>
      <c r="Y153" s="138" t="str">
        <f>'HIDE Site Summary'!CT152</f>
        <v/>
      </c>
    </row>
    <row r="154" spans="2:25" x14ac:dyDescent="0.3">
      <c r="B154" s="122">
        <f>'HIDE Site Summary'!C153</f>
        <v>0</v>
      </c>
      <c r="C154" s="123">
        <f>'HIDE Site Summary'!D153</f>
        <v>0</v>
      </c>
      <c r="D154" s="123" t="str">
        <f>'HIDE Site Summary'!E153</f>
        <v/>
      </c>
      <c r="E154" s="124">
        <f>'HIDE Site Summary'!F153</f>
        <v>0</v>
      </c>
      <c r="F154" s="124">
        <f>'HIDE Site Summary'!G153</f>
        <v>0</v>
      </c>
      <c r="G154" s="125">
        <f>'HIDE Site Summary'!H153</f>
        <v>0</v>
      </c>
      <c r="H154" s="123">
        <f>'HIDE Site Summary'!I153</f>
        <v>0</v>
      </c>
      <c r="I154" s="126">
        <f>'HIDE Site Summary'!J153</f>
        <v>0</v>
      </c>
      <c r="J154" s="126">
        <f>'HIDE Site Summary'!L153</f>
        <v>0</v>
      </c>
      <c r="K154" s="126">
        <f>'HIDE Site Summary'!M153</f>
        <v>0</v>
      </c>
      <c r="L154" s="126">
        <f>'HIDE Site Summary'!N153</f>
        <v>0</v>
      </c>
      <c r="M154" s="123">
        <f>'HIDE Site Summary'!O153</f>
        <v>0</v>
      </c>
      <c r="N154" s="123">
        <f>'HIDE Site Summary'!P153</f>
        <v>0</v>
      </c>
      <c r="O154" s="123">
        <f>'HIDE Site Summary'!Q153</f>
        <v>0</v>
      </c>
      <c r="P154" s="127" t="str">
        <f>'HIDE Site Summary'!CK153</f>
        <v/>
      </c>
      <c r="Q154" s="128" t="str">
        <f>'HIDE Site Summary'!CL153</f>
        <v/>
      </c>
      <c r="R154" s="128" t="str">
        <f>'HIDE Site Summary'!CM153</f>
        <v/>
      </c>
      <c r="S154" s="129" t="str">
        <f>'HIDE Site Summary'!CN153</f>
        <v/>
      </c>
      <c r="T154" s="127" t="str">
        <f>'HIDE Site Summary'!CO153</f>
        <v/>
      </c>
      <c r="U154" s="127" t="str">
        <f>'HIDE Site Summary'!CP153</f>
        <v/>
      </c>
      <c r="V154" s="127" t="str">
        <f>'HIDE Site Summary'!CQ153</f>
        <v/>
      </c>
      <c r="W154" s="127" t="str">
        <f>'HIDE Site Summary'!CR153</f>
        <v/>
      </c>
      <c r="X154" s="127" t="str">
        <f>'HIDE Site Summary'!CS153</f>
        <v/>
      </c>
      <c r="Y154" s="138" t="str">
        <f>'HIDE Site Summary'!CT153</f>
        <v/>
      </c>
    </row>
    <row r="155" spans="2:25" x14ac:dyDescent="0.3">
      <c r="B155" s="122">
        <f>'HIDE Site Summary'!C154</f>
        <v>0</v>
      </c>
      <c r="C155" s="123">
        <f>'HIDE Site Summary'!D154</f>
        <v>0</v>
      </c>
      <c r="D155" s="123" t="str">
        <f>'HIDE Site Summary'!E154</f>
        <v/>
      </c>
      <c r="E155" s="124">
        <f>'HIDE Site Summary'!F154</f>
        <v>0</v>
      </c>
      <c r="F155" s="124">
        <f>'HIDE Site Summary'!G154</f>
        <v>0</v>
      </c>
      <c r="G155" s="125">
        <f>'HIDE Site Summary'!H154</f>
        <v>0</v>
      </c>
      <c r="H155" s="123">
        <f>'HIDE Site Summary'!I154</f>
        <v>0</v>
      </c>
      <c r="I155" s="126">
        <f>'HIDE Site Summary'!J154</f>
        <v>0</v>
      </c>
      <c r="J155" s="126">
        <f>'HIDE Site Summary'!L154</f>
        <v>0</v>
      </c>
      <c r="K155" s="126">
        <f>'HIDE Site Summary'!M154</f>
        <v>0</v>
      </c>
      <c r="L155" s="126">
        <f>'HIDE Site Summary'!N154</f>
        <v>0</v>
      </c>
      <c r="M155" s="123">
        <f>'HIDE Site Summary'!O154</f>
        <v>0</v>
      </c>
      <c r="N155" s="123">
        <f>'HIDE Site Summary'!P154</f>
        <v>0</v>
      </c>
      <c r="O155" s="123">
        <f>'HIDE Site Summary'!Q154</f>
        <v>0</v>
      </c>
      <c r="P155" s="127" t="str">
        <f>'HIDE Site Summary'!CK154</f>
        <v/>
      </c>
      <c r="Q155" s="128" t="str">
        <f>'HIDE Site Summary'!CL154</f>
        <v/>
      </c>
      <c r="R155" s="128" t="str">
        <f>'HIDE Site Summary'!CM154</f>
        <v/>
      </c>
      <c r="S155" s="129" t="str">
        <f>'HIDE Site Summary'!CN154</f>
        <v/>
      </c>
      <c r="T155" s="127" t="str">
        <f>'HIDE Site Summary'!CO154</f>
        <v/>
      </c>
      <c r="U155" s="127" t="str">
        <f>'HIDE Site Summary'!CP154</f>
        <v/>
      </c>
      <c r="V155" s="127" t="str">
        <f>'HIDE Site Summary'!CQ154</f>
        <v/>
      </c>
      <c r="W155" s="127" t="str">
        <f>'HIDE Site Summary'!CR154</f>
        <v/>
      </c>
      <c r="X155" s="127" t="str">
        <f>'HIDE Site Summary'!CS154</f>
        <v/>
      </c>
      <c r="Y155" s="138" t="str">
        <f>'HIDE Site Summary'!CT154</f>
        <v/>
      </c>
    </row>
    <row r="156" spans="2:25" x14ac:dyDescent="0.3">
      <c r="B156" s="122">
        <f>'HIDE Site Summary'!C155</f>
        <v>0</v>
      </c>
      <c r="C156" s="123">
        <f>'HIDE Site Summary'!D155</f>
        <v>0</v>
      </c>
      <c r="D156" s="123" t="str">
        <f>'HIDE Site Summary'!E155</f>
        <v/>
      </c>
      <c r="E156" s="124">
        <f>'HIDE Site Summary'!F155</f>
        <v>0</v>
      </c>
      <c r="F156" s="124">
        <f>'HIDE Site Summary'!G155</f>
        <v>0</v>
      </c>
      <c r="G156" s="125">
        <f>'HIDE Site Summary'!H155</f>
        <v>0</v>
      </c>
      <c r="H156" s="123">
        <f>'HIDE Site Summary'!I155</f>
        <v>0</v>
      </c>
      <c r="I156" s="126">
        <f>'HIDE Site Summary'!J155</f>
        <v>0</v>
      </c>
      <c r="J156" s="126">
        <f>'HIDE Site Summary'!L155</f>
        <v>0</v>
      </c>
      <c r="K156" s="126">
        <f>'HIDE Site Summary'!M155</f>
        <v>0</v>
      </c>
      <c r="L156" s="126">
        <f>'HIDE Site Summary'!N155</f>
        <v>0</v>
      </c>
      <c r="M156" s="123">
        <f>'HIDE Site Summary'!O155</f>
        <v>0</v>
      </c>
      <c r="N156" s="123">
        <f>'HIDE Site Summary'!P155</f>
        <v>0</v>
      </c>
      <c r="O156" s="123">
        <f>'HIDE Site Summary'!Q155</f>
        <v>0</v>
      </c>
      <c r="P156" s="127" t="str">
        <f>'HIDE Site Summary'!CK155</f>
        <v/>
      </c>
      <c r="Q156" s="128" t="str">
        <f>'HIDE Site Summary'!CL155</f>
        <v/>
      </c>
      <c r="R156" s="128" t="str">
        <f>'HIDE Site Summary'!CM155</f>
        <v/>
      </c>
      <c r="S156" s="129" t="str">
        <f>'HIDE Site Summary'!CN155</f>
        <v/>
      </c>
      <c r="T156" s="127" t="str">
        <f>'HIDE Site Summary'!CO155</f>
        <v/>
      </c>
      <c r="U156" s="127" t="str">
        <f>'HIDE Site Summary'!CP155</f>
        <v/>
      </c>
      <c r="V156" s="127" t="str">
        <f>'HIDE Site Summary'!CQ155</f>
        <v/>
      </c>
      <c r="W156" s="127" t="str">
        <f>'HIDE Site Summary'!CR155</f>
        <v/>
      </c>
      <c r="X156" s="127" t="str">
        <f>'HIDE Site Summary'!CS155</f>
        <v/>
      </c>
      <c r="Y156" s="138" t="str">
        <f>'HIDE Site Summary'!CT155</f>
        <v/>
      </c>
    </row>
    <row r="157" spans="2:25" x14ac:dyDescent="0.3">
      <c r="B157" s="122">
        <f>'HIDE Site Summary'!C156</f>
        <v>0</v>
      </c>
      <c r="C157" s="123">
        <f>'HIDE Site Summary'!D156</f>
        <v>0</v>
      </c>
      <c r="D157" s="123" t="str">
        <f>'HIDE Site Summary'!E156</f>
        <v/>
      </c>
      <c r="E157" s="124">
        <f>'HIDE Site Summary'!F156</f>
        <v>0</v>
      </c>
      <c r="F157" s="124">
        <f>'HIDE Site Summary'!G156</f>
        <v>0</v>
      </c>
      <c r="G157" s="125">
        <f>'HIDE Site Summary'!H156</f>
        <v>0</v>
      </c>
      <c r="H157" s="123">
        <f>'HIDE Site Summary'!I156</f>
        <v>0</v>
      </c>
      <c r="I157" s="126">
        <f>'HIDE Site Summary'!J156</f>
        <v>0</v>
      </c>
      <c r="J157" s="126">
        <f>'HIDE Site Summary'!L156</f>
        <v>0</v>
      </c>
      <c r="K157" s="126">
        <f>'HIDE Site Summary'!M156</f>
        <v>0</v>
      </c>
      <c r="L157" s="126">
        <f>'HIDE Site Summary'!N156</f>
        <v>0</v>
      </c>
      <c r="M157" s="123">
        <f>'HIDE Site Summary'!O156</f>
        <v>0</v>
      </c>
      <c r="N157" s="123">
        <f>'HIDE Site Summary'!P156</f>
        <v>0</v>
      </c>
      <c r="O157" s="123">
        <f>'HIDE Site Summary'!Q156</f>
        <v>0</v>
      </c>
      <c r="P157" s="127" t="str">
        <f>'HIDE Site Summary'!CK156</f>
        <v/>
      </c>
      <c r="Q157" s="128" t="str">
        <f>'HIDE Site Summary'!CL156</f>
        <v/>
      </c>
      <c r="R157" s="128" t="str">
        <f>'HIDE Site Summary'!CM156</f>
        <v/>
      </c>
      <c r="S157" s="129" t="str">
        <f>'HIDE Site Summary'!CN156</f>
        <v/>
      </c>
      <c r="T157" s="127" t="str">
        <f>'HIDE Site Summary'!CO156</f>
        <v/>
      </c>
      <c r="U157" s="127" t="str">
        <f>'HIDE Site Summary'!CP156</f>
        <v/>
      </c>
      <c r="V157" s="127" t="str">
        <f>'HIDE Site Summary'!CQ156</f>
        <v/>
      </c>
      <c r="W157" s="127" t="str">
        <f>'HIDE Site Summary'!CR156</f>
        <v/>
      </c>
      <c r="X157" s="127" t="str">
        <f>'HIDE Site Summary'!CS156</f>
        <v/>
      </c>
      <c r="Y157" s="138" t="str">
        <f>'HIDE Site Summary'!CT156</f>
        <v/>
      </c>
    </row>
    <row r="158" spans="2:25" x14ac:dyDescent="0.3">
      <c r="B158" s="122">
        <f>'HIDE Site Summary'!C157</f>
        <v>0</v>
      </c>
      <c r="C158" s="123">
        <f>'HIDE Site Summary'!D157</f>
        <v>0</v>
      </c>
      <c r="D158" s="123" t="str">
        <f>'HIDE Site Summary'!E157</f>
        <v/>
      </c>
      <c r="E158" s="124">
        <f>'HIDE Site Summary'!F157</f>
        <v>0</v>
      </c>
      <c r="F158" s="124">
        <f>'HIDE Site Summary'!G157</f>
        <v>0</v>
      </c>
      <c r="G158" s="125">
        <f>'HIDE Site Summary'!H157</f>
        <v>0</v>
      </c>
      <c r="H158" s="123">
        <f>'HIDE Site Summary'!I157</f>
        <v>0</v>
      </c>
      <c r="I158" s="126">
        <f>'HIDE Site Summary'!J157</f>
        <v>0</v>
      </c>
      <c r="J158" s="126">
        <f>'HIDE Site Summary'!L157</f>
        <v>0</v>
      </c>
      <c r="K158" s="126">
        <f>'HIDE Site Summary'!M157</f>
        <v>0</v>
      </c>
      <c r="L158" s="126">
        <f>'HIDE Site Summary'!N157</f>
        <v>0</v>
      </c>
      <c r="M158" s="123">
        <f>'HIDE Site Summary'!O157</f>
        <v>0</v>
      </c>
      <c r="N158" s="123">
        <f>'HIDE Site Summary'!P157</f>
        <v>0</v>
      </c>
      <c r="O158" s="123">
        <f>'HIDE Site Summary'!Q157</f>
        <v>0</v>
      </c>
      <c r="P158" s="127" t="str">
        <f>'HIDE Site Summary'!CK157</f>
        <v/>
      </c>
      <c r="Q158" s="128" t="str">
        <f>'HIDE Site Summary'!CL157</f>
        <v/>
      </c>
      <c r="R158" s="128" t="str">
        <f>'HIDE Site Summary'!CM157</f>
        <v/>
      </c>
      <c r="S158" s="129" t="str">
        <f>'HIDE Site Summary'!CN157</f>
        <v/>
      </c>
      <c r="T158" s="127" t="str">
        <f>'HIDE Site Summary'!CO157</f>
        <v/>
      </c>
      <c r="U158" s="127" t="str">
        <f>'HIDE Site Summary'!CP157</f>
        <v/>
      </c>
      <c r="V158" s="127" t="str">
        <f>'HIDE Site Summary'!CQ157</f>
        <v/>
      </c>
      <c r="W158" s="127" t="str">
        <f>'HIDE Site Summary'!CR157</f>
        <v/>
      </c>
      <c r="X158" s="127" t="str">
        <f>'HIDE Site Summary'!CS157</f>
        <v/>
      </c>
      <c r="Y158" s="138" t="str">
        <f>'HIDE Site Summary'!CT157</f>
        <v/>
      </c>
    </row>
    <row r="159" spans="2:25" x14ac:dyDescent="0.3">
      <c r="B159" s="122">
        <f>'HIDE Site Summary'!C158</f>
        <v>0</v>
      </c>
      <c r="C159" s="123">
        <f>'HIDE Site Summary'!D158</f>
        <v>0</v>
      </c>
      <c r="D159" s="123" t="str">
        <f>'HIDE Site Summary'!E158</f>
        <v/>
      </c>
      <c r="E159" s="124">
        <f>'HIDE Site Summary'!F158</f>
        <v>0</v>
      </c>
      <c r="F159" s="124">
        <f>'HIDE Site Summary'!G158</f>
        <v>0</v>
      </c>
      <c r="G159" s="125">
        <f>'HIDE Site Summary'!H158</f>
        <v>0</v>
      </c>
      <c r="H159" s="123">
        <f>'HIDE Site Summary'!I158</f>
        <v>0</v>
      </c>
      <c r="I159" s="126">
        <f>'HIDE Site Summary'!J158</f>
        <v>0</v>
      </c>
      <c r="J159" s="126">
        <f>'HIDE Site Summary'!L158</f>
        <v>0</v>
      </c>
      <c r="K159" s="126">
        <f>'HIDE Site Summary'!M158</f>
        <v>0</v>
      </c>
      <c r="L159" s="126">
        <f>'HIDE Site Summary'!N158</f>
        <v>0</v>
      </c>
      <c r="M159" s="123">
        <f>'HIDE Site Summary'!O158</f>
        <v>0</v>
      </c>
      <c r="N159" s="123">
        <f>'HIDE Site Summary'!P158</f>
        <v>0</v>
      </c>
      <c r="O159" s="123">
        <f>'HIDE Site Summary'!Q158</f>
        <v>0</v>
      </c>
      <c r="P159" s="127" t="str">
        <f>'HIDE Site Summary'!CK158</f>
        <v/>
      </c>
      <c r="Q159" s="128" t="str">
        <f>'HIDE Site Summary'!CL158</f>
        <v/>
      </c>
      <c r="R159" s="128" t="str">
        <f>'HIDE Site Summary'!CM158</f>
        <v/>
      </c>
      <c r="S159" s="129" t="str">
        <f>'HIDE Site Summary'!CN158</f>
        <v/>
      </c>
      <c r="T159" s="127" t="str">
        <f>'HIDE Site Summary'!CO158</f>
        <v/>
      </c>
      <c r="U159" s="127" t="str">
        <f>'HIDE Site Summary'!CP158</f>
        <v/>
      </c>
      <c r="V159" s="127" t="str">
        <f>'HIDE Site Summary'!CQ158</f>
        <v/>
      </c>
      <c r="W159" s="127" t="str">
        <f>'HIDE Site Summary'!CR158</f>
        <v/>
      </c>
      <c r="X159" s="127" t="str">
        <f>'HIDE Site Summary'!CS158</f>
        <v/>
      </c>
      <c r="Y159" s="138" t="str">
        <f>'HIDE Site Summary'!CT158</f>
        <v/>
      </c>
    </row>
    <row r="160" spans="2:25" x14ac:dyDescent="0.3">
      <c r="B160" s="122">
        <f>'HIDE Site Summary'!C159</f>
        <v>0</v>
      </c>
      <c r="C160" s="123">
        <f>'HIDE Site Summary'!D159</f>
        <v>0</v>
      </c>
      <c r="D160" s="123" t="str">
        <f>'HIDE Site Summary'!E159</f>
        <v/>
      </c>
      <c r="E160" s="124">
        <f>'HIDE Site Summary'!F159</f>
        <v>0</v>
      </c>
      <c r="F160" s="124">
        <f>'HIDE Site Summary'!G159</f>
        <v>0</v>
      </c>
      <c r="G160" s="125">
        <f>'HIDE Site Summary'!H159</f>
        <v>0</v>
      </c>
      <c r="H160" s="123">
        <f>'HIDE Site Summary'!I159</f>
        <v>0</v>
      </c>
      <c r="I160" s="126">
        <f>'HIDE Site Summary'!J159</f>
        <v>0</v>
      </c>
      <c r="J160" s="126">
        <f>'HIDE Site Summary'!L159</f>
        <v>0</v>
      </c>
      <c r="K160" s="126">
        <f>'HIDE Site Summary'!M159</f>
        <v>0</v>
      </c>
      <c r="L160" s="126">
        <f>'HIDE Site Summary'!N159</f>
        <v>0</v>
      </c>
      <c r="M160" s="123">
        <f>'HIDE Site Summary'!O159</f>
        <v>0</v>
      </c>
      <c r="N160" s="123">
        <f>'HIDE Site Summary'!P159</f>
        <v>0</v>
      </c>
      <c r="O160" s="123">
        <f>'HIDE Site Summary'!Q159</f>
        <v>0</v>
      </c>
      <c r="P160" s="127" t="str">
        <f>'HIDE Site Summary'!CK159</f>
        <v/>
      </c>
      <c r="Q160" s="128" t="str">
        <f>'HIDE Site Summary'!CL159</f>
        <v/>
      </c>
      <c r="R160" s="128" t="str">
        <f>'HIDE Site Summary'!CM159</f>
        <v/>
      </c>
      <c r="S160" s="129" t="str">
        <f>'HIDE Site Summary'!CN159</f>
        <v/>
      </c>
      <c r="T160" s="127" t="str">
        <f>'HIDE Site Summary'!CO159</f>
        <v/>
      </c>
      <c r="U160" s="127" t="str">
        <f>'HIDE Site Summary'!CP159</f>
        <v/>
      </c>
      <c r="V160" s="127" t="str">
        <f>'HIDE Site Summary'!CQ159</f>
        <v/>
      </c>
      <c r="W160" s="127" t="str">
        <f>'HIDE Site Summary'!CR159</f>
        <v/>
      </c>
      <c r="X160" s="127" t="str">
        <f>'HIDE Site Summary'!CS159</f>
        <v/>
      </c>
      <c r="Y160" s="138" t="str">
        <f>'HIDE Site Summary'!CT159</f>
        <v/>
      </c>
    </row>
    <row r="161" spans="2:25" x14ac:dyDescent="0.3">
      <c r="B161" s="122">
        <f>'HIDE Site Summary'!C160</f>
        <v>0</v>
      </c>
      <c r="C161" s="123">
        <f>'HIDE Site Summary'!D160</f>
        <v>0</v>
      </c>
      <c r="D161" s="123" t="str">
        <f>'HIDE Site Summary'!E160</f>
        <v/>
      </c>
      <c r="E161" s="124">
        <f>'HIDE Site Summary'!F160</f>
        <v>0</v>
      </c>
      <c r="F161" s="124">
        <f>'HIDE Site Summary'!G160</f>
        <v>0</v>
      </c>
      <c r="G161" s="125">
        <f>'HIDE Site Summary'!H160</f>
        <v>0</v>
      </c>
      <c r="H161" s="123">
        <f>'HIDE Site Summary'!I160</f>
        <v>0</v>
      </c>
      <c r="I161" s="126">
        <f>'HIDE Site Summary'!J160</f>
        <v>0</v>
      </c>
      <c r="J161" s="126">
        <f>'HIDE Site Summary'!L160</f>
        <v>0</v>
      </c>
      <c r="K161" s="126">
        <f>'HIDE Site Summary'!M160</f>
        <v>0</v>
      </c>
      <c r="L161" s="126">
        <f>'HIDE Site Summary'!N160</f>
        <v>0</v>
      </c>
      <c r="M161" s="123">
        <f>'HIDE Site Summary'!O160</f>
        <v>0</v>
      </c>
      <c r="N161" s="123">
        <f>'HIDE Site Summary'!P160</f>
        <v>0</v>
      </c>
      <c r="O161" s="123">
        <f>'HIDE Site Summary'!Q160</f>
        <v>0</v>
      </c>
      <c r="P161" s="127" t="str">
        <f>'HIDE Site Summary'!CK160</f>
        <v/>
      </c>
      <c r="Q161" s="128" t="str">
        <f>'HIDE Site Summary'!CL160</f>
        <v/>
      </c>
      <c r="R161" s="128" t="str">
        <f>'HIDE Site Summary'!CM160</f>
        <v/>
      </c>
      <c r="S161" s="129" t="str">
        <f>'HIDE Site Summary'!CN160</f>
        <v/>
      </c>
      <c r="T161" s="127" t="str">
        <f>'HIDE Site Summary'!CO160</f>
        <v/>
      </c>
      <c r="U161" s="127" t="str">
        <f>'HIDE Site Summary'!CP160</f>
        <v/>
      </c>
      <c r="V161" s="127" t="str">
        <f>'HIDE Site Summary'!CQ160</f>
        <v/>
      </c>
      <c r="W161" s="127" t="str">
        <f>'HIDE Site Summary'!CR160</f>
        <v/>
      </c>
      <c r="X161" s="127" t="str">
        <f>'HIDE Site Summary'!CS160</f>
        <v/>
      </c>
      <c r="Y161" s="138" t="str">
        <f>'HIDE Site Summary'!CT160</f>
        <v/>
      </c>
    </row>
    <row r="162" spans="2:25" x14ac:dyDescent="0.3">
      <c r="B162" s="122">
        <f>'HIDE Site Summary'!C161</f>
        <v>0</v>
      </c>
      <c r="C162" s="123">
        <f>'HIDE Site Summary'!D161</f>
        <v>0</v>
      </c>
      <c r="D162" s="123" t="str">
        <f>'HIDE Site Summary'!E161</f>
        <v/>
      </c>
      <c r="E162" s="124">
        <f>'HIDE Site Summary'!F161</f>
        <v>0</v>
      </c>
      <c r="F162" s="124">
        <f>'HIDE Site Summary'!G161</f>
        <v>0</v>
      </c>
      <c r="G162" s="125">
        <f>'HIDE Site Summary'!H161</f>
        <v>0</v>
      </c>
      <c r="H162" s="123">
        <f>'HIDE Site Summary'!I161</f>
        <v>0</v>
      </c>
      <c r="I162" s="126">
        <f>'HIDE Site Summary'!J161</f>
        <v>0</v>
      </c>
      <c r="J162" s="126">
        <f>'HIDE Site Summary'!L161</f>
        <v>0</v>
      </c>
      <c r="K162" s="126">
        <f>'HIDE Site Summary'!M161</f>
        <v>0</v>
      </c>
      <c r="L162" s="126">
        <f>'HIDE Site Summary'!N161</f>
        <v>0</v>
      </c>
      <c r="M162" s="123">
        <f>'HIDE Site Summary'!O161</f>
        <v>0</v>
      </c>
      <c r="N162" s="123">
        <f>'HIDE Site Summary'!P161</f>
        <v>0</v>
      </c>
      <c r="O162" s="123">
        <f>'HIDE Site Summary'!Q161</f>
        <v>0</v>
      </c>
      <c r="P162" s="127" t="str">
        <f>'HIDE Site Summary'!CK161</f>
        <v/>
      </c>
      <c r="Q162" s="128" t="str">
        <f>'HIDE Site Summary'!CL161</f>
        <v/>
      </c>
      <c r="R162" s="128" t="str">
        <f>'HIDE Site Summary'!CM161</f>
        <v/>
      </c>
      <c r="S162" s="129" t="str">
        <f>'HIDE Site Summary'!CN161</f>
        <v/>
      </c>
      <c r="T162" s="127" t="str">
        <f>'HIDE Site Summary'!CO161</f>
        <v/>
      </c>
      <c r="U162" s="127" t="str">
        <f>'HIDE Site Summary'!CP161</f>
        <v/>
      </c>
      <c r="V162" s="127" t="str">
        <f>'HIDE Site Summary'!CQ161</f>
        <v/>
      </c>
      <c r="W162" s="127" t="str">
        <f>'HIDE Site Summary'!CR161</f>
        <v/>
      </c>
      <c r="X162" s="127" t="str">
        <f>'HIDE Site Summary'!CS161</f>
        <v/>
      </c>
      <c r="Y162" s="138" t="str">
        <f>'HIDE Site Summary'!CT161</f>
        <v/>
      </c>
    </row>
    <row r="163" spans="2:25" x14ac:dyDescent="0.3">
      <c r="B163" s="122">
        <f>'HIDE Site Summary'!C162</f>
        <v>0</v>
      </c>
      <c r="C163" s="123">
        <f>'HIDE Site Summary'!D162</f>
        <v>0</v>
      </c>
      <c r="D163" s="123" t="str">
        <f>'HIDE Site Summary'!E162</f>
        <v/>
      </c>
      <c r="E163" s="124">
        <f>'HIDE Site Summary'!F162</f>
        <v>0</v>
      </c>
      <c r="F163" s="124">
        <f>'HIDE Site Summary'!G162</f>
        <v>0</v>
      </c>
      <c r="G163" s="125">
        <f>'HIDE Site Summary'!H162</f>
        <v>0</v>
      </c>
      <c r="H163" s="123">
        <f>'HIDE Site Summary'!I162</f>
        <v>0</v>
      </c>
      <c r="I163" s="126">
        <f>'HIDE Site Summary'!J162</f>
        <v>0</v>
      </c>
      <c r="J163" s="126">
        <f>'HIDE Site Summary'!L162</f>
        <v>0</v>
      </c>
      <c r="K163" s="126">
        <f>'HIDE Site Summary'!M162</f>
        <v>0</v>
      </c>
      <c r="L163" s="126">
        <f>'HIDE Site Summary'!N162</f>
        <v>0</v>
      </c>
      <c r="M163" s="123">
        <f>'HIDE Site Summary'!O162</f>
        <v>0</v>
      </c>
      <c r="N163" s="123">
        <f>'HIDE Site Summary'!P162</f>
        <v>0</v>
      </c>
      <c r="O163" s="123">
        <f>'HIDE Site Summary'!Q162</f>
        <v>0</v>
      </c>
      <c r="P163" s="127" t="str">
        <f>'HIDE Site Summary'!CK162</f>
        <v/>
      </c>
      <c r="Q163" s="128" t="str">
        <f>'HIDE Site Summary'!CL162</f>
        <v/>
      </c>
      <c r="R163" s="128" t="str">
        <f>'HIDE Site Summary'!CM162</f>
        <v/>
      </c>
      <c r="S163" s="129" t="str">
        <f>'HIDE Site Summary'!CN162</f>
        <v/>
      </c>
      <c r="T163" s="127" t="str">
        <f>'HIDE Site Summary'!CO162</f>
        <v/>
      </c>
      <c r="U163" s="127" t="str">
        <f>'HIDE Site Summary'!CP162</f>
        <v/>
      </c>
      <c r="V163" s="127" t="str">
        <f>'HIDE Site Summary'!CQ162</f>
        <v/>
      </c>
      <c r="W163" s="127" t="str">
        <f>'HIDE Site Summary'!CR162</f>
        <v/>
      </c>
      <c r="X163" s="127" t="str">
        <f>'HIDE Site Summary'!CS162</f>
        <v/>
      </c>
      <c r="Y163" s="138" t="str">
        <f>'HIDE Site Summary'!CT162</f>
        <v/>
      </c>
    </row>
    <row r="164" spans="2:25" x14ac:dyDescent="0.3">
      <c r="B164" s="122">
        <f>'HIDE Site Summary'!C163</f>
        <v>0</v>
      </c>
      <c r="C164" s="123">
        <f>'HIDE Site Summary'!D163</f>
        <v>0</v>
      </c>
      <c r="D164" s="123" t="str">
        <f>'HIDE Site Summary'!E163</f>
        <v/>
      </c>
      <c r="E164" s="124">
        <f>'HIDE Site Summary'!F163</f>
        <v>0</v>
      </c>
      <c r="F164" s="124">
        <f>'HIDE Site Summary'!G163</f>
        <v>0</v>
      </c>
      <c r="G164" s="125">
        <f>'HIDE Site Summary'!H163</f>
        <v>0</v>
      </c>
      <c r="H164" s="123">
        <f>'HIDE Site Summary'!I163</f>
        <v>0</v>
      </c>
      <c r="I164" s="126">
        <f>'HIDE Site Summary'!J163</f>
        <v>0</v>
      </c>
      <c r="J164" s="126">
        <f>'HIDE Site Summary'!L163</f>
        <v>0</v>
      </c>
      <c r="K164" s="126">
        <f>'HIDE Site Summary'!M163</f>
        <v>0</v>
      </c>
      <c r="L164" s="126">
        <f>'HIDE Site Summary'!N163</f>
        <v>0</v>
      </c>
      <c r="M164" s="123">
        <f>'HIDE Site Summary'!O163</f>
        <v>0</v>
      </c>
      <c r="N164" s="123">
        <f>'HIDE Site Summary'!P163</f>
        <v>0</v>
      </c>
      <c r="O164" s="123">
        <f>'HIDE Site Summary'!Q163</f>
        <v>0</v>
      </c>
      <c r="P164" s="127" t="str">
        <f>'HIDE Site Summary'!CK163</f>
        <v/>
      </c>
      <c r="Q164" s="128" t="str">
        <f>'HIDE Site Summary'!CL163</f>
        <v/>
      </c>
      <c r="R164" s="128" t="str">
        <f>'HIDE Site Summary'!CM163</f>
        <v/>
      </c>
      <c r="S164" s="129" t="str">
        <f>'HIDE Site Summary'!CN163</f>
        <v/>
      </c>
      <c r="T164" s="127" t="str">
        <f>'HIDE Site Summary'!CO163</f>
        <v/>
      </c>
      <c r="U164" s="127" t="str">
        <f>'HIDE Site Summary'!CP163</f>
        <v/>
      </c>
      <c r="V164" s="127" t="str">
        <f>'HIDE Site Summary'!CQ163</f>
        <v/>
      </c>
      <c r="W164" s="127" t="str">
        <f>'HIDE Site Summary'!CR163</f>
        <v/>
      </c>
      <c r="X164" s="127" t="str">
        <f>'HIDE Site Summary'!CS163</f>
        <v/>
      </c>
      <c r="Y164" s="138" t="str">
        <f>'HIDE Site Summary'!CT163</f>
        <v/>
      </c>
    </row>
    <row r="165" spans="2:25" x14ac:dyDescent="0.3">
      <c r="B165" s="122">
        <f>'HIDE Site Summary'!C164</f>
        <v>0</v>
      </c>
      <c r="C165" s="123">
        <f>'HIDE Site Summary'!D164</f>
        <v>0</v>
      </c>
      <c r="D165" s="123" t="str">
        <f>'HIDE Site Summary'!E164</f>
        <v/>
      </c>
      <c r="E165" s="124">
        <f>'HIDE Site Summary'!F164</f>
        <v>0</v>
      </c>
      <c r="F165" s="124">
        <f>'HIDE Site Summary'!G164</f>
        <v>0</v>
      </c>
      <c r="G165" s="125">
        <f>'HIDE Site Summary'!H164</f>
        <v>0</v>
      </c>
      <c r="H165" s="123">
        <f>'HIDE Site Summary'!I164</f>
        <v>0</v>
      </c>
      <c r="I165" s="126">
        <f>'HIDE Site Summary'!J164</f>
        <v>0</v>
      </c>
      <c r="J165" s="126">
        <f>'HIDE Site Summary'!L164</f>
        <v>0</v>
      </c>
      <c r="K165" s="126">
        <f>'HIDE Site Summary'!M164</f>
        <v>0</v>
      </c>
      <c r="L165" s="126">
        <f>'HIDE Site Summary'!N164</f>
        <v>0</v>
      </c>
      <c r="M165" s="123">
        <f>'HIDE Site Summary'!O164</f>
        <v>0</v>
      </c>
      <c r="N165" s="123">
        <f>'HIDE Site Summary'!P164</f>
        <v>0</v>
      </c>
      <c r="O165" s="123">
        <f>'HIDE Site Summary'!Q164</f>
        <v>0</v>
      </c>
      <c r="P165" s="127" t="str">
        <f>'HIDE Site Summary'!CK164</f>
        <v/>
      </c>
      <c r="Q165" s="128" t="str">
        <f>'HIDE Site Summary'!CL164</f>
        <v/>
      </c>
      <c r="R165" s="128" t="str">
        <f>'HIDE Site Summary'!CM164</f>
        <v/>
      </c>
      <c r="S165" s="129" t="str">
        <f>'HIDE Site Summary'!CN164</f>
        <v/>
      </c>
      <c r="T165" s="127" t="str">
        <f>'HIDE Site Summary'!CO164</f>
        <v/>
      </c>
      <c r="U165" s="127" t="str">
        <f>'HIDE Site Summary'!CP164</f>
        <v/>
      </c>
      <c r="V165" s="127" t="str">
        <f>'HIDE Site Summary'!CQ164</f>
        <v/>
      </c>
      <c r="W165" s="127" t="str">
        <f>'HIDE Site Summary'!CR164</f>
        <v/>
      </c>
      <c r="X165" s="127" t="str">
        <f>'HIDE Site Summary'!CS164</f>
        <v/>
      </c>
      <c r="Y165" s="138" t="str">
        <f>'HIDE Site Summary'!CT164</f>
        <v/>
      </c>
    </row>
    <row r="166" spans="2:25" x14ac:dyDescent="0.3">
      <c r="B166" s="122">
        <f>'HIDE Site Summary'!C165</f>
        <v>0</v>
      </c>
      <c r="C166" s="123">
        <f>'HIDE Site Summary'!D165</f>
        <v>0</v>
      </c>
      <c r="D166" s="123" t="str">
        <f>'HIDE Site Summary'!E165</f>
        <v/>
      </c>
      <c r="E166" s="124">
        <f>'HIDE Site Summary'!F165</f>
        <v>0</v>
      </c>
      <c r="F166" s="124">
        <f>'HIDE Site Summary'!G165</f>
        <v>0</v>
      </c>
      <c r="G166" s="125">
        <f>'HIDE Site Summary'!H165</f>
        <v>0</v>
      </c>
      <c r="H166" s="123">
        <f>'HIDE Site Summary'!I165</f>
        <v>0</v>
      </c>
      <c r="I166" s="126">
        <f>'HIDE Site Summary'!J165</f>
        <v>0</v>
      </c>
      <c r="J166" s="126">
        <f>'HIDE Site Summary'!L165</f>
        <v>0</v>
      </c>
      <c r="K166" s="126">
        <f>'HIDE Site Summary'!M165</f>
        <v>0</v>
      </c>
      <c r="L166" s="126">
        <f>'HIDE Site Summary'!N165</f>
        <v>0</v>
      </c>
      <c r="M166" s="123">
        <f>'HIDE Site Summary'!O165</f>
        <v>0</v>
      </c>
      <c r="N166" s="123">
        <f>'HIDE Site Summary'!P165</f>
        <v>0</v>
      </c>
      <c r="O166" s="123">
        <f>'HIDE Site Summary'!Q165</f>
        <v>0</v>
      </c>
      <c r="P166" s="127" t="str">
        <f>'HIDE Site Summary'!CK165</f>
        <v/>
      </c>
      <c r="Q166" s="128" t="str">
        <f>'HIDE Site Summary'!CL165</f>
        <v/>
      </c>
      <c r="R166" s="128" t="str">
        <f>'HIDE Site Summary'!CM165</f>
        <v/>
      </c>
      <c r="S166" s="129" t="str">
        <f>'HIDE Site Summary'!CN165</f>
        <v/>
      </c>
      <c r="T166" s="127" t="str">
        <f>'HIDE Site Summary'!CO165</f>
        <v/>
      </c>
      <c r="U166" s="127" t="str">
        <f>'HIDE Site Summary'!CP165</f>
        <v/>
      </c>
      <c r="V166" s="127" t="str">
        <f>'HIDE Site Summary'!CQ165</f>
        <v/>
      </c>
      <c r="W166" s="127" t="str">
        <f>'HIDE Site Summary'!CR165</f>
        <v/>
      </c>
      <c r="X166" s="127" t="str">
        <f>'HIDE Site Summary'!CS165</f>
        <v/>
      </c>
      <c r="Y166" s="138" t="str">
        <f>'HIDE Site Summary'!CT165</f>
        <v/>
      </c>
    </row>
    <row r="167" spans="2:25" x14ac:dyDescent="0.3">
      <c r="B167" s="122">
        <f>'HIDE Site Summary'!C166</f>
        <v>0</v>
      </c>
      <c r="C167" s="123">
        <f>'HIDE Site Summary'!D166</f>
        <v>0</v>
      </c>
      <c r="D167" s="123" t="str">
        <f>'HIDE Site Summary'!E166</f>
        <v/>
      </c>
      <c r="E167" s="124">
        <f>'HIDE Site Summary'!F166</f>
        <v>0</v>
      </c>
      <c r="F167" s="124">
        <f>'HIDE Site Summary'!G166</f>
        <v>0</v>
      </c>
      <c r="G167" s="125">
        <f>'HIDE Site Summary'!H166</f>
        <v>0</v>
      </c>
      <c r="H167" s="123">
        <f>'HIDE Site Summary'!I166</f>
        <v>0</v>
      </c>
      <c r="I167" s="126">
        <f>'HIDE Site Summary'!J166</f>
        <v>0</v>
      </c>
      <c r="J167" s="126">
        <f>'HIDE Site Summary'!L166</f>
        <v>0</v>
      </c>
      <c r="K167" s="126">
        <f>'HIDE Site Summary'!M166</f>
        <v>0</v>
      </c>
      <c r="L167" s="126">
        <f>'HIDE Site Summary'!N166</f>
        <v>0</v>
      </c>
      <c r="M167" s="123">
        <f>'HIDE Site Summary'!O166</f>
        <v>0</v>
      </c>
      <c r="N167" s="123">
        <f>'HIDE Site Summary'!P166</f>
        <v>0</v>
      </c>
      <c r="O167" s="123">
        <f>'HIDE Site Summary'!Q166</f>
        <v>0</v>
      </c>
      <c r="P167" s="127" t="str">
        <f>'HIDE Site Summary'!CK166</f>
        <v/>
      </c>
      <c r="Q167" s="128" t="str">
        <f>'HIDE Site Summary'!CL166</f>
        <v/>
      </c>
      <c r="R167" s="128" t="str">
        <f>'HIDE Site Summary'!CM166</f>
        <v/>
      </c>
      <c r="S167" s="129" t="str">
        <f>'HIDE Site Summary'!CN166</f>
        <v/>
      </c>
      <c r="T167" s="127" t="str">
        <f>'HIDE Site Summary'!CO166</f>
        <v/>
      </c>
      <c r="U167" s="127" t="str">
        <f>'HIDE Site Summary'!CP166</f>
        <v/>
      </c>
      <c r="V167" s="127" t="str">
        <f>'HIDE Site Summary'!CQ166</f>
        <v/>
      </c>
      <c r="W167" s="127" t="str">
        <f>'HIDE Site Summary'!CR166</f>
        <v/>
      </c>
      <c r="X167" s="127" t="str">
        <f>'HIDE Site Summary'!CS166</f>
        <v/>
      </c>
      <c r="Y167" s="138" t="str">
        <f>'HIDE Site Summary'!CT166</f>
        <v/>
      </c>
    </row>
    <row r="168" spans="2:25" x14ac:dyDescent="0.3">
      <c r="B168" s="122">
        <f>'HIDE Site Summary'!C167</f>
        <v>0</v>
      </c>
      <c r="C168" s="123">
        <f>'HIDE Site Summary'!D167</f>
        <v>0</v>
      </c>
      <c r="D168" s="123" t="str">
        <f>'HIDE Site Summary'!E167</f>
        <v/>
      </c>
      <c r="E168" s="124">
        <f>'HIDE Site Summary'!F167</f>
        <v>0</v>
      </c>
      <c r="F168" s="124">
        <f>'HIDE Site Summary'!G167</f>
        <v>0</v>
      </c>
      <c r="G168" s="125">
        <f>'HIDE Site Summary'!H167</f>
        <v>0</v>
      </c>
      <c r="H168" s="123">
        <f>'HIDE Site Summary'!I167</f>
        <v>0</v>
      </c>
      <c r="I168" s="126">
        <f>'HIDE Site Summary'!J167</f>
        <v>0</v>
      </c>
      <c r="J168" s="126">
        <f>'HIDE Site Summary'!L167</f>
        <v>0</v>
      </c>
      <c r="K168" s="126">
        <f>'HIDE Site Summary'!M167</f>
        <v>0</v>
      </c>
      <c r="L168" s="126">
        <f>'HIDE Site Summary'!N167</f>
        <v>0</v>
      </c>
      <c r="M168" s="123">
        <f>'HIDE Site Summary'!O167</f>
        <v>0</v>
      </c>
      <c r="N168" s="123">
        <f>'HIDE Site Summary'!P167</f>
        <v>0</v>
      </c>
      <c r="O168" s="123">
        <f>'HIDE Site Summary'!Q167</f>
        <v>0</v>
      </c>
      <c r="P168" s="127" t="str">
        <f>'HIDE Site Summary'!CK167</f>
        <v/>
      </c>
      <c r="Q168" s="128" t="str">
        <f>'HIDE Site Summary'!CL167</f>
        <v/>
      </c>
      <c r="R168" s="128" t="str">
        <f>'HIDE Site Summary'!CM167</f>
        <v/>
      </c>
      <c r="S168" s="129" t="str">
        <f>'HIDE Site Summary'!CN167</f>
        <v/>
      </c>
      <c r="T168" s="127" t="str">
        <f>'HIDE Site Summary'!CO167</f>
        <v/>
      </c>
      <c r="U168" s="127" t="str">
        <f>'HIDE Site Summary'!CP167</f>
        <v/>
      </c>
      <c r="V168" s="127" t="str">
        <f>'HIDE Site Summary'!CQ167</f>
        <v/>
      </c>
      <c r="W168" s="127" t="str">
        <f>'HIDE Site Summary'!CR167</f>
        <v/>
      </c>
      <c r="X168" s="127" t="str">
        <f>'HIDE Site Summary'!CS167</f>
        <v/>
      </c>
      <c r="Y168" s="138" t="str">
        <f>'HIDE Site Summary'!CT167</f>
        <v/>
      </c>
    </row>
    <row r="169" spans="2:25" x14ac:dyDescent="0.3">
      <c r="B169" s="122">
        <f>'HIDE Site Summary'!C168</f>
        <v>0</v>
      </c>
      <c r="C169" s="123">
        <f>'HIDE Site Summary'!D168</f>
        <v>0</v>
      </c>
      <c r="D169" s="123" t="str">
        <f>'HIDE Site Summary'!E168</f>
        <v/>
      </c>
      <c r="E169" s="124">
        <f>'HIDE Site Summary'!F168</f>
        <v>0</v>
      </c>
      <c r="F169" s="124">
        <f>'HIDE Site Summary'!G168</f>
        <v>0</v>
      </c>
      <c r="G169" s="125">
        <f>'HIDE Site Summary'!H168</f>
        <v>0</v>
      </c>
      <c r="H169" s="123">
        <f>'HIDE Site Summary'!I168</f>
        <v>0</v>
      </c>
      <c r="I169" s="126">
        <f>'HIDE Site Summary'!J168</f>
        <v>0</v>
      </c>
      <c r="J169" s="126">
        <f>'HIDE Site Summary'!L168</f>
        <v>0</v>
      </c>
      <c r="K169" s="126">
        <f>'HIDE Site Summary'!M168</f>
        <v>0</v>
      </c>
      <c r="L169" s="126">
        <f>'HIDE Site Summary'!N168</f>
        <v>0</v>
      </c>
      <c r="M169" s="123">
        <f>'HIDE Site Summary'!O168</f>
        <v>0</v>
      </c>
      <c r="N169" s="123">
        <f>'HIDE Site Summary'!P168</f>
        <v>0</v>
      </c>
      <c r="O169" s="123">
        <f>'HIDE Site Summary'!Q168</f>
        <v>0</v>
      </c>
      <c r="P169" s="127" t="str">
        <f>'HIDE Site Summary'!CK168</f>
        <v/>
      </c>
      <c r="Q169" s="128" t="str">
        <f>'HIDE Site Summary'!CL168</f>
        <v/>
      </c>
      <c r="R169" s="128" t="str">
        <f>'HIDE Site Summary'!CM168</f>
        <v/>
      </c>
      <c r="S169" s="129" t="str">
        <f>'HIDE Site Summary'!CN168</f>
        <v/>
      </c>
      <c r="T169" s="127" t="str">
        <f>'HIDE Site Summary'!CO168</f>
        <v/>
      </c>
      <c r="U169" s="127" t="str">
        <f>'HIDE Site Summary'!CP168</f>
        <v/>
      </c>
      <c r="V169" s="127" t="str">
        <f>'HIDE Site Summary'!CQ168</f>
        <v/>
      </c>
      <c r="W169" s="127" t="str">
        <f>'HIDE Site Summary'!CR168</f>
        <v/>
      </c>
      <c r="X169" s="127" t="str">
        <f>'HIDE Site Summary'!CS168</f>
        <v/>
      </c>
      <c r="Y169" s="138" t="str">
        <f>'HIDE Site Summary'!CT168</f>
        <v/>
      </c>
    </row>
    <row r="170" spans="2:25" x14ac:dyDescent="0.3">
      <c r="B170" s="122">
        <f>'HIDE Site Summary'!C169</f>
        <v>0</v>
      </c>
      <c r="C170" s="123">
        <f>'HIDE Site Summary'!D169</f>
        <v>0</v>
      </c>
      <c r="D170" s="123" t="str">
        <f>'HIDE Site Summary'!E169</f>
        <v/>
      </c>
      <c r="E170" s="124">
        <f>'HIDE Site Summary'!F169</f>
        <v>0</v>
      </c>
      <c r="F170" s="124">
        <f>'HIDE Site Summary'!G169</f>
        <v>0</v>
      </c>
      <c r="G170" s="125">
        <f>'HIDE Site Summary'!H169</f>
        <v>0</v>
      </c>
      <c r="H170" s="123">
        <f>'HIDE Site Summary'!I169</f>
        <v>0</v>
      </c>
      <c r="I170" s="126">
        <f>'HIDE Site Summary'!J169</f>
        <v>0</v>
      </c>
      <c r="J170" s="126">
        <f>'HIDE Site Summary'!L169</f>
        <v>0</v>
      </c>
      <c r="K170" s="126">
        <f>'HIDE Site Summary'!M169</f>
        <v>0</v>
      </c>
      <c r="L170" s="126">
        <f>'HIDE Site Summary'!N169</f>
        <v>0</v>
      </c>
      <c r="M170" s="123">
        <f>'HIDE Site Summary'!O169</f>
        <v>0</v>
      </c>
      <c r="N170" s="123">
        <f>'HIDE Site Summary'!P169</f>
        <v>0</v>
      </c>
      <c r="O170" s="123">
        <f>'HIDE Site Summary'!Q169</f>
        <v>0</v>
      </c>
      <c r="P170" s="127" t="str">
        <f>'HIDE Site Summary'!CK169</f>
        <v/>
      </c>
      <c r="Q170" s="128" t="str">
        <f>'HIDE Site Summary'!CL169</f>
        <v/>
      </c>
      <c r="R170" s="128" t="str">
        <f>'HIDE Site Summary'!CM169</f>
        <v/>
      </c>
      <c r="S170" s="129" t="str">
        <f>'HIDE Site Summary'!CN169</f>
        <v/>
      </c>
      <c r="T170" s="127" t="str">
        <f>'HIDE Site Summary'!CO169</f>
        <v/>
      </c>
      <c r="U170" s="127" t="str">
        <f>'HIDE Site Summary'!CP169</f>
        <v/>
      </c>
      <c r="V170" s="127" t="str">
        <f>'HIDE Site Summary'!CQ169</f>
        <v/>
      </c>
      <c r="W170" s="127" t="str">
        <f>'HIDE Site Summary'!CR169</f>
        <v/>
      </c>
      <c r="X170" s="127" t="str">
        <f>'HIDE Site Summary'!CS169</f>
        <v/>
      </c>
      <c r="Y170" s="138" t="str">
        <f>'HIDE Site Summary'!CT169</f>
        <v/>
      </c>
    </row>
    <row r="171" spans="2:25" x14ac:dyDescent="0.3">
      <c r="B171" s="122">
        <f>'HIDE Site Summary'!C170</f>
        <v>0</v>
      </c>
      <c r="C171" s="123">
        <f>'HIDE Site Summary'!D170</f>
        <v>0</v>
      </c>
      <c r="D171" s="123" t="str">
        <f>'HIDE Site Summary'!E170</f>
        <v/>
      </c>
      <c r="E171" s="124">
        <f>'HIDE Site Summary'!F170</f>
        <v>0</v>
      </c>
      <c r="F171" s="124">
        <f>'HIDE Site Summary'!G170</f>
        <v>0</v>
      </c>
      <c r="G171" s="125">
        <f>'HIDE Site Summary'!H170</f>
        <v>0</v>
      </c>
      <c r="H171" s="123">
        <f>'HIDE Site Summary'!I170</f>
        <v>0</v>
      </c>
      <c r="I171" s="126">
        <f>'HIDE Site Summary'!J170</f>
        <v>0</v>
      </c>
      <c r="J171" s="126">
        <f>'HIDE Site Summary'!L170</f>
        <v>0</v>
      </c>
      <c r="K171" s="126">
        <f>'HIDE Site Summary'!M170</f>
        <v>0</v>
      </c>
      <c r="L171" s="126">
        <f>'HIDE Site Summary'!N170</f>
        <v>0</v>
      </c>
      <c r="M171" s="123">
        <f>'HIDE Site Summary'!O170</f>
        <v>0</v>
      </c>
      <c r="N171" s="123">
        <f>'HIDE Site Summary'!P170</f>
        <v>0</v>
      </c>
      <c r="O171" s="123">
        <f>'HIDE Site Summary'!Q170</f>
        <v>0</v>
      </c>
      <c r="P171" s="127" t="str">
        <f>'HIDE Site Summary'!CK170</f>
        <v/>
      </c>
      <c r="Q171" s="128" t="str">
        <f>'HIDE Site Summary'!CL170</f>
        <v/>
      </c>
      <c r="R171" s="128" t="str">
        <f>'HIDE Site Summary'!CM170</f>
        <v/>
      </c>
      <c r="S171" s="129" t="str">
        <f>'HIDE Site Summary'!CN170</f>
        <v/>
      </c>
      <c r="T171" s="127" t="str">
        <f>'HIDE Site Summary'!CO170</f>
        <v/>
      </c>
      <c r="U171" s="127" t="str">
        <f>'HIDE Site Summary'!CP170</f>
        <v/>
      </c>
      <c r="V171" s="127" t="str">
        <f>'HIDE Site Summary'!CQ170</f>
        <v/>
      </c>
      <c r="W171" s="127" t="str">
        <f>'HIDE Site Summary'!CR170</f>
        <v/>
      </c>
      <c r="X171" s="127" t="str">
        <f>'HIDE Site Summary'!CS170</f>
        <v/>
      </c>
      <c r="Y171" s="138" t="str">
        <f>'HIDE Site Summary'!CT170</f>
        <v/>
      </c>
    </row>
    <row r="172" spans="2:25" x14ac:dyDescent="0.3">
      <c r="B172" s="122">
        <f>'HIDE Site Summary'!C171</f>
        <v>0</v>
      </c>
      <c r="C172" s="123">
        <f>'HIDE Site Summary'!D171</f>
        <v>0</v>
      </c>
      <c r="D172" s="123" t="str">
        <f>'HIDE Site Summary'!E171</f>
        <v/>
      </c>
      <c r="E172" s="124">
        <f>'HIDE Site Summary'!F171</f>
        <v>0</v>
      </c>
      <c r="F172" s="124">
        <f>'HIDE Site Summary'!G171</f>
        <v>0</v>
      </c>
      <c r="G172" s="125">
        <f>'HIDE Site Summary'!H171</f>
        <v>0</v>
      </c>
      <c r="H172" s="123">
        <f>'HIDE Site Summary'!I171</f>
        <v>0</v>
      </c>
      <c r="I172" s="126">
        <f>'HIDE Site Summary'!J171</f>
        <v>0</v>
      </c>
      <c r="J172" s="126">
        <f>'HIDE Site Summary'!L171</f>
        <v>0</v>
      </c>
      <c r="K172" s="126">
        <f>'HIDE Site Summary'!M171</f>
        <v>0</v>
      </c>
      <c r="L172" s="126">
        <f>'HIDE Site Summary'!N171</f>
        <v>0</v>
      </c>
      <c r="M172" s="123">
        <f>'HIDE Site Summary'!O171</f>
        <v>0</v>
      </c>
      <c r="N172" s="123">
        <f>'HIDE Site Summary'!P171</f>
        <v>0</v>
      </c>
      <c r="O172" s="123">
        <f>'HIDE Site Summary'!Q171</f>
        <v>0</v>
      </c>
      <c r="P172" s="127" t="str">
        <f>'HIDE Site Summary'!CK171</f>
        <v/>
      </c>
      <c r="Q172" s="128" t="str">
        <f>'HIDE Site Summary'!CL171</f>
        <v/>
      </c>
      <c r="R172" s="128" t="str">
        <f>'HIDE Site Summary'!CM171</f>
        <v/>
      </c>
      <c r="S172" s="129" t="str">
        <f>'HIDE Site Summary'!CN171</f>
        <v/>
      </c>
      <c r="T172" s="127" t="str">
        <f>'HIDE Site Summary'!CO171</f>
        <v/>
      </c>
      <c r="U172" s="127" t="str">
        <f>'HIDE Site Summary'!CP171</f>
        <v/>
      </c>
      <c r="V172" s="127" t="str">
        <f>'HIDE Site Summary'!CQ171</f>
        <v/>
      </c>
      <c r="W172" s="127" t="str">
        <f>'HIDE Site Summary'!CR171</f>
        <v/>
      </c>
      <c r="X172" s="127" t="str">
        <f>'HIDE Site Summary'!CS171</f>
        <v/>
      </c>
      <c r="Y172" s="138" t="str">
        <f>'HIDE Site Summary'!CT171</f>
        <v/>
      </c>
    </row>
    <row r="173" spans="2:25" x14ac:dyDescent="0.3">
      <c r="B173" s="122">
        <f>'HIDE Site Summary'!C172</f>
        <v>0</v>
      </c>
      <c r="C173" s="123">
        <f>'HIDE Site Summary'!D172</f>
        <v>0</v>
      </c>
      <c r="D173" s="123" t="str">
        <f>'HIDE Site Summary'!E172</f>
        <v/>
      </c>
      <c r="E173" s="124">
        <f>'HIDE Site Summary'!F172</f>
        <v>0</v>
      </c>
      <c r="F173" s="124">
        <f>'HIDE Site Summary'!G172</f>
        <v>0</v>
      </c>
      <c r="G173" s="125">
        <f>'HIDE Site Summary'!H172</f>
        <v>0</v>
      </c>
      <c r="H173" s="123">
        <f>'HIDE Site Summary'!I172</f>
        <v>0</v>
      </c>
      <c r="I173" s="126">
        <f>'HIDE Site Summary'!J172</f>
        <v>0</v>
      </c>
      <c r="J173" s="126">
        <f>'HIDE Site Summary'!L172</f>
        <v>0</v>
      </c>
      <c r="K173" s="126">
        <f>'HIDE Site Summary'!M172</f>
        <v>0</v>
      </c>
      <c r="L173" s="126">
        <f>'HIDE Site Summary'!N172</f>
        <v>0</v>
      </c>
      <c r="M173" s="123">
        <f>'HIDE Site Summary'!O172</f>
        <v>0</v>
      </c>
      <c r="N173" s="123">
        <f>'HIDE Site Summary'!P172</f>
        <v>0</v>
      </c>
      <c r="O173" s="123">
        <f>'HIDE Site Summary'!Q172</f>
        <v>0</v>
      </c>
      <c r="P173" s="127" t="str">
        <f>'HIDE Site Summary'!CK172</f>
        <v/>
      </c>
      <c r="Q173" s="128" t="str">
        <f>'HIDE Site Summary'!CL172</f>
        <v/>
      </c>
      <c r="R173" s="128" t="str">
        <f>'HIDE Site Summary'!CM172</f>
        <v/>
      </c>
      <c r="S173" s="129" t="str">
        <f>'HIDE Site Summary'!CN172</f>
        <v/>
      </c>
      <c r="T173" s="127" t="str">
        <f>'HIDE Site Summary'!CO172</f>
        <v/>
      </c>
      <c r="U173" s="127" t="str">
        <f>'HIDE Site Summary'!CP172</f>
        <v/>
      </c>
      <c r="V173" s="127" t="str">
        <f>'HIDE Site Summary'!CQ172</f>
        <v/>
      </c>
      <c r="W173" s="127" t="str">
        <f>'HIDE Site Summary'!CR172</f>
        <v/>
      </c>
      <c r="X173" s="127" t="str">
        <f>'HIDE Site Summary'!CS172</f>
        <v/>
      </c>
      <c r="Y173" s="138" t="str">
        <f>'HIDE Site Summary'!CT172</f>
        <v/>
      </c>
    </row>
    <row r="174" spans="2:25" x14ac:dyDescent="0.3">
      <c r="B174" s="122">
        <f>'HIDE Site Summary'!C173</f>
        <v>0</v>
      </c>
      <c r="C174" s="123">
        <f>'HIDE Site Summary'!D173</f>
        <v>0</v>
      </c>
      <c r="D174" s="123" t="str">
        <f>'HIDE Site Summary'!E173</f>
        <v/>
      </c>
      <c r="E174" s="124">
        <f>'HIDE Site Summary'!F173</f>
        <v>0</v>
      </c>
      <c r="F174" s="124">
        <f>'HIDE Site Summary'!G173</f>
        <v>0</v>
      </c>
      <c r="G174" s="125">
        <f>'HIDE Site Summary'!H173</f>
        <v>0</v>
      </c>
      <c r="H174" s="123">
        <f>'HIDE Site Summary'!I173</f>
        <v>0</v>
      </c>
      <c r="I174" s="126">
        <f>'HIDE Site Summary'!J173</f>
        <v>0</v>
      </c>
      <c r="J174" s="126">
        <f>'HIDE Site Summary'!L173</f>
        <v>0</v>
      </c>
      <c r="K174" s="126">
        <f>'HIDE Site Summary'!M173</f>
        <v>0</v>
      </c>
      <c r="L174" s="126">
        <f>'HIDE Site Summary'!N173</f>
        <v>0</v>
      </c>
      <c r="M174" s="123">
        <f>'HIDE Site Summary'!O173</f>
        <v>0</v>
      </c>
      <c r="N174" s="123">
        <f>'HIDE Site Summary'!P173</f>
        <v>0</v>
      </c>
      <c r="O174" s="123">
        <f>'HIDE Site Summary'!Q173</f>
        <v>0</v>
      </c>
      <c r="P174" s="127" t="str">
        <f>'HIDE Site Summary'!CK173</f>
        <v/>
      </c>
      <c r="Q174" s="128" t="str">
        <f>'HIDE Site Summary'!CL173</f>
        <v/>
      </c>
      <c r="R174" s="128" t="str">
        <f>'HIDE Site Summary'!CM173</f>
        <v/>
      </c>
      <c r="S174" s="129" t="str">
        <f>'HIDE Site Summary'!CN173</f>
        <v/>
      </c>
      <c r="T174" s="127" t="str">
        <f>'HIDE Site Summary'!CO173</f>
        <v/>
      </c>
      <c r="U174" s="127" t="str">
        <f>'HIDE Site Summary'!CP173</f>
        <v/>
      </c>
      <c r="V174" s="127" t="str">
        <f>'HIDE Site Summary'!CQ173</f>
        <v/>
      </c>
      <c r="W174" s="127" t="str">
        <f>'HIDE Site Summary'!CR173</f>
        <v/>
      </c>
      <c r="X174" s="127" t="str">
        <f>'HIDE Site Summary'!CS173</f>
        <v/>
      </c>
      <c r="Y174" s="138" t="str">
        <f>'HIDE Site Summary'!CT173</f>
        <v/>
      </c>
    </row>
    <row r="175" spans="2:25" x14ac:dyDescent="0.3">
      <c r="B175" s="122">
        <f>'HIDE Site Summary'!C174</f>
        <v>0</v>
      </c>
      <c r="C175" s="123">
        <f>'HIDE Site Summary'!D174</f>
        <v>0</v>
      </c>
      <c r="D175" s="123" t="str">
        <f>'HIDE Site Summary'!E174</f>
        <v/>
      </c>
      <c r="E175" s="124">
        <f>'HIDE Site Summary'!F174</f>
        <v>0</v>
      </c>
      <c r="F175" s="124">
        <f>'HIDE Site Summary'!G174</f>
        <v>0</v>
      </c>
      <c r="G175" s="125">
        <f>'HIDE Site Summary'!H174</f>
        <v>0</v>
      </c>
      <c r="H175" s="123">
        <f>'HIDE Site Summary'!I174</f>
        <v>0</v>
      </c>
      <c r="I175" s="126">
        <f>'HIDE Site Summary'!J174</f>
        <v>0</v>
      </c>
      <c r="J175" s="126">
        <f>'HIDE Site Summary'!L174</f>
        <v>0</v>
      </c>
      <c r="K175" s="126">
        <f>'HIDE Site Summary'!M174</f>
        <v>0</v>
      </c>
      <c r="L175" s="126">
        <f>'HIDE Site Summary'!N174</f>
        <v>0</v>
      </c>
      <c r="M175" s="123">
        <f>'HIDE Site Summary'!O174</f>
        <v>0</v>
      </c>
      <c r="N175" s="123">
        <f>'HIDE Site Summary'!P174</f>
        <v>0</v>
      </c>
      <c r="O175" s="123">
        <f>'HIDE Site Summary'!Q174</f>
        <v>0</v>
      </c>
      <c r="P175" s="127" t="str">
        <f>'HIDE Site Summary'!CK174</f>
        <v/>
      </c>
      <c r="Q175" s="128" t="str">
        <f>'HIDE Site Summary'!CL174</f>
        <v/>
      </c>
      <c r="R175" s="128" t="str">
        <f>'HIDE Site Summary'!CM174</f>
        <v/>
      </c>
      <c r="S175" s="129" t="str">
        <f>'HIDE Site Summary'!CN174</f>
        <v/>
      </c>
      <c r="T175" s="127" t="str">
        <f>'HIDE Site Summary'!CO174</f>
        <v/>
      </c>
      <c r="U175" s="127" t="str">
        <f>'HIDE Site Summary'!CP174</f>
        <v/>
      </c>
      <c r="V175" s="127" t="str">
        <f>'HIDE Site Summary'!CQ174</f>
        <v/>
      </c>
      <c r="W175" s="127" t="str">
        <f>'HIDE Site Summary'!CR174</f>
        <v/>
      </c>
      <c r="X175" s="127" t="str">
        <f>'HIDE Site Summary'!CS174</f>
        <v/>
      </c>
      <c r="Y175" s="138" t="str">
        <f>'HIDE Site Summary'!CT174</f>
        <v/>
      </c>
    </row>
    <row r="176" spans="2:25" x14ac:dyDescent="0.3">
      <c r="B176" s="122">
        <f>'HIDE Site Summary'!C175</f>
        <v>0</v>
      </c>
      <c r="C176" s="123">
        <f>'HIDE Site Summary'!D175</f>
        <v>0</v>
      </c>
      <c r="D176" s="123" t="str">
        <f>'HIDE Site Summary'!E175</f>
        <v/>
      </c>
      <c r="E176" s="124">
        <f>'HIDE Site Summary'!F175</f>
        <v>0</v>
      </c>
      <c r="F176" s="124">
        <f>'HIDE Site Summary'!G175</f>
        <v>0</v>
      </c>
      <c r="G176" s="125">
        <f>'HIDE Site Summary'!H175</f>
        <v>0</v>
      </c>
      <c r="H176" s="123">
        <f>'HIDE Site Summary'!I175</f>
        <v>0</v>
      </c>
      <c r="I176" s="126">
        <f>'HIDE Site Summary'!J175</f>
        <v>0</v>
      </c>
      <c r="J176" s="126">
        <f>'HIDE Site Summary'!L175</f>
        <v>0</v>
      </c>
      <c r="K176" s="126">
        <f>'HIDE Site Summary'!M175</f>
        <v>0</v>
      </c>
      <c r="L176" s="126">
        <f>'HIDE Site Summary'!N175</f>
        <v>0</v>
      </c>
      <c r="M176" s="123">
        <f>'HIDE Site Summary'!O175</f>
        <v>0</v>
      </c>
      <c r="N176" s="123">
        <f>'HIDE Site Summary'!P175</f>
        <v>0</v>
      </c>
      <c r="O176" s="123">
        <f>'HIDE Site Summary'!Q175</f>
        <v>0</v>
      </c>
      <c r="P176" s="127" t="str">
        <f>'HIDE Site Summary'!CK175</f>
        <v/>
      </c>
      <c r="Q176" s="128" t="str">
        <f>'HIDE Site Summary'!CL175</f>
        <v/>
      </c>
      <c r="R176" s="128" t="str">
        <f>'HIDE Site Summary'!CM175</f>
        <v/>
      </c>
      <c r="S176" s="129" t="str">
        <f>'HIDE Site Summary'!CN175</f>
        <v/>
      </c>
      <c r="T176" s="127" t="str">
        <f>'HIDE Site Summary'!CO175</f>
        <v/>
      </c>
      <c r="U176" s="127" t="str">
        <f>'HIDE Site Summary'!CP175</f>
        <v/>
      </c>
      <c r="V176" s="127" t="str">
        <f>'HIDE Site Summary'!CQ175</f>
        <v/>
      </c>
      <c r="W176" s="127" t="str">
        <f>'HIDE Site Summary'!CR175</f>
        <v/>
      </c>
      <c r="X176" s="127" t="str">
        <f>'HIDE Site Summary'!CS175</f>
        <v/>
      </c>
      <c r="Y176" s="138" t="str">
        <f>'HIDE Site Summary'!CT175</f>
        <v/>
      </c>
    </row>
    <row r="177" spans="2:25" x14ac:dyDescent="0.3">
      <c r="B177" s="122">
        <f>'HIDE Site Summary'!C176</f>
        <v>0</v>
      </c>
      <c r="C177" s="123">
        <f>'HIDE Site Summary'!D176</f>
        <v>0</v>
      </c>
      <c r="D177" s="123" t="str">
        <f>'HIDE Site Summary'!E176</f>
        <v/>
      </c>
      <c r="E177" s="124">
        <f>'HIDE Site Summary'!F176</f>
        <v>0</v>
      </c>
      <c r="F177" s="124">
        <f>'HIDE Site Summary'!G176</f>
        <v>0</v>
      </c>
      <c r="G177" s="125">
        <f>'HIDE Site Summary'!H176</f>
        <v>0</v>
      </c>
      <c r="H177" s="123">
        <f>'HIDE Site Summary'!I176</f>
        <v>0</v>
      </c>
      <c r="I177" s="126">
        <f>'HIDE Site Summary'!J176</f>
        <v>0</v>
      </c>
      <c r="J177" s="126">
        <f>'HIDE Site Summary'!L176</f>
        <v>0</v>
      </c>
      <c r="K177" s="126">
        <f>'HIDE Site Summary'!M176</f>
        <v>0</v>
      </c>
      <c r="L177" s="126">
        <f>'HIDE Site Summary'!N176</f>
        <v>0</v>
      </c>
      <c r="M177" s="123">
        <f>'HIDE Site Summary'!O176</f>
        <v>0</v>
      </c>
      <c r="N177" s="123">
        <f>'HIDE Site Summary'!P176</f>
        <v>0</v>
      </c>
      <c r="O177" s="123">
        <f>'HIDE Site Summary'!Q176</f>
        <v>0</v>
      </c>
      <c r="P177" s="127" t="str">
        <f>'HIDE Site Summary'!CK176</f>
        <v/>
      </c>
      <c r="Q177" s="128" t="str">
        <f>'HIDE Site Summary'!CL176</f>
        <v/>
      </c>
      <c r="R177" s="128" t="str">
        <f>'HIDE Site Summary'!CM176</f>
        <v/>
      </c>
      <c r="S177" s="129" t="str">
        <f>'HIDE Site Summary'!CN176</f>
        <v/>
      </c>
      <c r="T177" s="127" t="str">
        <f>'HIDE Site Summary'!CO176</f>
        <v/>
      </c>
      <c r="U177" s="127" t="str">
        <f>'HIDE Site Summary'!CP176</f>
        <v/>
      </c>
      <c r="V177" s="127" t="str">
        <f>'HIDE Site Summary'!CQ176</f>
        <v/>
      </c>
      <c r="W177" s="127" t="str">
        <f>'HIDE Site Summary'!CR176</f>
        <v/>
      </c>
      <c r="X177" s="127" t="str">
        <f>'HIDE Site Summary'!CS176</f>
        <v/>
      </c>
      <c r="Y177" s="138" t="str">
        <f>'HIDE Site Summary'!CT176</f>
        <v/>
      </c>
    </row>
    <row r="178" spans="2:25" x14ac:dyDescent="0.3">
      <c r="B178" s="122">
        <f>'HIDE Site Summary'!C177</f>
        <v>0</v>
      </c>
      <c r="C178" s="123">
        <f>'HIDE Site Summary'!D177</f>
        <v>0</v>
      </c>
      <c r="D178" s="123" t="str">
        <f>'HIDE Site Summary'!E177</f>
        <v/>
      </c>
      <c r="E178" s="124">
        <f>'HIDE Site Summary'!F177</f>
        <v>0</v>
      </c>
      <c r="F178" s="124">
        <f>'HIDE Site Summary'!G177</f>
        <v>0</v>
      </c>
      <c r="G178" s="125">
        <f>'HIDE Site Summary'!H177</f>
        <v>0</v>
      </c>
      <c r="H178" s="123">
        <f>'HIDE Site Summary'!I177</f>
        <v>0</v>
      </c>
      <c r="I178" s="126">
        <f>'HIDE Site Summary'!J177</f>
        <v>0</v>
      </c>
      <c r="J178" s="126">
        <f>'HIDE Site Summary'!L177</f>
        <v>0</v>
      </c>
      <c r="K178" s="126">
        <f>'HIDE Site Summary'!M177</f>
        <v>0</v>
      </c>
      <c r="L178" s="126">
        <f>'HIDE Site Summary'!N177</f>
        <v>0</v>
      </c>
      <c r="M178" s="123">
        <f>'HIDE Site Summary'!O177</f>
        <v>0</v>
      </c>
      <c r="N178" s="123">
        <f>'HIDE Site Summary'!P177</f>
        <v>0</v>
      </c>
      <c r="O178" s="123">
        <f>'HIDE Site Summary'!Q177</f>
        <v>0</v>
      </c>
      <c r="P178" s="127" t="str">
        <f>'HIDE Site Summary'!CK177</f>
        <v/>
      </c>
      <c r="Q178" s="128" t="str">
        <f>'HIDE Site Summary'!CL177</f>
        <v/>
      </c>
      <c r="R178" s="128" t="str">
        <f>'HIDE Site Summary'!CM177</f>
        <v/>
      </c>
      <c r="S178" s="129" t="str">
        <f>'HIDE Site Summary'!CN177</f>
        <v/>
      </c>
      <c r="T178" s="127" t="str">
        <f>'HIDE Site Summary'!CO177</f>
        <v/>
      </c>
      <c r="U178" s="127" t="str">
        <f>'HIDE Site Summary'!CP177</f>
        <v/>
      </c>
      <c r="V178" s="127" t="str">
        <f>'HIDE Site Summary'!CQ177</f>
        <v/>
      </c>
      <c r="W178" s="127" t="str">
        <f>'HIDE Site Summary'!CR177</f>
        <v/>
      </c>
      <c r="X178" s="127" t="str">
        <f>'HIDE Site Summary'!CS177</f>
        <v/>
      </c>
      <c r="Y178" s="138" t="str">
        <f>'HIDE Site Summary'!CT177</f>
        <v/>
      </c>
    </row>
    <row r="179" spans="2:25" x14ac:dyDescent="0.3">
      <c r="B179" s="122">
        <f>'HIDE Site Summary'!C178</f>
        <v>0</v>
      </c>
      <c r="C179" s="123">
        <f>'HIDE Site Summary'!D178</f>
        <v>0</v>
      </c>
      <c r="D179" s="123" t="str">
        <f>'HIDE Site Summary'!E178</f>
        <v/>
      </c>
      <c r="E179" s="124">
        <f>'HIDE Site Summary'!F178</f>
        <v>0</v>
      </c>
      <c r="F179" s="124">
        <f>'HIDE Site Summary'!G178</f>
        <v>0</v>
      </c>
      <c r="G179" s="125">
        <f>'HIDE Site Summary'!H178</f>
        <v>0</v>
      </c>
      <c r="H179" s="123">
        <f>'HIDE Site Summary'!I178</f>
        <v>0</v>
      </c>
      <c r="I179" s="126">
        <f>'HIDE Site Summary'!J178</f>
        <v>0</v>
      </c>
      <c r="J179" s="126">
        <f>'HIDE Site Summary'!L178</f>
        <v>0</v>
      </c>
      <c r="K179" s="126">
        <f>'HIDE Site Summary'!M178</f>
        <v>0</v>
      </c>
      <c r="L179" s="126">
        <f>'HIDE Site Summary'!N178</f>
        <v>0</v>
      </c>
      <c r="M179" s="123">
        <f>'HIDE Site Summary'!O178</f>
        <v>0</v>
      </c>
      <c r="N179" s="123">
        <f>'HIDE Site Summary'!P178</f>
        <v>0</v>
      </c>
      <c r="O179" s="123">
        <f>'HIDE Site Summary'!Q178</f>
        <v>0</v>
      </c>
      <c r="P179" s="127" t="str">
        <f>'HIDE Site Summary'!CK178</f>
        <v/>
      </c>
      <c r="Q179" s="128" t="str">
        <f>'HIDE Site Summary'!CL178</f>
        <v/>
      </c>
      <c r="R179" s="128" t="str">
        <f>'HIDE Site Summary'!CM178</f>
        <v/>
      </c>
      <c r="S179" s="129" t="str">
        <f>'HIDE Site Summary'!CN178</f>
        <v/>
      </c>
      <c r="T179" s="127" t="str">
        <f>'HIDE Site Summary'!CO178</f>
        <v/>
      </c>
      <c r="U179" s="127" t="str">
        <f>'HIDE Site Summary'!CP178</f>
        <v/>
      </c>
      <c r="V179" s="127" t="str">
        <f>'HIDE Site Summary'!CQ178</f>
        <v/>
      </c>
      <c r="W179" s="127" t="str">
        <f>'HIDE Site Summary'!CR178</f>
        <v/>
      </c>
      <c r="X179" s="127" t="str">
        <f>'HIDE Site Summary'!CS178</f>
        <v/>
      </c>
      <c r="Y179" s="138" t="str">
        <f>'HIDE Site Summary'!CT178</f>
        <v/>
      </c>
    </row>
    <row r="180" spans="2:25" x14ac:dyDescent="0.3">
      <c r="B180" s="122">
        <f>'HIDE Site Summary'!C179</f>
        <v>0</v>
      </c>
      <c r="C180" s="123">
        <f>'HIDE Site Summary'!D179</f>
        <v>0</v>
      </c>
      <c r="D180" s="123" t="str">
        <f>'HIDE Site Summary'!E179</f>
        <v/>
      </c>
      <c r="E180" s="124">
        <f>'HIDE Site Summary'!F179</f>
        <v>0</v>
      </c>
      <c r="F180" s="124">
        <f>'HIDE Site Summary'!G179</f>
        <v>0</v>
      </c>
      <c r="G180" s="125">
        <f>'HIDE Site Summary'!H179</f>
        <v>0</v>
      </c>
      <c r="H180" s="123">
        <f>'HIDE Site Summary'!I179</f>
        <v>0</v>
      </c>
      <c r="I180" s="126">
        <f>'HIDE Site Summary'!J179</f>
        <v>0</v>
      </c>
      <c r="J180" s="126">
        <f>'HIDE Site Summary'!L179</f>
        <v>0</v>
      </c>
      <c r="K180" s="126">
        <f>'HIDE Site Summary'!M179</f>
        <v>0</v>
      </c>
      <c r="L180" s="126">
        <f>'HIDE Site Summary'!N179</f>
        <v>0</v>
      </c>
      <c r="M180" s="123">
        <f>'HIDE Site Summary'!O179</f>
        <v>0</v>
      </c>
      <c r="N180" s="123">
        <f>'HIDE Site Summary'!P179</f>
        <v>0</v>
      </c>
      <c r="O180" s="123">
        <f>'HIDE Site Summary'!Q179</f>
        <v>0</v>
      </c>
      <c r="P180" s="127" t="str">
        <f>'HIDE Site Summary'!CK179</f>
        <v/>
      </c>
      <c r="Q180" s="128" t="str">
        <f>'HIDE Site Summary'!CL179</f>
        <v/>
      </c>
      <c r="R180" s="128" t="str">
        <f>'HIDE Site Summary'!CM179</f>
        <v/>
      </c>
      <c r="S180" s="129" t="str">
        <f>'HIDE Site Summary'!CN179</f>
        <v/>
      </c>
      <c r="T180" s="127" t="str">
        <f>'HIDE Site Summary'!CO179</f>
        <v/>
      </c>
      <c r="U180" s="127" t="str">
        <f>'HIDE Site Summary'!CP179</f>
        <v/>
      </c>
      <c r="V180" s="127" t="str">
        <f>'HIDE Site Summary'!CQ179</f>
        <v/>
      </c>
      <c r="W180" s="127" t="str">
        <f>'HIDE Site Summary'!CR179</f>
        <v/>
      </c>
      <c r="X180" s="127" t="str">
        <f>'HIDE Site Summary'!CS179</f>
        <v/>
      </c>
      <c r="Y180" s="138" t="str">
        <f>'HIDE Site Summary'!CT179</f>
        <v/>
      </c>
    </row>
    <row r="181" spans="2:25" x14ac:dyDescent="0.3">
      <c r="B181" s="122">
        <f>'HIDE Site Summary'!C180</f>
        <v>0</v>
      </c>
      <c r="C181" s="123">
        <f>'HIDE Site Summary'!D180</f>
        <v>0</v>
      </c>
      <c r="D181" s="123" t="str">
        <f>'HIDE Site Summary'!E180</f>
        <v/>
      </c>
      <c r="E181" s="124">
        <f>'HIDE Site Summary'!F180</f>
        <v>0</v>
      </c>
      <c r="F181" s="124">
        <f>'HIDE Site Summary'!G180</f>
        <v>0</v>
      </c>
      <c r="G181" s="125">
        <f>'HIDE Site Summary'!H180</f>
        <v>0</v>
      </c>
      <c r="H181" s="123">
        <f>'HIDE Site Summary'!I180</f>
        <v>0</v>
      </c>
      <c r="I181" s="126">
        <f>'HIDE Site Summary'!J180</f>
        <v>0</v>
      </c>
      <c r="J181" s="126">
        <f>'HIDE Site Summary'!L180</f>
        <v>0</v>
      </c>
      <c r="K181" s="126">
        <f>'HIDE Site Summary'!M180</f>
        <v>0</v>
      </c>
      <c r="L181" s="126">
        <f>'HIDE Site Summary'!N180</f>
        <v>0</v>
      </c>
      <c r="M181" s="123">
        <f>'HIDE Site Summary'!O180</f>
        <v>0</v>
      </c>
      <c r="N181" s="123">
        <f>'HIDE Site Summary'!P180</f>
        <v>0</v>
      </c>
      <c r="O181" s="123">
        <f>'HIDE Site Summary'!Q180</f>
        <v>0</v>
      </c>
      <c r="P181" s="127" t="str">
        <f>'HIDE Site Summary'!CK180</f>
        <v/>
      </c>
      <c r="Q181" s="128" t="str">
        <f>'HIDE Site Summary'!CL180</f>
        <v/>
      </c>
      <c r="R181" s="128" t="str">
        <f>'HIDE Site Summary'!CM180</f>
        <v/>
      </c>
      <c r="S181" s="129" t="str">
        <f>'HIDE Site Summary'!CN180</f>
        <v/>
      </c>
      <c r="T181" s="127" t="str">
        <f>'HIDE Site Summary'!CO180</f>
        <v/>
      </c>
      <c r="U181" s="127" t="str">
        <f>'HIDE Site Summary'!CP180</f>
        <v/>
      </c>
      <c r="V181" s="127" t="str">
        <f>'HIDE Site Summary'!CQ180</f>
        <v/>
      </c>
      <c r="W181" s="127" t="str">
        <f>'HIDE Site Summary'!CR180</f>
        <v/>
      </c>
      <c r="X181" s="127" t="str">
        <f>'HIDE Site Summary'!CS180</f>
        <v/>
      </c>
      <c r="Y181" s="138" t="str">
        <f>'HIDE Site Summary'!CT180</f>
        <v/>
      </c>
    </row>
    <row r="182" spans="2:25" x14ac:dyDescent="0.3">
      <c r="B182" s="122">
        <f>'HIDE Site Summary'!C181</f>
        <v>0</v>
      </c>
      <c r="C182" s="123">
        <f>'HIDE Site Summary'!D181</f>
        <v>0</v>
      </c>
      <c r="D182" s="123" t="str">
        <f>'HIDE Site Summary'!E181</f>
        <v/>
      </c>
      <c r="E182" s="124">
        <f>'HIDE Site Summary'!F181</f>
        <v>0</v>
      </c>
      <c r="F182" s="124">
        <f>'HIDE Site Summary'!G181</f>
        <v>0</v>
      </c>
      <c r="G182" s="125">
        <f>'HIDE Site Summary'!H181</f>
        <v>0</v>
      </c>
      <c r="H182" s="123">
        <f>'HIDE Site Summary'!I181</f>
        <v>0</v>
      </c>
      <c r="I182" s="126">
        <f>'HIDE Site Summary'!J181</f>
        <v>0</v>
      </c>
      <c r="J182" s="126">
        <f>'HIDE Site Summary'!L181</f>
        <v>0</v>
      </c>
      <c r="K182" s="126">
        <f>'HIDE Site Summary'!M181</f>
        <v>0</v>
      </c>
      <c r="L182" s="126">
        <f>'HIDE Site Summary'!N181</f>
        <v>0</v>
      </c>
      <c r="M182" s="123">
        <f>'HIDE Site Summary'!O181</f>
        <v>0</v>
      </c>
      <c r="N182" s="123">
        <f>'HIDE Site Summary'!P181</f>
        <v>0</v>
      </c>
      <c r="O182" s="123">
        <f>'HIDE Site Summary'!Q181</f>
        <v>0</v>
      </c>
      <c r="P182" s="127" t="str">
        <f>'HIDE Site Summary'!CK181</f>
        <v/>
      </c>
      <c r="Q182" s="128" t="str">
        <f>'HIDE Site Summary'!CL181</f>
        <v/>
      </c>
      <c r="R182" s="128" t="str">
        <f>'HIDE Site Summary'!CM181</f>
        <v/>
      </c>
      <c r="S182" s="129" t="str">
        <f>'HIDE Site Summary'!CN181</f>
        <v/>
      </c>
      <c r="T182" s="127" t="str">
        <f>'HIDE Site Summary'!CO181</f>
        <v/>
      </c>
      <c r="U182" s="127" t="str">
        <f>'HIDE Site Summary'!CP181</f>
        <v/>
      </c>
      <c r="V182" s="127" t="str">
        <f>'HIDE Site Summary'!CQ181</f>
        <v/>
      </c>
      <c r="W182" s="127" t="str">
        <f>'HIDE Site Summary'!CR181</f>
        <v/>
      </c>
      <c r="X182" s="127" t="str">
        <f>'HIDE Site Summary'!CS181</f>
        <v/>
      </c>
      <c r="Y182" s="138" t="str">
        <f>'HIDE Site Summary'!CT181</f>
        <v/>
      </c>
    </row>
    <row r="183" spans="2:25" x14ac:dyDescent="0.3">
      <c r="B183" s="122">
        <f>'HIDE Site Summary'!C182</f>
        <v>0</v>
      </c>
      <c r="C183" s="123">
        <f>'HIDE Site Summary'!D182</f>
        <v>0</v>
      </c>
      <c r="D183" s="123" t="str">
        <f>'HIDE Site Summary'!E182</f>
        <v/>
      </c>
      <c r="E183" s="124">
        <f>'HIDE Site Summary'!F182</f>
        <v>0</v>
      </c>
      <c r="F183" s="124">
        <f>'HIDE Site Summary'!G182</f>
        <v>0</v>
      </c>
      <c r="G183" s="125">
        <f>'HIDE Site Summary'!H182</f>
        <v>0</v>
      </c>
      <c r="H183" s="123">
        <f>'HIDE Site Summary'!I182</f>
        <v>0</v>
      </c>
      <c r="I183" s="126">
        <f>'HIDE Site Summary'!J182</f>
        <v>0</v>
      </c>
      <c r="J183" s="126">
        <f>'HIDE Site Summary'!L182</f>
        <v>0</v>
      </c>
      <c r="K183" s="126">
        <f>'HIDE Site Summary'!M182</f>
        <v>0</v>
      </c>
      <c r="L183" s="126">
        <f>'HIDE Site Summary'!N182</f>
        <v>0</v>
      </c>
      <c r="M183" s="123">
        <f>'HIDE Site Summary'!O182</f>
        <v>0</v>
      </c>
      <c r="N183" s="123">
        <f>'HIDE Site Summary'!P182</f>
        <v>0</v>
      </c>
      <c r="O183" s="123">
        <f>'HIDE Site Summary'!Q182</f>
        <v>0</v>
      </c>
      <c r="P183" s="127" t="str">
        <f>'HIDE Site Summary'!CK182</f>
        <v/>
      </c>
      <c r="Q183" s="128" t="str">
        <f>'HIDE Site Summary'!CL182</f>
        <v/>
      </c>
      <c r="R183" s="128" t="str">
        <f>'HIDE Site Summary'!CM182</f>
        <v/>
      </c>
      <c r="S183" s="129" t="str">
        <f>'HIDE Site Summary'!CN182</f>
        <v/>
      </c>
      <c r="T183" s="127" t="str">
        <f>'HIDE Site Summary'!CO182</f>
        <v/>
      </c>
      <c r="U183" s="127" t="str">
        <f>'HIDE Site Summary'!CP182</f>
        <v/>
      </c>
      <c r="V183" s="127" t="str">
        <f>'HIDE Site Summary'!CQ182</f>
        <v/>
      </c>
      <c r="W183" s="127" t="str">
        <f>'HIDE Site Summary'!CR182</f>
        <v/>
      </c>
      <c r="X183" s="127" t="str">
        <f>'HIDE Site Summary'!CS182</f>
        <v/>
      </c>
      <c r="Y183" s="138" t="str">
        <f>'HIDE Site Summary'!CT182</f>
        <v/>
      </c>
    </row>
    <row r="184" spans="2:25" x14ac:dyDescent="0.3">
      <c r="B184" s="122">
        <f>'HIDE Site Summary'!C183</f>
        <v>0</v>
      </c>
      <c r="C184" s="123">
        <f>'HIDE Site Summary'!D183</f>
        <v>0</v>
      </c>
      <c r="D184" s="123" t="str">
        <f>'HIDE Site Summary'!E183</f>
        <v/>
      </c>
      <c r="E184" s="124">
        <f>'HIDE Site Summary'!F183</f>
        <v>0</v>
      </c>
      <c r="F184" s="124">
        <f>'HIDE Site Summary'!G183</f>
        <v>0</v>
      </c>
      <c r="G184" s="125">
        <f>'HIDE Site Summary'!H183</f>
        <v>0</v>
      </c>
      <c r="H184" s="123">
        <f>'HIDE Site Summary'!I183</f>
        <v>0</v>
      </c>
      <c r="I184" s="126">
        <f>'HIDE Site Summary'!J183</f>
        <v>0</v>
      </c>
      <c r="J184" s="126">
        <f>'HIDE Site Summary'!L183</f>
        <v>0</v>
      </c>
      <c r="K184" s="126">
        <f>'HIDE Site Summary'!M183</f>
        <v>0</v>
      </c>
      <c r="L184" s="126">
        <f>'HIDE Site Summary'!N183</f>
        <v>0</v>
      </c>
      <c r="M184" s="123">
        <f>'HIDE Site Summary'!O183</f>
        <v>0</v>
      </c>
      <c r="N184" s="123">
        <f>'HIDE Site Summary'!P183</f>
        <v>0</v>
      </c>
      <c r="O184" s="123">
        <f>'HIDE Site Summary'!Q183</f>
        <v>0</v>
      </c>
      <c r="P184" s="127" t="str">
        <f>'HIDE Site Summary'!CK183</f>
        <v/>
      </c>
      <c r="Q184" s="128" t="str">
        <f>'HIDE Site Summary'!CL183</f>
        <v/>
      </c>
      <c r="R184" s="128" t="str">
        <f>'HIDE Site Summary'!CM183</f>
        <v/>
      </c>
      <c r="S184" s="129" t="str">
        <f>'HIDE Site Summary'!CN183</f>
        <v/>
      </c>
      <c r="T184" s="127" t="str">
        <f>'HIDE Site Summary'!CO183</f>
        <v/>
      </c>
      <c r="U184" s="127" t="str">
        <f>'HIDE Site Summary'!CP183</f>
        <v/>
      </c>
      <c r="V184" s="127" t="str">
        <f>'HIDE Site Summary'!CQ183</f>
        <v/>
      </c>
      <c r="W184" s="127" t="str">
        <f>'HIDE Site Summary'!CR183</f>
        <v/>
      </c>
      <c r="X184" s="127" t="str">
        <f>'HIDE Site Summary'!CS183</f>
        <v/>
      </c>
      <c r="Y184" s="138" t="str">
        <f>'HIDE Site Summary'!CT183</f>
        <v/>
      </c>
    </row>
    <row r="185" spans="2:25" x14ac:dyDescent="0.3">
      <c r="B185" s="122">
        <f>'HIDE Site Summary'!C184</f>
        <v>0</v>
      </c>
      <c r="C185" s="123">
        <f>'HIDE Site Summary'!D184</f>
        <v>0</v>
      </c>
      <c r="D185" s="123" t="str">
        <f>'HIDE Site Summary'!E184</f>
        <v/>
      </c>
      <c r="E185" s="124">
        <f>'HIDE Site Summary'!F184</f>
        <v>0</v>
      </c>
      <c r="F185" s="124">
        <f>'HIDE Site Summary'!G184</f>
        <v>0</v>
      </c>
      <c r="G185" s="125">
        <f>'HIDE Site Summary'!H184</f>
        <v>0</v>
      </c>
      <c r="H185" s="123">
        <f>'HIDE Site Summary'!I184</f>
        <v>0</v>
      </c>
      <c r="I185" s="126">
        <f>'HIDE Site Summary'!J184</f>
        <v>0</v>
      </c>
      <c r="J185" s="126">
        <f>'HIDE Site Summary'!L184</f>
        <v>0</v>
      </c>
      <c r="K185" s="126">
        <f>'HIDE Site Summary'!M184</f>
        <v>0</v>
      </c>
      <c r="L185" s="126">
        <f>'HIDE Site Summary'!N184</f>
        <v>0</v>
      </c>
      <c r="M185" s="123">
        <f>'HIDE Site Summary'!O184</f>
        <v>0</v>
      </c>
      <c r="N185" s="123">
        <f>'HIDE Site Summary'!P184</f>
        <v>0</v>
      </c>
      <c r="O185" s="123">
        <f>'HIDE Site Summary'!Q184</f>
        <v>0</v>
      </c>
      <c r="P185" s="127" t="str">
        <f>'HIDE Site Summary'!CK184</f>
        <v/>
      </c>
      <c r="Q185" s="128" t="str">
        <f>'HIDE Site Summary'!CL184</f>
        <v/>
      </c>
      <c r="R185" s="128" t="str">
        <f>'HIDE Site Summary'!CM184</f>
        <v/>
      </c>
      <c r="S185" s="129" t="str">
        <f>'HIDE Site Summary'!CN184</f>
        <v/>
      </c>
      <c r="T185" s="127" t="str">
        <f>'HIDE Site Summary'!CO184</f>
        <v/>
      </c>
      <c r="U185" s="127" t="str">
        <f>'HIDE Site Summary'!CP184</f>
        <v/>
      </c>
      <c r="V185" s="127" t="str">
        <f>'HIDE Site Summary'!CQ184</f>
        <v/>
      </c>
      <c r="W185" s="127" t="str">
        <f>'HIDE Site Summary'!CR184</f>
        <v/>
      </c>
      <c r="X185" s="127" t="str">
        <f>'HIDE Site Summary'!CS184</f>
        <v/>
      </c>
      <c r="Y185" s="138" t="str">
        <f>'HIDE Site Summary'!CT184</f>
        <v/>
      </c>
    </row>
    <row r="186" spans="2:25" x14ac:dyDescent="0.3">
      <c r="B186" s="122">
        <f>'HIDE Site Summary'!C185</f>
        <v>0</v>
      </c>
      <c r="C186" s="123">
        <f>'HIDE Site Summary'!D185</f>
        <v>0</v>
      </c>
      <c r="D186" s="123" t="str">
        <f>'HIDE Site Summary'!E185</f>
        <v/>
      </c>
      <c r="E186" s="124">
        <f>'HIDE Site Summary'!F185</f>
        <v>0</v>
      </c>
      <c r="F186" s="124">
        <f>'HIDE Site Summary'!G185</f>
        <v>0</v>
      </c>
      <c r="G186" s="125">
        <f>'HIDE Site Summary'!H185</f>
        <v>0</v>
      </c>
      <c r="H186" s="123">
        <f>'HIDE Site Summary'!I185</f>
        <v>0</v>
      </c>
      <c r="I186" s="126">
        <f>'HIDE Site Summary'!J185</f>
        <v>0</v>
      </c>
      <c r="J186" s="126">
        <f>'HIDE Site Summary'!L185</f>
        <v>0</v>
      </c>
      <c r="K186" s="126">
        <f>'HIDE Site Summary'!M185</f>
        <v>0</v>
      </c>
      <c r="L186" s="126">
        <f>'HIDE Site Summary'!N185</f>
        <v>0</v>
      </c>
      <c r="M186" s="123">
        <f>'HIDE Site Summary'!O185</f>
        <v>0</v>
      </c>
      <c r="N186" s="123">
        <f>'HIDE Site Summary'!P185</f>
        <v>0</v>
      </c>
      <c r="O186" s="123">
        <f>'HIDE Site Summary'!Q185</f>
        <v>0</v>
      </c>
      <c r="P186" s="127" t="str">
        <f>'HIDE Site Summary'!CK185</f>
        <v/>
      </c>
      <c r="Q186" s="128" t="str">
        <f>'HIDE Site Summary'!CL185</f>
        <v/>
      </c>
      <c r="R186" s="128" t="str">
        <f>'HIDE Site Summary'!CM185</f>
        <v/>
      </c>
      <c r="S186" s="129" t="str">
        <f>'HIDE Site Summary'!CN185</f>
        <v/>
      </c>
      <c r="T186" s="127" t="str">
        <f>'HIDE Site Summary'!CO185</f>
        <v/>
      </c>
      <c r="U186" s="127" t="str">
        <f>'HIDE Site Summary'!CP185</f>
        <v/>
      </c>
      <c r="V186" s="127" t="str">
        <f>'HIDE Site Summary'!CQ185</f>
        <v/>
      </c>
      <c r="W186" s="127" t="str">
        <f>'HIDE Site Summary'!CR185</f>
        <v/>
      </c>
      <c r="X186" s="127" t="str">
        <f>'HIDE Site Summary'!CS185</f>
        <v/>
      </c>
      <c r="Y186" s="138" t="str">
        <f>'HIDE Site Summary'!CT185</f>
        <v/>
      </c>
    </row>
    <row r="187" spans="2:25" x14ac:dyDescent="0.3">
      <c r="B187" s="122">
        <f>'HIDE Site Summary'!C186</f>
        <v>0</v>
      </c>
      <c r="C187" s="123">
        <f>'HIDE Site Summary'!D186</f>
        <v>0</v>
      </c>
      <c r="D187" s="123" t="str">
        <f>'HIDE Site Summary'!E186</f>
        <v/>
      </c>
      <c r="E187" s="124">
        <f>'HIDE Site Summary'!F186</f>
        <v>0</v>
      </c>
      <c r="F187" s="124">
        <f>'HIDE Site Summary'!G186</f>
        <v>0</v>
      </c>
      <c r="G187" s="125">
        <f>'HIDE Site Summary'!H186</f>
        <v>0</v>
      </c>
      <c r="H187" s="123">
        <f>'HIDE Site Summary'!I186</f>
        <v>0</v>
      </c>
      <c r="I187" s="126">
        <f>'HIDE Site Summary'!J186</f>
        <v>0</v>
      </c>
      <c r="J187" s="126">
        <f>'HIDE Site Summary'!L186</f>
        <v>0</v>
      </c>
      <c r="K187" s="126">
        <f>'HIDE Site Summary'!M186</f>
        <v>0</v>
      </c>
      <c r="L187" s="126">
        <f>'HIDE Site Summary'!N186</f>
        <v>0</v>
      </c>
      <c r="M187" s="123">
        <f>'HIDE Site Summary'!O186</f>
        <v>0</v>
      </c>
      <c r="N187" s="123">
        <f>'HIDE Site Summary'!P186</f>
        <v>0</v>
      </c>
      <c r="O187" s="123">
        <f>'HIDE Site Summary'!Q186</f>
        <v>0</v>
      </c>
      <c r="P187" s="127" t="str">
        <f>'HIDE Site Summary'!CK186</f>
        <v/>
      </c>
      <c r="Q187" s="128" t="str">
        <f>'HIDE Site Summary'!CL186</f>
        <v/>
      </c>
      <c r="R187" s="128" t="str">
        <f>'HIDE Site Summary'!CM186</f>
        <v/>
      </c>
      <c r="S187" s="129" t="str">
        <f>'HIDE Site Summary'!CN186</f>
        <v/>
      </c>
      <c r="T187" s="127" t="str">
        <f>'HIDE Site Summary'!CO186</f>
        <v/>
      </c>
      <c r="U187" s="127" t="str">
        <f>'HIDE Site Summary'!CP186</f>
        <v/>
      </c>
      <c r="V187" s="127" t="str">
        <f>'HIDE Site Summary'!CQ186</f>
        <v/>
      </c>
      <c r="W187" s="127" t="str">
        <f>'HIDE Site Summary'!CR186</f>
        <v/>
      </c>
      <c r="X187" s="127" t="str">
        <f>'HIDE Site Summary'!CS186</f>
        <v/>
      </c>
      <c r="Y187" s="138" t="str">
        <f>'HIDE Site Summary'!CT186</f>
        <v/>
      </c>
    </row>
    <row r="188" spans="2:25" x14ac:dyDescent="0.3">
      <c r="B188" s="122">
        <f>'HIDE Site Summary'!C187</f>
        <v>0</v>
      </c>
      <c r="C188" s="123">
        <f>'HIDE Site Summary'!D187</f>
        <v>0</v>
      </c>
      <c r="D188" s="123" t="str">
        <f>'HIDE Site Summary'!E187</f>
        <v/>
      </c>
      <c r="E188" s="124">
        <f>'HIDE Site Summary'!F187</f>
        <v>0</v>
      </c>
      <c r="F188" s="124">
        <f>'HIDE Site Summary'!G187</f>
        <v>0</v>
      </c>
      <c r="G188" s="125">
        <f>'HIDE Site Summary'!H187</f>
        <v>0</v>
      </c>
      <c r="H188" s="123">
        <f>'HIDE Site Summary'!I187</f>
        <v>0</v>
      </c>
      <c r="I188" s="126">
        <f>'HIDE Site Summary'!J187</f>
        <v>0</v>
      </c>
      <c r="J188" s="126">
        <f>'HIDE Site Summary'!L187</f>
        <v>0</v>
      </c>
      <c r="K188" s="126">
        <f>'HIDE Site Summary'!M187</f>
        <v>0</v>
      </c>
      <c r="L188" s="126">
        <f>'HIDE Site Summary'!N187</f>
        <v>0</v>
      </c>
      <c r="M188" s="123">
        <f>'HIDE Site Summary'!O187</f>
        <v>0</v>
      </c>
      <c r="N188" s="123">
        <f>'HIDE Site Summary'!P187</f>
        <v>0</v>
      </c>
      <c r="O188" s="123">
        <f>'HIDE Site Summary'!Q187</f>
        <v>0</v>
      </c>
      <c r="P188" s="127" t="str">
        <f>'HIDE Site Summary'!CK187</f>
        <v/>
      </c>
      <c r="Q188" s="128" t="str">
        <f>'HIDE Site Summary'!CL187</f>
        <v/>
      </c>
      <c r="R188" s="128" t="str">
        <f>'HIDE Site Summary'!CM187</f>
        <v/>
      </c>
      <c r="S188" s="129" t="str">
        <f>'HIDE Site Summary'!CN187</f>
        <v/>
      </c>
      <c r="T188" s="127" t="str">
        <f>'HIDE Site Summary'!CO187</f>
        <v/>
      </c>
      <c r="U188" s="127" t="str">
        <f>'HIDE Site Summary'!CP187</f>
        <v/>
      </c>
      <c r="V188" s="127" t="str">
        <f>'HIDE Site Summary'!CQ187</f>
        <v/>
      </c>
      <c r="W188" s="127" t="str">
        <f>'HIDE Site Summary'!CR187</f>
        <v/>
      </c>
      <c r="X188" s="127" t="str">
        <f>'HIDE Site Summary'!CS187</f>
        <v/>
      </c>
      <c r="Y188" s="138" t="str">
        <f>'HIDE Site Summary'!CT187</f>
        <v/>
      </c>
    </row>
    <row r="189" spans="2:25" x14ac:dyDescent="0.3">
      <c r="B189" s="122">
        <f>'HIDE Site Summary'!C188</f>
        <v>0</v>
      </c>
      <c r="C189" s="123">
        <f>'HIDE Site Summary'!D188</f>
        <v>0</v>
      </c>
      <c r="D189" s="123" t="str">
        <f>'HIDE Site Summary'!E188</f>
        <v/>
      </c>
      <c r="E189" s="124">
        <f>'HIDE Site Summary'!F188</f>
        <v>0</v>
      </c>
      <c r="F189" s="124">
        <f>'HIDE Site Summary'!G188</f>
        <v>0</v>
      </c>
      <c r="G189" s="125">
        <f>'HIDE Site Summary'!H188</f>
        <v>0</v>
      </c>
      <c r="H189" s="123">
        <f>'HIDE Site Summary'!I188</f>
        <v>0</v>
      </c>
      <c r="I189" s="126">
        <f>'HIDE Site Summary'!J188</f>
        <v>0</v>
      </c>
      <c r="J189" s="126">
        <f>'HIDE Site Summary'!L188</f>
        <v>0</v>
      </c>
      <c r="K189" s="126">
        <f>'HIDE Site Summary'!M188</f>
        <v>0</v>
      </c>
      <c r="L189" s="126">
        <f>'HIDE Site Summary'!N188</f>
        <v>0</v>
      </c>
      <c r="M189" s="123">
        <f>'HIDE Site Summary'!O188</f>
        <v>0</v>
      </c>
      <c r="N189" s="123">
        <f>'HIDE Site Summary'!P188</f>
        <v>0</v>
      </c>
      <c r="O189" s="123">
        <f>'HIDE Site Summary'!Q188</f>
        <v>0</v>
      </c>
      <c r="P189" s="127" t="str">
        <f>'HIDE Site Summary'!CK188</f>
        <v/>
      </c>
      <c r="Q189" s="128" t="str">
        <f>'HIDE Site Summary'!CL188</f>
        <v/>
      </c>
      <c r="R189" s="128" t="str">
        <f>'HIDE Site Summary'!CM188</f>
        <v/>
      </c>
      <c r="S189" s="129" t="str">
        <f>'HIDE Site Summary'!CN188</f>
        <v/>
      </c>
      <c r="T189" s="127" t="str">
        <f>'HIDE Site Summary'!CO188</f>
        <v/>
      </c>
      <c r="U189" s="127" t="str">
        <f>'HIDE Site Summary'!CP188</f>
        <v/>
      </c>
      <c r="V189" s="127" t="str">
        <f>'HIDE Site Summary'!CQ188</f>
        <v/>
      </c>
      <c r="W189" s="127" t="str">
        <f>'HIDE Site Summary'!CR188</f>
        <v/>
      </c>
      <c r="X189" s="127" t="str">
        <f>'HIDE Site Summary'!CS188</f>
        <v/>
      </c>
      <c r="Y189" s="138" t="str">
        <f>'HIDE Site Summary'!CT188</f>
        <v/>
      </c>
    </row>
    <row r="190" spans="2:25" x14ac:dyDescent="0.3">
      <c r="B190" s="122">
        <f>'HIDE Site Summary'!C189</f>
        <v>0</v>
      </c>
      <c r="C190" s="123">
        <f>'HIDE Site Summary'!D189</f>
        <v>0</v>
      </c>
      <c r="D190" s="123" t="str">
        <f>'HIDE Site Summary'!E189</f>
        <v/>
      </c>
      <c r="E190" s="124">
        <f>'HIDE Site Summary'!F189</f>
        <v>0</v>
      </c>
      <c r="F190" s="124">
        <f>'HIDE Site Summary'!G189</f>
        <v>0</v>
      </c>
      <c r="G190" s="125">
        <f>'HIDE Site Summary'!H189</f>
        <v>0</v>
      </c>
      <c r="H190" s="123">
        <f>'HIDE Site Summary'!I189</f>
        <v>0</v>
      </c>
      <c r="I190" s="126">
        <f>'HIDE Site Summary'!J189</f>
        <v>0</v>
      </c>
      <c r="J190" s="126">
        <f>'HIDE Site Summary'!L189</f>
        <v>0</v>
      </c>
      <c r="K190" s="126">
        <f>'HIDE Site Summary'!M189</f>
        <v>0</v>
      </c>
      <c r="L190" s="126">
        <f>'HIDE Site Summary'!N189</f>
        <v>0</v>
      </c>
      <c r="M190" s="123">
        <f>'HIDE Site Summary'!O189</f>
        <v>0</v>
      </c>
      <c r="N190" s="123">
        <f>'HIDE Site Summary'!P189</f>
        <v>0</v>
      </c>
      <c r="O190" s="123">
        <f>'HIDE Site Summary'!Q189</f>
        <v>0</v>
      </c>
      <c r="P190" s="127" t="str">
        <f>'HIDE Site Summary'!CK189</f>
        <v/>
      </c>
      <c r="Q190" s="128" t="str">
        <f>'HIDE Site Summary'!CL189</f>
        <v/>
      </c>
      <c r="R190" s="128" t="str">
        <f>'HIDE Site Summary'!CM189</f>
        <v/>
      </c>
      <c r="S190" s="129" t="str">
        <f>'HIDE Site Summary'!CN189</f>
        <v/>
      </c>
      <c r="T190" s="127" t="str">
        <f>'HIDE Site Summary'!CO189</f>
        <v/>
      </c>
      <c r="U190" s="127" t="str">
        <f>'HIDE Site Summary'!CP189</f>
        <v/>
      </c>
      <c r="V190" s="127" t="str">
        <f>'HIDE Site Summary'!CQ189</f>
        <v/>
      </c>
      <c r="W190" s="127" t="str">
        <f>'HIDE Site Summary'!CR189</f>
        <v/>
      </c>
      <c r="X190" s="127" t="str">
        <f>'HIDE Site Summary'!CS189</f>
        <v/>
      </c>
      <c r="Y190" s="138" t="str">
        <f>'HIDE Site Summary'!CT189</f>
        <v/>
      </c>
    </row>
    <row r="191" spans="2:25" x14ac:dyDescent="0.3">
      <c r="B191" s="122">
        <f>'HIDE Site Summary'!C190</f>
        <v>0</v>
      </c>
      <c r="C191" s="123">
        <f>'HIDE Site Summary'!D190</f>
        <v>0</v>
      </c>
      <c r="D191" s="123" t="str">
        <f>'HIDE Site Summary'!E190</f>
        <v/>
      </c>
      <c r="E191" s="124">
        <f>'HIDE Site Summary'!F190</f>
        <v>0</v>
      </c>
      <c r="F191" s="124">
        <f>'HIDE Site Summary'!G190</f>
        <v>0</v>
      </c>
      <c r="G191" s="125">
        <f>'HIDE Site Summary'!H190</f>
        <v>0</v>
      </c>
      <c r="H191" s="123">
        <f>'HIDE Site Summary'!I190</f>
        <v>0</v>
      </c>
      <c r="I191" s="126">
        <f>'HIDE Site Summary'!J190</f>
        <v>0</v>
      </c>
      <c r="J191" s="126">
        <f>'HIDE Site Summary'!L190</f>
        <v>0</v>
      </c>
      <c r="K191" s="126">
        <f>'HIDE Site Summary'!M190</f>
        <v>0</v>
      </c>
      <c r="L191" s="126">
        <f>'HIDE Site Summary'!N190</f>
        <v>0</v>
      </c>
      <c r="M191" s="123">
        <f>'HIDE Site Summary'!O190</f>
        <v>0</v>
      </c>
      <c r="N191" s="123">
        <f>'HIDE Site Summary'!P190</f>
        <v>0</v>
      </c>
      <c r="O191" s="123">
        <f>'HIDE Site Summary'!Q190</f>
        <v>0</v>
      </c>
      <c r="P191" s="127" t="str">
        <f>'HIDE Site Summary'!CK190</f>
        <v/>
      </c>
      <c r="Q191" s="128" t="str">
        <f>'HIDE Site Summary'!CL190</f>
        <v/>
      </c>
      <c r="R191" s="128" t="str">
        <f>'HIDE Site Summary'!CM190</f>
        <v/>
      </c>
      <c r="S191" s="129" t="str">
        <f>'HIDE Site Summary'!CN190</f>
        <v/>
      </c>
      <c r="T191" s="127" t="str">
        <f>'HIDE Site Summary'!CO190</f>
        <v/>
      </c>
      <c r="U191" s="127" t="str">
        <f>'HIDE Site Summary'!CP190</f>
        <v/>
      </c>
      <c r="V191" s="127" t="str">
        <f>'HIDE Site Summary'!CQ190</f>
        <v/>
      </c>
      <c r="W191" s="127" t="str">
        <f>'HIDE Site Summary'!CR190</f>
        <v/>
      </c>
      <c r="X191" s="127" t="str">
        <f>'HIDE Site Summary'!CS190</f>
        <v/>
      </c>
      <c r="Y191" s="138" t="str">
        <f>'HIDE Site Summary'!CT190</f>
        <v/>
      </c>
    </row>
    <row r="192" spans="2:25" x14ac:dyDescent="0.3">
      <c r="B192" s="122">
        <f>'HIDE Site Summary'!C191</f>
        <v>0</v>
      </c>
      <c r="C192" s="123">
        <f>'HIDE Site Summary'!D191</f>
        <v>0</v>
      </c>
      <c r="D192" s="123" t="str">
        <f>'HIDE Site Summary'!E191</f>
        <v/>
      </c>
      <c r="E192" s="124">
        <f>'HIDE Site Summary'!F191</f>
        <v>0</v>
      </c>
      <c r="F192" s="124">
        <f>'HIDE Site Summary'!G191</f>
        <v>0</v>
      </c>
      <c r="G192" s="125">
        <f>'HIDE Site Summary'!H191</f>
        <v>0</v>
      </c>
      <c r="H192" s="123">
        <f>'HIDE Site Summary'!I191</f>
        <v>0</v>
      </c>
      <c r="I192" s="126">
        <f>'HIDE Site Summary'!J191</f>
        <v>0</v>
      </c>
      <c r="J192" s="126">
        <f>'HIDE Site Summary'!L191</f>
        <v>0</v>
      </c>
      <c r="K192" s="126">
        <f>'HIDE Site Summary'!M191</f>
        <v>0</v>
      </c>
      <c r="L192" s="126">
        <f>'HIDE Site Summary'!N191</f>
        <v>0</v>
      </c>
      <c r="M192" s="123">
        <f>'HIDE Site Summary'!O191</f>
        <v>0</v>
      </c>
      <c r="N192" s="123">
        <f>'HIDE Site Summary'!P191</f>
        <v>0</v>
      </c>
      <c r="O192" s="123">
        <f>'HIDE Site Summary'!Q191</f>
        <v>0</v>
      </c>
      <c r="P192" s="127" t="str">
        <f>'HIDE Site Summary'!CK191</f>
        <v/>
      </c>
      <c r="Q192" s="128" t="str">
        <f>'HIDE Site Summary'!CL191</f>
        <v/>
      </c>
      <c r="R192" s="128" t="str">
        <f>'HIDE Site Summary'!CM191</f>
        <v/>
      </c>
      <c r="S192" s="129" t="str">
        <f>'HIDE Site Summary'!CN191</f>
        <v/>
      </c>
      <c r="T192" s="127" t="str">
        <f>'HIDE Site Summary'!CO191</f>
        <v/>
      </c>
      <c r="U192" s="127" t="str">
        <f>'HIDE Site Summary'!CP191</f>
        <v/>
      </c>
      <c r="V192" s="127" t="str">
        <f>'HIDE Site Summary'!CQ191</f>
        <v/>
      </c>
      <c r="W192" s="127" t="str">
        <f>'HIDE Site Summary'!CR191</f>
        <v/>
      </c>
      <c r="X192" s="127" t="str">
        <f>'HIDE Site Summary'!CS191</f>
        <v/>
      </c>
      <c r="Y192" s="138" t="str">
        <f>'HIDE Site Summary'!CT191</f>
        <v/>
      </c>
    </row>
    <row r="193" spans="2:25" x14ac:dyDescent="0.3">
      <c r="B193" s="122">
        <f>'HIDE Site Summary'!C192</f>
        <v>0</v>
      </c>
      <c r="C193" s="123">
        <f>'HIDE Site Summary'!D192</f>
        <v>0</v>
      </c>
      <c r="D193" s="123" t="str">
        <f>'HIDE Site Summary'!E192</f>
        <v/>
      </c>
      <c r="E193" s="124">
        <f>'HIDE Site Summary'!F192</f>
        <v>0</v>
      </c>
      <c r="F193" s="124">
        <f>'HIDE Site Summary'!G192</f>
        <v>0</v>
      </c>
      <c r="G193" s="125">
        <f>'HIDE Site Summary'!H192</f>
        <v>0</v>
      </c>
      <c r="H193" s="123">
        <f>'HIDE Site Summary'!I192</f>
        <v>0</v>
      </c>
      <c r="I193" s="126">
        <f>'HIDE Site Summary'!J192</f>
        <v>0</v>
      </c>
      <c r="J193" s="126">
        <f>'HIDE Site Summary'!L192</f>
        <v>0</v>
      </c>
      <c r="K193" s="126">
        <f>'HIDE Site Summary'!M192</f>
        <v>0</v>
      </c>
      <c r="L193" s="126">
        <f>'HIDE Site Summary'!N192</f>
        <v>0</v>
      </c>
      <c r="M193" s="123">
        <f>'HIDE Site Summary'!O192</f>
        <v>0</v>
      </c>
      <c r="N193" s="123">
        <f>'HIDE Site Summary'!P192</f>
        <v>0</v>
      </c>
      <c r="O193" s="123">
        <f>'HIDE Site Summary'!Q192</f>
        <v>0</v>
      </c>
      <c r="P193" s="127" t="str">
        <f>'HIDE Site Summary'!CK192</f>
        <v/>
      </c>
      <c r="Q193" s="128" t="str">
        <f>'HIDE Site Summary'!CL192</f>
        <v/>
      </c>
      <c r="R193" s="128" t="str">
        <f>'HIDE Site Summary'!CM192</f>
        <v/>
      </c>
      <c r="S193" s="129" t="str">
        <f>'HIDE Site Summary'!CN192</f>
        <v/>
      </c>
      <c r="T193" s="127" t="str">
        <f>'HIDE Site Summary'!CO192</f>
        <v/>
      </c>
      <c r="U193" s="127" t="str">
        <f>'HIDE Site Summary'!CP192</f>
        <v/>
      </c>
      <c r="V193" s="127" t="str">
        <f>'HIDE Site Summary'!CQ192</f>
        <v/>
      </c>
      <c r="W193" s="127" t="str">
        <f>'HIDE Site Summary'!CR192</f>
        <v/>
      </c>
      <c r="X193" s="127" t="str">
        <f>'HIDE Site Summary'!CS192</f>
        <v/>
      </c>
      <c r="Y193" s="138" t="str">
        <f>'HIDE Site Summary'!CT192</f>
        <v/>
      </c>
    </row>
    <row r="194" spans="2:25" x14ac:dyDescent="0.3">
      <c r="B194" s="122">
        <f>'HIDE Site Summary'!C193</f>
        <v>0</v>
      </c>
      <c r="C194" s="123">
        <f>'HIDE Site Summary'!D193</f>
        <v>0</v>
      </c>
      <c r="D194" s="123" t="str">
        <f>'HIDE Site Summary'!E193</f>
        <v/>
      </c>
      <c r="E194" s="124">
        <f>'HIDE Site Summary'!F193</f>
        <v>0</v>
      </c>
      <c r="F194" s="124">
        <f>'HIDE Site Summary'!G193</f>
        <v>0</v>
      </c>
      <c r="G194" s="125">
        <f>'HIDE Site Summary'!H193</f>
        <v>0</v>
      </c>
      <c r="H194" s="123">
        <f>'HIDE Site Summary'!I193</f>
        <v>0</v>
      </c>
      <c r="I194" s="126">
        <f>'HIDE Site Summary'!J193</f>
        <v>0</v>
      </c>
      <c r="J194" s="126">
        <f>'HIDE Site Summary'!L193</f>
        <v>0</v>
      </c>
      <c r="K194" s="126">
        <f>'HIDE Site Summary'!M193</f>
        <v>0</v>
      </c>
      <c r="L194" s="126">
        <f>'HIDE Site Summary'!N193</f>
        <v>0</v>
      </c>
      <c r="M194" s="123">
        <f>'HIDE Site Summary'!O193</f>
        <v>0</v>
      </c>
      <c r="N194" s="123">
        <f>'HIDE Site Summary'!P193</f>
        <v>0</v>
      </c>
      <c r="O194" s="123">
        <f>'HIDE Site Summary'!Q193</f>
        <v>0</v>
      </c>
      <c r="P194" s="127" t="str">
        <f>'HIDE Site Summary'!CK193</f>
        <v/>
      </c>
      <c r="Q194" s="128" t="str">
        <f>'HIDE Site Summary'!CL193</f>
        <v/>
      </c>
      <c r="R194" s="128" t="str">
        <f>'HIDE Site Summary'!CM193</f>
        <v/>
      </c>
      <c r="S194" s="129" t="str">
        <f>'HIDE Site Summary'!CN193</f>
        <v/>
      </c>
      <c r="T194" s="127" t="str">
        <f>'HIDE Site Summary'!CO193</f>
        <v/>
      </c>
      <c r="U194" s="127" t="str">
        <f>'HIDE Site Summary'!CP193</f>
        <v/>
      </c>
      <c r="V194" s="127" t="str">
        <f>'HIDE Site Summary'!CQ193</f>
        <v/>
      </c>
      <c r="W194" s="127" t="str">
        <f>'HIDE Site Summary'!CR193</f>
        <v/>
      </c>
      <c r="X194" s="127" t="str">
        <f>'HIDE Site Summary'!CS193</f>
        <v/>
      </c>
      <c r="Y194" s="138" t="str">
        <f>'HIDE Site Summary'!CT193</f>
        <v/>
      </c>
    </row>
    <row r="195" spans="2:25" x14ac:dyDescent="0.3">
      <c r="B195" s="122">
        <f>'HIDE Site Summary'!C194</f>
        <v>0</v>
      </c>
      <c r="C195" s="123">
        <f>'HIDE Site Summary'!D194</f>
        <v>0</v>
      </c>
      <c r="D195" s="123" t="str">
        <f>'HIDE Site Summary'!E194</f>
        <v/>
      </c>
      <c r="E195" s="124">
        <f>'HIDE Site Summary'!F194</f>
        <v>0</v>
      </c>
      <c r="F195" s="124">
        <f>'HIDE Site Summary'!G194</f>
        <v>0</v>
      </c>
      <c r="G195" s="125">
        <f>'HIDE Site Summary'!H194</f>
        <v>0</v>
      </c>
      <c r="H195" s="123">
        <f>'HIDE Site Summary'!I194</f>
        <v>0</v>
      </c>
      <c r="I195" s="126">
        <f>'HIDE Site Summary'!J194</f>
        <v>0</v>
      </c>
      <c r="J195" s="126">
        <f>'HIDE Site Summary'!L194</f>
        <v>0</v>
      </c>
      <c r="K195" s="126">
        <f>'HIDE Site Summary'!M194</f>
        <v>0</v>
      </c>
      <c r="L195" s="126">
        <f>'HIDE Site Summary'!N194</f>
        <v>0</v>
      </c>
      <c r="M195" s="123">
        <f>'HIDE Site Summary'!O194</f>
        <v>0</v>
      </c>
      <c r="N195" s="123">
        <f>'HIDE Site Summary'!P194</f>
        <v>0</v>
      </c>
      <c r="O195" s="123">
        <f>'HIDE Site Summary'!Q194</f>
        <v>0</v>
      </c>
      <c r="P195" s="127" t="str">
        <f>'HIDE Site Summary'!CK194</f>
        <v/>
      </c>
      <c r="Q195" s="128" t="str">
        <f>'HIDE Site Summary'!CL194</f>
        <v/>
      </c>
      <c r="R195" s="128" t="str">
        <f>'HIDE Site Summary'!CM194</f>
        <v/>
      </c>
      <c r="S195" s="129" t="str">
        <f>'HIDE Site Summary'!CN194</f>
        <v/>
      </c>
      <c r="T195" s="127" t="str">
        <f>'HIDE Site Summary'!CO194</f>
        <v/>
      </c>
      <c r="U195" s="127" t="str">
        <f>'HIDE Site Summary'!CP194</f>
        <v/>
      </c>
      <c r="V195" s="127" t="str">
        <f>'HIDE Site Summary'!CQ194</f>
        <v/>
      </c>
      <c r="W195" s="127" t="str">
        <f>'HIDE Site Summary'!CR194</f>
        <v/>
      </c>
      <c r="X195" s="127" t="str">
        <f>'HIDE Site Summary'!CS194</f>
        <v/>
      </c>
      <c r="Y195" s="138" t="str">
        <f>'HIDE Site Summary'!CT194</f>
        <v/>
      </c>
    </row>
    <row r="196" spans="2:25" x14ac:dyDescent="0.3">
      <c r="B196" s="122">
        <f>'HIDE Site Summary'!C195</f>
        <v>0</v>
      </c>
      <c r="C196" s="123">
        <f>'HIDE Site Summary'!D195</f>
        <v>0</v>
      </c>
      <c r="D196" s="123" t="str">
        <f>'HIDE Site Summary'!E195</f>
        <v/>
      </c>
      <c r="E196" s="124">
        <f>'HIDE Site Summary'!F195</f>
        <v>0</v>
      </c>
      <c r="F196" s="124">
        <f>'HIDE Site Summary'!G195</f>
        <v>0</v>
      </c>
      <c r="G196" s="125">
        <f>'HIDE Site Summary'!H195</f>
        <v>0</v>
      </c>
      <c r="H196" s="123">
        <f>'HIDE Site Summary'!I195</f>
        <v>0</v>
      </c>
      <c r="I196" s="126">
        <f>'HIDE Site Summary'!J195</f>
        <v>0</v>
      </c>
      <c r="J196" s="126">
        <f>'HIDE Site Summary'!L195</f>
        <v>0</v>
      </c>
      <c r="K196" s="126">
        <f>'HIDE Site Summary'!M195</f>
        <v>0</v>
      </c>
      <c r="L196" s="126">
        <f>'HIDE Site Summary'!N195</f>
        <v>0</v>
      </c>
      <c r="M196" s="123">
        <f>'HIDE Site Summary'!O195</f>
        <v>0</v>
      </c>
      <c r="N196" s="123">
        <f>'HIDE Site Summary'!P195</f>
        <v>0</v>
      </c>
      <c r="O196" s="123">
        <f>'HIDE Site Summary'!Q195</f>
        <v>0</v>
      </c>
      <c r="P196" s="127" t="str">
        <f>'HIDE Site Summary'!CK195</f>
        <v/>
      </c>
      <c r="Q196" s="128" t="str">
        <f>'HIDE Site Summary'!CL195</f>
        <v/>
      </c>
      <c r="R196" s="128" t="str">
        <f>'HIDE Site Summary'!CM195</f>
        <v/>
      </c>
      <c r="S196" s="129" t="str">
        <f>'HIDE Site Summary'!CN195</f>
        <v/>
      </c>
      <c r="T196" s="127" t="str">
        <f>'HIDE Site Summary'!CO195</f>
        <v/>
      </c>
      <c r="U196" s="127" t="str">
        <f>'HIDE Site Summary'!CP195</f>
        <v/>
      </c>
      <c r="V196" s="127" t="str">
        <f>'HIDE Site Summary'!CQ195</f>
        <v/>
      </c>
      <c r="W196" s="127" t="str">
        <f>'HIDE Site Summary'!CR195</f>
        <v/>
      </c>
      <c r="X196" s="127" t="str">
        <f>'HIDE Site Summary'!CS195</f>
        <v/>
      </c>
      <c r="Y196" s="138" t="str">
        <f>'HIDE Site Summary'!CT195</f>
        <v/>
      </c>
    </row>
    <row r="197" spans="2:25" x14ac:dyDescent="0.3">
      <c r="B197" s="122">
        <f>'HIDE Site Summary'!C196</f>
        <v>0</v>
      </c>
      <c r="C197" s="123">
        <f>'HIDE Site Summary'!D196</f>
        <v>0</v>
      </c>
      <c r="D197" s="123" t="str">
        <f>'HIDE Site Summary'!E196</f>
        <v/>
      </c>
      <c r="E197" s="124">
        <f>'HIDE Site Summary'!F196</f>
        <v>0</v>
      </c>
      <c r="F197" s="124">
        <f>'HIDE Site Summary'!G196</f>
        <v>0</v>
      </c>
      <c r="G197" s="125">
        <f>'HIDE Site Summary'!H196</f>
        <v>0</v>
      </c>
      <c r="H197" s="123">
        <f>'HIDE Site Summary'!I196</f>
        <v>0</v>
      </c>
      <c r="I197" s="126">
        <f>'HIDE Site Summary'!J196</f>
        <v>0</v>
      </c>
      <c r="J197" s="126">
        <f>'HIDE Site Summary'!L196</f>
        <v>0</v>
      </c>
      <c r="K197" s="126">
        <f>'HIDE Site Summary'!M196</f>
        <v>0</v>
      </c>
      <c r="L197" s="126">
        <f>'HIDE Site Summary'!N196</f>
        <v>0</v>
      </c>
      <c r="M197" s="123">
        <f>'HIDE Site Summary'!O196</f>
        <v>0</v>
      </c>
      <c r="N197" s="123">
        <f>'HIDE Site Summary'!P196</f>
        <v>0</v>
      </c>
      <c r="O197" s="123">
        <f>'HIDE Site Summary'!Q196</f>
        <v>0</v>
      </c>
      <c r="P197" s="127" t="str">
        <f>'HIDE Site Summary'!CK196</f>
        <v/>
      </c>
      <c r="Q197" s="128" t="str">
        <f>'HIDE Site Summary'!CL196</f>
        <v/>
      </c>
      <c r="R197" s="128" t="str">
        <f>'HIDE Site Summary'!CM196</f>
        <v/>
      </c>
      <c r="S197" s="129" t="str">
        <f>'HIDE Site Summary'!CN196</f>
        <v/>
      </c>
      <c r="T197" s="127" t="str">
        <f>'HIDE Site Summary'!CO196</f>
        <v/>
      </c>
      <c r="U197" s="127" t="str">
        <f>'HIDE Site Summary'!CP196</f>
        <v/>
      </c>
      <c r="V197" s="127" t="str">
        <f>'HIDE Site Summary'!CQ196</f>
        <v/>
      </c>
      <c r="W197" s="127" t="str">
        <f>'HIDE Site Summary'!CR196</f>
        <v/>
      </c>
      <c r="X197" s="127" t="str">
        <f>'HIDE Site Summary'!CS196</f>
        <v/>
      </c>
      <c r="Y197" s="138" t="str">
        <f>'HIDE Site Summary'!CT196</f>
        <v/>
      </c>
    </row>
    <row r="198" spans="2:25" x14ac:dyDescent="0.3">
      <c r="B198" s="122">
        <f>'HIDE Site Summary'!C197</f>
        <v>0</v>
      </c>
      <c r="C198" s="123">
        <f>'HIDE Site Summary'!D197</f>
        <v>0</v>
      </c>
      <c r="D198" s="123" t="str">
        <f>'HIDE Site Summary'!E197</f>
        <v/>
      </c>
      <c r="E198" s="124">
        <f>'HIDE Site Summary'!F197</f>
        <v>0</v>
      </c>
      <c r="F198" s="124">
        <f>'HIDE Site Summary'!G197</f>
        <v>0</v>
      </c>
      <c r="G198" s="125">
        <f>'HIDE Site Summary'!H197</f>
        <v>0</v>
      </c>
      <c r="H198" s="123">
        <f>'HIDE Site Summary'!I197</f>
        <v>0</v>
      </c>
      <c r="I198" s="126">
        <f>'HIDE Site Summary'!J197</f>
        <v>0</v>
      </c>
      <c r="J198" s="126">
        <f>'HIDE Site Summary'!L197</f>
        <v>0</v>
      </c>
      <c r="K198" s="126">
        <f>'HIDE Site Summary'!M197</f>
        <v>0</v>
      </c>
      <c r="L198" s="126">
        <f>'HIDE Site Summary'!N197</f>
        <v>0</v>
      </c>
      <c r="M198" s="123">
        <f>'HIDE Site Summary'!O197</f>
        <v>0</v>
      </c>
      <c r="N198" s="123">
        <f>'HIDE Site Summary'!P197</f>
        <v>0</v>
      </c>
      <c r="O198" s="123">
        <f>'HIDE Site Summary'!Q197</f>
        <v>0</v>
      </c>
      <c r="P198" s="127" t="str">
        <f>'HIDE Site Summary'!CK197</f>
        <v/>
      </c>
      <c r="Q198" s="128" t="str">
        <f>'HIDE Site Summary'!CL197</f>
        <v/>
      </c>
      <c r="R198" s="128" t="str">
        <f>'HIDE Site Summary'!CM197</f>
        <v/>
      </c>
      <c r="S198" s="129" t="str">
        <f>'HIDE Site Summary'!CN197</f>
        <v/>
      </c>
      <c r="T198" s="127" t="str">
        <f>'HIDE Site Summary'!CO197</f>
        <v/>
      </c>
      <c r="U198" s="127" t="str">
        <f>'HIDE Site Summary'!CP197</f>
        <v/>
      </c>
      <c r="V198" s="127" t="str">
        <f>'HIDE Site Summary'!CQ197</f>
        <v/>
      </c>
      <c r="W198" s="127" t="str">
        <f>'HIDE Site Summary'!CR197</f>
        <v/>
      </c>
      <c r="X198" s="127" t="str">
        <f>'HIDE Site Summary'!CS197</f>
        <v/>
      </c>
      <c r="Y198" s="138" t="str">
        <f>'HIDE Site Summary'!CT197</f>
        <v/>
      </c>
    </row>
    <row r="199" spans="2:25" x14ac:dyDescent="0.3">
      <c r="B199" s="122">
        <f>'HIDE Site Summary'!C198</f>
        <v>0</v>
      </c>
      <c r="C199" s="123">
        <f>'HIDE Site Summary'!D198</f>
        <v>0</v>
      </c>
      <c r="D199" s="123" t="str">
        <f>'HIDE Site Summary'!E198</f>
        <v/>
      </c>
      <c r="E199" s="124">
        <f>'HIDE Site Summary'!F198</f>
        <v>0</v>
      </c>
      <c r="F199" s="124">
        <f>'HIDE Site Summary'!G198</f>
        <v>0</v>
      </c>
      <c r="G199" s="125">
        <f>'HIDE Site Summary'!H198</f>
        <v>0</v>
      </c>
      <c r="H199" s="123">
        <f>'HIDE Site Summary'!I198</f>
        <v>0</v>
      </c>
      <c r="I199" s="126">
        <f>'HIDE Site Summary'!J198</f>
        <v>0</v>
      </c>
      <c r="J199" s="126">
        <f>'HIDE Site Summary'!L198</f>
        <v>0</v>
      </c>
      <c r="K199" s="126">
        <f>'HIDE Site Summary'!M198</f>
        <v>0</v>
      </c>
      <c r="L199" s="126">
        <f>'HIDE Site Summary'!N198</f>
        <v>0</v>
      </c>
      <c r="M199" s="123">
        <f>'HIDE Site Summary'!O198</f>
        <v>0</v>
      </c>
      <c r="N199" s="123">
        <f>'HIDE Site Summary'!P198</f>
        <v>0</v>
      </c>
      <c r="O199" s="123">
        <f>'HIDE Site Summary'!Q198</f>
        <v>0</v>
      </c>
      <c r="P199" s="127" t="str">
        <f>'HIDE Site Summary'!CK198</f>
        <v/>
      </c>
      <c r="Q199" s="128" t="str">
        <f>'HIDE Site Summary'!CL198</f>
        <v/>
      </c>
      <c r="R199" s="128" t="str">
        <f>'HIDE Site Summary'!CM198</f>
        <v/>
      </c>
      <c r="S199" s="129" t="str">
        <f>'HIDE Site Summary'!CN198</f>
        <v/>
      </c>
      <c r="T199" s="127" t="str">
        <f>'HIDE Site Summary'!CO198</f>
        <v/>
      </c>
      <c r="U199" s="127" t="str">
        <f>'HIDE Site Summary'!CP198</f>
        <v/>
      </c>
      <c r="V199" s="127" t="str">
        <f>'HIDE Site Summary'!CQ198</f>
        <v/>
      </c>
      <c r="W199" s="127" t="str">
        <f>'HIDE Site Summary'!CR198</f>
        <v/>
      </c>
      <c r="X199" s="127" t="str">
        <f>'HIDE Site Summary'!CS198</f>
        <v/>
      </c>
      <c r="Y199" s="138" t="str">
        <f>'HIDE Site Summary'!CT198</f>
        <v/>
      </c>
    </row>
    <row r="200" spans="2:25" x14ac:dyDescent="0.3">
      <c r="B200" s="122">
        <f>'HIDE Site Summary'!C199</f>
        <v>0</v>
      </c>
      <c r="C200" s="123">
        <f>'HIDE Site Summary'!D199</f>
        <v>0</v>
      </c>
      <c r="D200" s="123" t="str">
        <f>'HIDE Site Summary'!E199</f>
        <v/>
      </c>
      <c r="E200" s="124">
        <f>'HIDE Site Summary'!F199</f>
        <v>0</v>
      </c>
      <c r="F200" s="124">
        <f>'HIDE Site Summary'!G199</f>
        <v>0</v>
      </c>
      <c r="G200" s="125">
        <f>'HIDE Site Summary'!H199</f>
        <v>0</v>
      </c>
      <c r="H200" s="123">
        <f>'HIDE Site Summary'!I199</f>
        <v>0</v>
      </c>
      <c r="I200" s="126">
        <f>'HIDE Site Summary'!J199</f>
        <v>0</v>
      </c>
      <c r="J200" s="126">
        <f>'HIDE Site Summary'!L199</f>
        <v>0</v>
      </c>
      <c r="K200" s="126">
        <f>'HIDE Site Summary'!M199</f>
        <v>0</v>
      </c>
      <c r="L200" s="126">
        <f>'HIDE Site Summary'!N199</f>
        <v>0</v>
      </c>
      <c r="M200" s="123">
        <f>'HIDE Site Summary'!O199</f>
        <v>0</v>
      </c>
      <c r="N200" s="123">
        <f>'HIDE Site Summary'!P199</f>
        <v>0</v>
      </c>
      <c r="O200" s="123">
        <f>'HIDE Site Summary'!Q199</f>
        <v>0</v>
      </c>
      <c r="P200" s="127" t="str">
        <f>'HIDE Site Summary'!CK199</f>
        <v/>
      </c>
      <c r="Q200" s="128" t="str">
        <f>'HIDE Site Summary'!CL199</f>
        <v/>
      </c>
      <c r="R200" s="128" t="str">
        <f>'HIDE Site Summary'!CM199</f>
        <v/>
      </c>
      <c r="S200" s="129" t="str">
        <f>'HIDE Site Summary'!CN199</f>
        <v/>
      </c>
      <c r="T200" s="127" t="str">
        <f>'HIDE Site Summary'!CO199</f>
        <v/>
      </c>
      <c r="U200" s="127" t="str">
        <f>'HIDE Site Summary'!CP199</f>
        <v/>
      </c>
      <c r="V200" s="127" t="str">
        <f>'HIDE Site Summary'!CQ199</f>
        <v/>
      </c>
      <c r="W200" s="127" t="str">
        <f>'HIDE Site Summary'!CR199</f>
        <v/>
      </c>
      <c r="X200" s="127" t="str">
        <f>'HIDE Site Summary'!CS199</f>
        <v/>
      </c>
      <c r="Y200" s="138" t="str">
        <f>'HIDE Site Summary'!CT199</f>
        <v/>
      </c>
    </row>
    <row r="201" spans="2:25" x14ac:dyDescent="0.3">
      <c r="B201" s="122">
        <f>'HIDE Site Summary'!C200</f>
        <v>0</v>
      </c>
      <c r="C201" s="123">
        <f>'HIDE Site Summary'!D200</f>
        <v>0</v>
      </c>
      <c r="D201" s="123" t="str">
        <f>'HIDE Site Summary'!E200</f>
        <v/>
      </c>
      <c r="E201" s="124">
        <f>'HIDE Site Summary'!F200</f>
        <v>0</v>
      </c>
      <c r="F201" s="124">
        <f>'HIDE Site Summary'!G200</f>
        <v>0</v>
      </c>
      <c r="G201" s="125">
        <f>'HIDE Site Summary'!H200</f>
        <v>0</v>
      </c>
      <c r="H201" s="123">
        <f>'HIDE Site Summary'!I200</f>
        <v>0</v>
      </c>
      <c r="I201" s="126">
        <f>'HIDE Site Summary'!J200</f>
        <v>0</v>
      </c>
      <c r="J201" s="126">
        <f>'HIDE Site Summary'!L200</f>
        <v>0</v>
      </c>
      <c r="K201" s="126">
        <f>'HIDE Site Summary'!M200</f>
        <v>0</v>
      </c>
      <c r="L201" s="126">
        <f>'HIDE Site Summary'!N200</f>
        <v>0</v>
      </c>
      <c r="M201" s="123">
        <f>'HIDE Site Summary'!O200</f>
        <v>0</v>
      </c>
      <c r="N201" s="123">
        <f>'HIDE Site Summary'!P200</f>
        <v>0</v>
      </c>
      <c r="O201" s="123">
        <f>'HIDE Site Summary'!Q200</f>
        <v>0</v>
      </c>
      <c r="P201" s="127" t="str">
        <f>'HIDE Site Summary'!CK200</f>
        <v/>
      </c>
      <c r="Q201" s="128" t="str">
        <f>'HIDE Site Summary'!CL200</f>
        <v/>
      </c>
      <c r="R201" s="128" t="str">
        <f>'HIDE Site Summary'!CM200</f>
        <v/>
      </c>
      <c r="S201" s="129" t="str">
        <f>'HIDE Site Summary'!CN200</f>
        <v/>
      </c>
      <c r="T201" s="127" t="str">
        <f>'HIDE Site Summary'!CO200</f>
        <v/>
      </c>
      <c r="U201" s="127" t="str">
        <f>'HIDE Site Summary'!CP200</f>
        <v/>
      </c>
      <c r="V201" s="127" t="str">
        <f>'HIDE Site Summary'!CQ200</f>
        <v/>
      </c>
      <c r="W201" s="127" t="str">
        <f>'HIDE Site Summary'!CR200</f>
        <v/>
      </c>
      <c r="X201" s="127" t="str">
        <f>'HIDE Site Summary'!CS200</f>
        <v/>
      </c>
      <c r="Y201" s="138" t="str">
        <f>'HIDE Site Summary'!CT200</f>
        <v/>
      </c>
    </row>
    <row r="202" spans="2:25" x14ac:dyDescent="0.3">
      <c r="B202" s="122">
        <f>'HIDE Site Summary'!C201</f>
        <v>0</v>
      </c>
      <c r="C202" s="123">
        <f>'HIDE Site Summary'!D201</f>
        <v>0</v>
      </c>
      <c r="D202" s="123" t="str">
        <f>'HIDE Site Summary'!E201</f>
        <v/>
      </c>
      <c r="E202" s="124">
        <f>'HIDE Site Summary'!F201</f>
        <v>0</v>
      </c>
      <c r="F202" s="124">
        <f>'HIDE Site Summary'!G201</f>
        <v>0</v>
      </c>
      <c r="G202" s="125">
        <f>'HIDE Site Summary'!H201</f>
        <v>0</v>
      </c>
      <c r="H202" s="123">
        <f>'HIDE Site Summary'!I201</f>
        <v>0</v>
      </c>
      <c r="I202" s="126">
        <f>'HIDE Site Summary'!J201</f>
        <v>0</v>
      </c>
      <c r="J202" s="126">
        <f>'HIDE Site Summary'!L201</f>
        <v>0</v>
      </c>
      <c r="K202" s="126">
        <f>'HIDE Site Summary'!M201</f>
        <v>0</v>
      </c>
      <c r="L202" s="126">
        <f>'HIDE Site Summary'!N201</f>
        <v>0</v>
      </c>
      <c r="M202" s="123">
        <f>'HIDE Site Summary'!O201</f>
        <v>0</v>
      </c>
      <c r="N202" s="123">
        <f>'HIDE Site Summary'!P201</f>
        <v>0</v>
      </c>
      <c r="O202" s="123">
        <f>'HIDE Site Summary'!Q201</f>
        <v>0</v>
      </c>
      <c r="P202" s="127" t="str">
        <f>'HIDE Site Summary'!CK201</f>
        <v/>
      </c>
      <c r="Q202" s="128" t="str">
        <f>'HIDE Site Summary'!CL201</f>
        <v/>
      </c>
      <c r="R202" s="128" t="str">
        <f>'HIDE Site Summary'!CM201</f>
        <v/>
      </c>
      <c r="S202" s="129" t="str">
        <f>'HIDE Site Summary'!CN201</f>
        <v/>
      </c>
      <c r="T202" s="127" t="str">
        <f>'HIDE Site Summary'!CO201</f>
        <v/>
      </c>
      <c r="U202" s="127" t="str">
        <f>'HIDE Site Summary'!CP201</f>
        <v/>
      </c>
      <c r="V202" s="127" t="str">
        <f>'HIDE Site Summary'!CQ201</f>
        <v/>
      </c>
      <c r="W202" s="127" t="str">
        <f>'HIDE Site Summary'!CR201</f>
        <v/>
      </c>
      <c r="X202" s="127" t="str">
        <f>'HIDE Site Summary'!CS201</f>
        <v/>
      </c>
      <c r="Y202" s="138" t="str">
        <f>'HIDE Site Summary'!CT201</f>
        <v/>
      </c>
    </row>
    <row r="203" spans="2:25" x14ac:dyDescent="0.3">
      <c r="B203" s="122">
        <f>'HIDE Site Summary'!C202</f>
        <v>0</v>
      </c>
      <c r="C203" s="123">
        <f>'HIDE Site Summary'!D202</f>
        <v>0</v>
      </c>
      <c r="D203" s="123" t="str">
        <f>'HIDE Site Summary'!E202</f>
        <v/>
      </c>
      <c r="E203" s="124">
        <f>'HIDE Site Summary'!F202</f>
        <v>0</v>
      </c>
      <c r="F203" s="124">
        <f>'HIDE Site Summary'!G202</f>
        <v>0</v>
      </c>
      <c r="G203" s="125">
        <f>'HIDE Site Summary'!H202</f>
        <v>0</v>
      </c>
      <c r="H203" s="123">
        <f>'HIDE Site Summary'!I202</f>
        <v>0</v>
      </c>
      <c r="I203" s="126">
        <f>'HIDE Site Summary'!J202</f>
        <v>0</v>
      </c>
      <c r="J203" s="126">
        <f>'HIDE Site Summary'!L202</f>
        <v>0</v>
      </c>
      <c r="K203" s="126">
        <f>'HIDE Site Summary'!M202</f>
        <v>0</v>
      </c>
      <c r="L203" s="126">
        <f>'HIDE Site Summary'!N202</f>
        <v>0</v>
      </c>
      <c r="M203" s="123">
        <f>'HIDE Site Summary'!O202</f>
        <v>0</v>
      </c>
      <c r="N203" s="123">
        <f>'HIDE Site Summary'!P202</f>
        <v>0</v>
      </c>
      <c r="O203" s="123">
        <f>'HIDE Site Summary'!Q202</f>
        <v>0</v>
      </c>
      <c r="P203" s="127" t="str">
        <f>'HIDE Site Summary'!CK202</f>
        <v/>
      </c>
      <c r="Q203" s="128" t="str">
        <f>'HIDE Site Summary'!CL202</f>
        <v/>
      </c>
      <c r="R203" s="128" t="str">
        <f>'HIDE Site Summary'!CM202</f>
        <v/>
      </c>
      <c r="S203" s="129" t="str">
        <f>'HIDE Site Summary'!CN202</f>
        <v/>
      </c>
      <c r="T203" s="127" t="str">
        <f>'HIDE Site Summary'!CO202</f>
        <v/>
      </c>
      <c r="U203" s="127" t="str">
        <f>'HIDE Site Summary'!CP202</f>
        <v/>
      </c>
      <c r="V203" s="127" t="str">
        <f>'HIDE Site Summary'!CQ202</f>
        <v/>
      </c>
      <c r="W203" s="127" t="str">
        <f>'HIDE Site Summary'!CR202</f>
        <v/>
      </c>
      <c r="X203" s="127" t="str">
        <f>'HIDE Site Summary'!CS202</f>
        <v/>
      </c>
      <c r="Y203" s="138" t="str">
        <f>'HIDE Site Summary'!CT202</f>
        <v/>
      </c>
    </row>
    <row r="204" spans="2:25" x14ac:dyDescent="0.3">
      <c r="B204" s="122">
        <f>'HIDE Site Summary'!C203</f>
        <v>0</v>
      </c>
      <c r="C204" s="123">
        <f>'HIDE Site Summary'!D203</f>
        <v>0</v>
      </c>
      <c r="D204" s="123" t="str">
        <f>'HIDE Site Summary'!E203</f>
        <v/>
      </c>
      <c r="E204" s="124">
        <f>'HIDE Site Summary'!F203</f>
        <v>0</v>
      </c>
      <c r="F204" s="124">
        <f>'HIDE Site Summary'!G203</f>
        <v>0</v>
      </c>
      <c r="G204" s="125">
        <f>'HIDE Site Summary'!H203</f>
        <v>0</v>
      </c>
      <c r="H204" s="123">
        <f>'HIDE Site Summary'!I203</f>
        <v>0</v>
      </c>
      <c r="I204" s="126">
        <f>'HIDE Site Summary'!J203</f>
        <v>0</v>
      </c>
      <c r="J204" s="126">
        <f>'HIDE Site Summary'!L203</f>
        <v>0</v>
      </c>
      <c r="K204" s="126">
        <f>'HIDE Site Summary'!M203</f>
        <v>0</v>
      </c>
      <c r="L204" s="126">
        <f>'HIDE Site Summary'!N203</f>
        <v>0</v>
      </c>
      <c r="M204" s="123">
        <f>'HIDE Site Summary'!O203</f>
        <v>0</v>
      </c>
      <c r="N204" s="123">
        <f>'HIDE Site Summary'!P203</f>
        <v>0</v>
      </c>
      <c r="O204" s="123">
        <f>'HIDE Site Summary'!Q203</f>
        <v>0</v>
      </c>
      <c r="P204" s="127" t="str">
        <f>'HIDE Site Summary'!CK203</f>
        <v/>
      </c>
      <c r="Q204" s="128" t="str">
        <f>'HIDE Site Summary'!CL203</f>
        <v/>
      </c>
      <c r="R204" s="128" t="str">
        <f>'HIDE Site Summary'!CM203</f>
        <v/>
      </c>
      <c r="S204" s="129" t="str">
        <f>'HIDE Site Summary'!CN203</f>
        <v/>
      </c>
      <c r="T204" s="127" t="str">
        <f>'HIDE Site Summary'!CO203</f>
        <v/>
      </c>
      <c r="U204" s="127" t="str">
        <f>'HIDE Site Summary'!CP203</f>
        <v/>
      </c>
      <c r="V204" s="127" t="str">
        <f>'HIDE Site Summary'!CQ203</f>
        <v/>
      </c>
      <c r="W204" s="127" t="str">
        <f>'HIDE Site Summary'!CR203</f>
        <v/>
      </c>
      <c r="X204" s="127" t="str">
        <f>'HIDE Site Summary'!CS203</f>
        <v/>
      </c>
      <c r="Y204" s="138" t="str">
        <f>'HIDE Site Summary'!CT203</f>
        <v/>
      </c>
    </row>
  </sheetData>
  <sheetProtection algorithmName="SHA-512" hashValue="rDftD2DTQixaQsQI0Hmz66SBUmFUnBldJ3QXuHias8Yuc1mPsqxbjukRj3/zoBpJEBBw4VMdbODWQh7rcU79Ug==" saltValue="/pAvEFHKuxjqp6fV6vcUHQ==" spinCount="100000" sheet="1" objects="1" scenarios="1"/>
  <mergeCells count="1">
    <mergeCell ref="B2:Y2"/>
  </mergeCells>
  <conditionalFormatting sqref="B5:Y204">
    <cfRule type="expression" dxfId="0" priority="1">
      <formula>$B5=0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16D99-1E84-4A13-BC05-A6DDA30B656F}">
  <dimension ref="A1:CT203"/>
  <sheetViews>
    <sheetView workbookViewId="0">
      <selection activeCell="CS4" sqref="CS4"/>
    </sheetView>
  </sheetViews>
  <sheetFormatPr defaultRowHeight="14.4" x14ac:dyDescent="0.3"/>
  <cols>
    <col min="3" max="3" width="8.88671875" style="20"/>
    <col min="4" max="4" width="19" customWidth="1"/>
    <col min="5" max="5" width="17.33203125" customWidth="1"/>
    <col min="6" max="7" width="10" customWidth="1"/>
    <col min="8" max="13" width="10.44140625" customWidth="1"/>
    <col min="15" max="15" width="8.88671875" customWidth="1"/>
    <col min="16" max="18" width="7.77734375" customWidth="1"/>
    <col min="19" max="19" width="10" customWidth="1"/>
    <col min="20" max="20" width="15.21875" customWidth="1"/>
    <col min="22" max="22" width="11.21875" customWidth="1"/>
    <col min="23" max="28" width="11.77734375" customWidth="1"/>
    <col min="29" max="29" width="7.77734375" customWidth="1"/>
    <col min="30" max="30" width="10" style="151" customWidth="1"/>
    <col min="31" max="31" width="10" customWidth="1"/>
    <col min="32" max="32" width="8.88671875" customWidth="1"/>
    <col min="33" max="33" width="7.77734375" customWidth="1"/>
    <col min="34" max="35" width="10" customWidth="1"/>
    <col min="36" max="37" width="8.88671875" customWidth="1"/>
    <col min="38" max="38" width="12.5546875" customWidth="1"/>
    <col min="39" max="40" width="10" customWidth="1"/>
    <col min="42" max="42" width="7.77734375" customWidth="1"/>
    <col min="43" max="44" width="10" customWidth="1"/>
    <col min="46" max="47" width="7.77734375" customWidth="1"/>
    <col min="48" max="49" width="10" customWidth="1"/>
    <col min="51" max="51" width="7.77734375" customWidth="1"/>
    <col min="52" max="53" width="10" customWidth="1"/>
    <col min="55" max="55" width="7.77734375" customWidth="1"/>
    <col min="56" max="57" width="10" customWidth="1"/>
    <col min="90" max="90" width="23.109375" customWidth="1"/>
  </cols>
  <sheetData>
    <row r="1" spans="1:98" x14ac:dyDescent="0.3">
      <c r="C1" s="20" cm="1">
        <f t="array" ref="C1:C8">_xlfn.UNIQUE('Sites Data'!G:G)</f>
        <v>0</v>
      </c>
      <c r="AY1" t="b">
        <f t="shared" ref="AY1:AZ1" si="0">ISLOGICAL(AY5)</f>
        <v>0</v>
      </c>
      <c r="AZ1" t="b">
        <f t="shared" si="0"/>
        <v>0</v>
      </c>
      <c r="BA1" t="b">
        <f>ISLOGICAL(BA5)</f>
        <v>0</v>
      </c>
    </row>
    <row r="2" spans="1:98" x14ac:dyDescent="0.3">
      <c r="C2" s="20" t="str">
        <v>Site Characteristics</v>
      </c>
      <c r="S2">
        <v>1</v>
      </c>
      <c r="AC2">
        <v>2</v>
      </c>
      <c r="AM2">
        <v>3</v>
      </c>
      <c r="AW2">
        <v>4</v>
      </c>
      <c r="BG2">
        <v>5</v>
      </c>
      <c r="BQ2">
        <v>6</v>
      </c>
      <c r="CA2">
        <v>7</v>
      </c>
    </row>
    <row r="3" spans="1:98" ht="72" x14ac:dyDescent="0.3">
      <c r="B3" t="s">
        <v>25</v>
      </c>
      <c r="C3" s="20" t="str">
        <v>Site Name</v>
      </c>
      <c r="D3" s="25" t="s">
        <v>48</v>
      </c>
      <c r="E3" s="25" t="s">
        <v>51</v>
      </c>
      <c r="F3" s="25" t="s">
        <v>1</v>
      </c>
      <c r="G3" s="33" t="s">
        <v>2</v>
      </c>
      <c r="H3" s="35" t="s">
        <v>26</v>
      </c>
      <c r="I3" s="35" t="s">
        <v>4</v>
      </c>
      <c r="J3" s="35" t="s">
        <v>75</v>
      </c>
      <c r="K3" s="35" t="s">
        <v>377</v>
      </c>
      <c r="L3" s="35" t="s">
        <v>100</v>
      </c>
      <c r="M3" s="35" t="s">
        <v>98</v>
      </c>
      <c r="N3" s="25" t="s">
        <v>99</v>
      </c>
      <c r="O3" s="26" t="s">
        <v>49</v>
      </c>
      <c r="P3" s="26" t="s">
        <v>60</v>
      </c>
      <c r="Q3" s="26" t="s">
        <v>212</v>
      </c>
      <c r="R3" s="26" t="s">
        <v>127</v>
      </c>
      <c r="S3" s="26" t="s">
        <v>43</v>
      </c>
      <c r="T3" s="26" t="s">
        <v>131</v>
      </c>
      <c r="U3" s="26" t="s">
        <v>132</v>
      </c>
      <c r="V3" s="26" t="s">
        <v>133</v>
      </c>
      <c r="W3" s="26" t="s">
        <v>134</v>
      </c>
      <c r="X3" s="26" t="s">
        <v>136</v>
      </c>
      <c r="Y3" s="26" t="s">
        <v>137</v>
      </c>
      <c r="Z3" s="26" t="s">
        <v>140</v>
      </c>
      <c r="AA3" s="26" t="s">
        <v>143</v>
      </c>
      <c r="AB3" s="26" t="s">
        <v>159</v>
      </c>
      <c r="AC3" s="26" t="s">
        <v>44</v>
      </c>
      <c r="AD3" s="26" t="s">
        <v>144</v>
      </c>
      <c r="AE3" s="26" t="s">
        <v>145</v>
      </c>
      <c r="AF3" s="26" t="s">
        <v>146</v>
      </c>
      <c r="AG3" s="26" t="s">
        <v>147</v>
      </c>
      <c r="AH3" s="26" t="s">
        <v>135</v>
      </c>
      <c r="AI3" s="26" t="s">
        <v>148</v>
      </c>
      <c r="AJ3" s="26" t="s">
        <v>149</v>
      </c>
      <c r="AK3" s="26" t="s">
        <v>160</v>
      </c>
      <c r="AL3" s="26" t="s">
        <v>150</v>
      </c>
      <c r="AM3" s="26" t="s">
        <v>45</v>
      </c>
      <c r="AN3" s="26" t="s">
        <v>151</v>
      </c>
      <c r="AO3" s="26" t="s">
        <v>152</v>
      </c>
      <c r="AP3" s="26" t="s">
        <v>153</v>
      </c>
      <c r="AQ3" s="26" t="s">
        <v>154</v>
      </c>
      <c r="AR3" s="26" t="s">
        <v>155</v>
      </c>
      <c r="AS3" s="26" t="s">
        <v>156</v>
      </c>
      <c r="AT3" s="26" t="s">
        <v>157</v>
      </c>
      <c r="AU3" s="26" t="s">
        <v>161</v>
      </c>
      <c r="AV3" s="26" t="s">
        <v>158</v>
      </c>
      <c r="AW3" s="26" t="s">
        <v>172</v>
      </c>
      <c r="AX3" s="26" t="s">
        <v>173</v>
      </c>
      <c r="AY3" s="26" t="s">
        <v>174</v>
      </c>
      <c r="AZ3" s="26" t="s">
        <v>175</v>
      </c>
      <c r="BA3" s="26" t="s">
        <v>176</v>
      </c>
      <c r="BB3" s="26" t="s">
        <v>177</v>
      </c>
      <c r="BC3" s="26" t="s">
        <v>178</v>
      </c>
      <c r="BD3" s="26" t="s">
        <v>179</v>
      </c>
      <c r="BE3" s="26" t="s">
        <v>180</v>
      </c>
      <c r="BF3" s="26" t="s">
        <v>181</v>
      </c>
      <c r="BG3" s="26" t="s">
        <v>162</v>
      </c>
      <c r="BH3" s="26" t="s">
        <v>163</v>
      </c>
      <c r="BI3" s="26" t="s">
        <v>164</v>
      </c>
      <c r="BJ3" s="26" t="s">
        <v>165</v>
      </c>
      <c r="BK3" s="26" t="s">
        <v>166</v>
      </c>
      <c r="BL3" s="26" t="s">
        <v>167</v>
      </c>
      <c r="BM3" s="26" t="s">
        <v>168</v>
      </c>
      <c r="BN3" s="26" t="s">
        <v>169</v>
      </c>
      <c r="BO3" s="26" t="s">
        <v>170</v>
      </c>
      <c r="BP3" s="26" t="s">
        <v>171</v>
      </c>
      <c r="BQ3" s="26" t="s">
        <v>209</v>
      </c>
      <c r="BR3" s="26" t="s">
        <v>182</v>
      </c>
      <c r="BS3" s="26" t="s">
        <v>183</v>
      </c>
      <c r="BT3" s="26" t="s">
        <v>184</v>
      </c>
      <c r="BU3" s="26" t="s">
        <v>185</v>
      </c>
      <c r="BV3" s="26" t="s">
        <v>186</v>
      </c>
      <c r="BW3" s="26" t="s">
        <v>187</v>
      </c>
      <c r="BX3" s="26" t="s">
        <v>188</v>
      </c>
      <c r="BY3" s="26" t="s">
        <v>189</v>
      </c>
      <c r="BZ3" s="26" t="s">
        <v>190</v>
      </c>
      <c r="CA3" s="26" t="s">
        <v>210</v>
      </c>
      <c r="CB3" s="26" t="s">
        <v>191</v>
      </c>
      <c r="CC3" s="26" t="s">
        <v>192</v>
      </c>
      <c r="CD3" s="26" t="s">
        <v>193</v>
      </c>
      <c r="CE3" s="26" t="s">
        <v>194</v>
      </c>
      <c r="CF3" s="26" t="s">
        <v>195</v>
      </c>
      <c r="CG3" s="26" t="s">
        <v>196</v>
      </c>
      <c r="CH3" s="26" t="s">
        <v>197</v>
      </c>
      <c r="CI3" s="26" t="s">
        <v>198</v>
      </c>
      <c r="CJ3" s="26" t="s">
        <v>199</v>
      </c>
      <c r="CK3" s="26" t="s">
        <v>211</v>
      </c>
      <c r="CL3" s="26" t="s">
        <v>200</v>
      </c>
      <c r="CM3" s="26" t="s">
        <v>201</v>
      </c>
      <c r="CN3" s="26" t="s">
        <v>202</v>
      </c>
      <c r="CO3" s="26" t="s">
        <v>203</v>
      </c>
      <c r="CP3" s="26" t="s">
        <v>204</v>
      </c>
      <c r="CQ3" s="26" t="s">
        <v>205</v>
      </c>
      <c r="CR3" s="26" t="s">
        <v>206</v>
      </c>
      <c r="CS3" s="26" t="s">
        <v>207</v>
      </c>
      <c r="CT3" s="26" t="s">
        <v>208</v>
      </c>
    </row>
    <row r="4" spans="1:98" s="20" customFormat="1" ht="28.8" x14ac:dyDescent="0.3">
      <c r="A4" s="20">
        <v>1</v>
      </c>
      <c r="B4" s="20">
        <f t="shared" ref="B4:B35" si="1">Applicant</f>
        <v>0</v>
      </c>
      <c r="C4" s="20" t="str">
        <v>ExampleSite1</v>
      </c>
      <c r="D4" s="25" t="str">
        <f>_xlfn.XLOOKUP(C4,SiteChar[Site Name],SiteChar[Site Street Address],"",0,1)</f>
        <v>Street01</v>
      </c>
      <c r="E4" s="25" t="str">
        <f>_xlfn.XLOOKUP($C4,SiteChar[Site Name],SiteChar[Site City],"",0,1)</f>
        <v>City01</v>
      </c>
      <c r="F4" s="25">
        <f>_xlfn.XLOOKUP($C4,SiteChar[Site Name],SiteChar[Latitude],"",0,1)</f>
        <v>34.111109999999996</v>
      </c>
      <c r="G4" s="25">
        <f>_xlfn.XLOOKUP($C4,SiteChar[Site Name],SiteChar[Longitude],"",0,1)</f>
        <v>-120.11111</v>
      </c>
      <c r="H4" s="33">
        <f>_xlfn.XLOOKUP($C4,SiteChar[Site Name],SiteChar[Expected Date of Station Operation],"",0,1)</f>
        <v>45658</v>
      </c>
      <c r="I4" s="34">
        <f>_xlfn.XLOOKUP($C4,SiteChar[Site Name],SiteChar[Expected Daily Permitted Hours],"",0,1)</f>
        <v>24</v>
      </c>
      <c r="J4" s="25">
        <f>_xlfn.XLOOKUP($C4,SiteChar[Site Name],SiteChar[Maximum Total Site Power 
'[kW']],"",0,1)</f>
        <v>500</v>
      </c>
      <c r="K4" s="25"/>
      <c r="L4" s="25" cm="1">
        <f t="array" ref="L4">_xlfn.XLOOKUP($C4,SiteChar[Site Name],SiteCalc1[Total Site
FCI 
Power Rating 
'[kW']],"",0,1)</f>
        <v>500</v>
      </c>
      <c r="M4" s="25" cm="1">
        <f t="array" ref="M4">_xlfn.XLOOKUP($C4,SiteChar[Site Name],SiteCalc1[Total 
Site 
LMD-FCI Power Rating 
'[kW']],"",0,1)</f>
        <v>500</v>
      </c>
      <c r="N4" s="25" cm="1">
        <f t="array" ref="N4">_xlfn.XLOOKUP($C4,SiteChar[Site Name],SiteCalc1[Total Site
HD-FCI Power Rating 
'[kW']],"",0,1)</f>
        <v>0</v>
      </c>
      <c r="O4" s="25" cm="1">
        <f t="array" ref="O4">_xlfn.XLOOKUP($C4,SiteChar[Site Name],SiteCalc2[Total Number of 
Site 
FSEs],"",0,1)</f>
        <v>2</v>
      </c>
      <c r="P4" s="27" cm="1">
        <f t="array" ref="P4">_xlfn.XLOOKUP($C4,SiteChar[Site Name],SiteCalc2[Total Number of Site
LMD-FCI FSEs],"",0,1)</f>
        <v>2</v>
      </c>
      <c r="Q4" s="27" cm="1">
        <f t="array" ref="Q4">_xlfn.XLOOKUP($C4,SiteChar[Site Name],SiteCalc2[Total Number of Site
HD-FCI FSEs],"",0,1)</f>
        <v>0</v>
      </c>
      <c r="R4" s="27" cm="1">
        <f t="array" ref="R4">_xlfn.XLOOKUP(C4,'Sites Data'!AZ11:$AZ$210,'Sites Data'!BA11:$BA$210,"",0,1)</f>
        <v>2</v>
      </c>
      <c r="S4" s="25" cm="1">
        <f t="array" ref="S4">INDEX('Sites Data'!$BC$11:$BC$210,S$2)</f>
        <v>1</v>
      </c>
      <c r="T4" s="25" t="str" cm="1">
        <f t="array" ref="T4">INDEX('Sites Data'!$BD$11:$BD$210,S$2)</f>
        <v>LMD-FCI Private</v>
      </c>
      <c r="U4" s="25" t="str" cm="1">
        <f t="array" ref="U4">INDEX('Sites Data'!$BE$11:$BE$210,S$2)</f>
        <v>Alph2.5</v>
      </c>
      <c r="V4" s="25" cm="1">
        <f t="array" ref="V4">INDEX('Sites Data'!$BF$11:$BF$210,S$2)</f>
        <v>250</v>
      </c>
      <c r="W4" s="25" cm="1">
        <f t="array" ref="W4">INDEX('Sites Data'!$BG$11:$BG$210,S$2)</f>
        <v>0</v>
      </c>
      <c r="X4" s="25" cm="1">
        <f t="array" ref="X4">INDEX('Sites Data'!$BH$11:$BH$210,S$2)</f>
        <v>1</v>
      </c>
      <c r="Y4" s="25" cm="1">
        <f t="array" ref="Y4">INDEX('Sites Data'!$BI$11:$BI$210,S$2)</f>
        <v>1</v>
      </c>
      <c r="Z4" s="25" cm="1">
        <f t="array" ref="Z4">INDEX('Sites Data'!$BJ$11:$BJ$210,S$2)</f>
        <v>0</v>
      </c>
      <c r="AA4" s="25" cm="1">
        <f t="array" ref="AA4">INDEX('Sites Data'!$BK$11:$BK$210,S$2)</f>
        <v>0</v>
      </c>
      <c r="AB4" s="25">
        <f>IF(S4="","",SUMIF(Hide[Unique Types],$C4&amp;" "&amp;T4&amp;" "&amp;U4&amp;" "&amp;V4,SiteCalc2[FCI Charging Capacity '[kWh/day']]))</f>
        <v>480</v>
      </c>
      <c r="AC4" s="27" cm="1">
        <f t="array" ref="AC4">IF(AC$2&lt;=$R4,INDEX('Sites Data'!$BC$11:$BC$210,AC$2),"")</f>
        <v>1</v>
      </c>
      <c r="AD4" s="152" t="str" cm="1">
        <f t="array" ref="AD4">IF(AC$2&lt;=$R4,INDEX('Sites Data'!$BD$11:$BD$210,AC$2),"")</f>
        <v>LMD-FCI Private</v>
      </c>
      <c r="AE4" s="27" t="str" cm="1">
        <f t="array" ref="AE4">IF(AC$2&lt;=$R4,INDEX('Sites Data'!$BE$11:$BE$210,AC$2),"")</f>
        <v>Alph3.5</v>
      </c>
      <c r="AF4" s="27" cm="1">
        <f t="array" ref="AF4">IF(AC$2&lt;=$R4,INDEX('Sites Data'!$BF$11:$BF$210,AC$2),"")</f>
        <v>350</v>
      </c>
      <c r="AG4" s="27" cm="1">
        <f t="array" ref="AG4">IF(AC$2&lt;=$R4,INDEX('Sites Data'!$BG$11:$BG$210,AC$2),"")</f>
        <v>0</v>
      </c>
      <c r="AH4" s="27" cm="1">
        <f t="array" ref="AH4">IF(AC$2&lt;=$R4,INDEX('Sites Data'!$BH$11:$BH$210,AC$2),"")</f>
        <v>2</v>
      </c>
      <c r="AI4" s="27" cm="1">
        <f t="array" ref="AI4">IF(AC$2&lt;=$R4,INDEX('Sites Data'!$BI$11:$BI$210,AC$2),"")</f>
        <v>0</v>
      </c>
      <c r="AJ4" s="27" cm="1">
        <f t="array" ref="AJ4">IF(AC$2&lt;=$R4,INDEX('Sites Data'!$BJ$11:$BJ$210,AC$2),"")</f>
        <v>0</v>
      </c>
      <c r="AK4" s="27" cm="1">
        <f t="array" ref="AK4">IF(AC$2&lt;=$R4,INDEX('Sites Data'!$BK$11:$BK$210,AC$2),"")</f>
        <v>0</v>
      </c>
      <c r="AL4" s="25">
        <f>IF(AC4="","",SUMIF(Hide[Unique Types],$C4&amp;" "&amp;AD4&amp;" "&amp;AE4&amp;" "&amp;AF4,SiteCalc2[FCI Charging Capacity '[kWh/day']]))</f>
        <v>720</v>
      </c>
      <c r="AM4" s="27" t="str" cm="1">
        <f t="array" ref="AM4">IF(AM$2&lt;=$R4,INDEX('Sites Data'!$BC$11:$BC$210,AM$2),"")</f>
        <v/>
      </c>
      <c r="AN4" s="27" t="str" cm="1">
        <f t="array" ref="AN4">IF(AM$2&lt;=$R4,INDEX('Sites Data'!$BD$11:$BD$210,AM$2),"")</f>
        <v/>
      </c>
      <c r="AO4" s="27" t="str" cm="1">
        <f t="array" ref="AO4">IF(AM$2&lt;=$R4,INDEX('Sites Data'!$BE$11:$BE$210,AM$2),"")</f>
        <v/>
      </c>
      <c r="AP4" s="27" t="str" cm="1">
        <f t="array" ref="AP4">IF(AM$2&lt;=$R4,INDEX('Sites Data'!$BF$11:$BF$210,AM$2),"")</f>
        <v/>
      </c>
      <c r="AQ4" s="27" t="str" cm="1">
        <f t="array" ref="AQ4">IF(AM$2&lt;=$R4,INDEX('Sites Data'!$BG$11:$BG$210,AM$2),"")</f>
        <v/>
      </c>
      <c r="AR4" s="27" t="str" cm="1">
        <f t="array" ref="AR4">IF(AM$2&lt;=$R4,INDEX('Sites Data'!$BH$11:$BH$210,AM$2),"")</f>
        <v/>
      </c>
      <c r="AS4" s="27" t="str" cm="1">
        <f t="array" ref="AS4">IF(AM$2&lt;=$R4,INDEX('Sites Data'!$BI$11:$BI$210,AM$2),"")</f>
        <v/>
      </c>
      <c r="AT4" s="27" t="str" cm="1">
        <f t="array" ref="AT4">IF(AM$2&lt;=$R4,INDEX('Sites Data'!$BJ$11:$BJ$210,AM$2),"")</f>
        <v/>
      </c>
      <c r="AU4" s="27" t="str" cm="1">
        <f t="array" ref="AU4">IF(AM$2&lt;=$R4,INDEX('Sites Data'!$BK$11:$BK$210,AM$2),"")</f>
        <v/>
      </c>
      <c r="AV4" s="25" t="str">
        <f>IF(AM4="","",SUMIF(Hide[Unique Types],$C4&amp;" "&amp;AN4&amp;" "&amp;AO4&amp;" "&amp;AP4,SiteCalc2[FCI Charging Capacity '[kWh/day']]))</f>
        <v/>
      </c>
      <c r="AW4" s="27" t="str" cm="1">
        <f t="array" ref="AW4">IF(AW$2&lt;=$R4,INDEX('Sites Data'!$BC$11:$BC$210,AW$2),"")</f>
        <v/>
      </c>
      <c r="AX4" s="27" t="str" cm="1">
        <f t="array" ref="AX4">IF(AW$2&lt;=$R4,INDEX('Sites Data'!$BD$11:$BD$210,AW$2),"")</f>
        <v/>
      </c>
      <c r="AY4" s="27" t="str" cm="1">
        <f t="array" ref="AY4">IF(AW$2&lt;=$R4,INDEX('Sites Data'!$BE$11:$BE$210,AW$2),"")</f>
        <v/>
      </c>
      <c r="AZ4" s="27" t="str" cm="1">
        <f t="array" ref="AZ4">IF(AW$2&lt;=$R4,INDEX('Sites Data'!$BF$11:$BF$210,AW$2),"")</f>
        <v/>
      </c>
      <c r="BA4" s="27" t="str" cm="1">
        <f t="array" ref="BA4">IF(AW$2&lt;=$R4,INDEX('Sites Data'!$BG$11:$BG$210,AW$2),"")</f>
        <v/>
      </c>
      <c r="BB4" s="27" t="str" cm="1">
        <f t="array" ref="BB4">IF(AW$2&lt;=$R4,INDEX('Sites Data'!$BH$11:$BH$210,AW$2),"")</f>
        <v/>
      </c>
      <c r="BC4" s="27" t="str" cm="1">
        <f t="array" ref="BC4">IF(AW$2&lt;=$R4,INDEX('Sites Data'!$BI$11:$BI$210,AW$2),"")</f>
        <v/>
      </c>
      <c r="BD4" s="27" t="str" cm="1">
        <f t="array" ref="BD4">IF(AW$2&lt;=$R4,INDEX('Sites Data'!$BJ$11:$BJ$210,AW$2),"")</f>
        <v/>
      </c>
      <c r="BE4" s="27" t="str" cm="1">
        <f t="array" ref="BE4">IF(AW$2&lt;=$R4,INDEX('Sites Data'!$BK$11:$BK$210,AW$2),"")</f>
        <v/>
      </c>
      <c r="BF4" s="25" t="str">
        <f>IF(AW4="","",SUMIF(Hide[Unique Types],$C4&amp;" "&amp;AX4&amp;" "&amp;AY4&amp;" "&amp;AZ4,SiteCalc2[FCI Charging Capacity '[kWh/day']]))</f>
        <v/>
      </c>
      <c r="BG4" s="27" t="str" cm="1">
        <f t="array" ref="BG4">IF(BG$2&lt;=$R4,INDEX('Sites Data'!$BC$11:$BC$210,BG$2),"")</f>
        <v/>
      </c>
      <c r="BH4" s="27" t="str" cm="1">
        <f t="array" ref="BH4">IF(BG$2&lt;=$R4,INDEX('Sites Data'!$BD$11:$BD$210,BG$2),"")</f>
        <v/>
      </c>
      <c r="BI4" s="27" t="str" cm="1">
        <f t="array" ref="BI4">IF(BG$2&lt;=$R4,INDEX('Sites Data'!$BE$11:$BE$210,BG$2),"")</f>
        <v/>
      </c>
      <c r="BJ4" s="27" t="str" cm="1">
        <f t="array" ref="BJ4">IF(BG$2&lt;=$R4,INDEX('Sites Data'!$BF$11:$BF$210,BG$2),"")</f>
        <v/>
      </c>
      <c r="BK4" s="27" t="str" cm="1">
        <f t="array" ref="BK4">IF(BG$2&lt;=$R4,INDEX('Sites Data'!$BG$11:$BG$210,BG$2),"")</f>
        <v/>
      </c>
      <c r="BL4" s="27" t="str" cm="1">
        <f t="array" ref="BL4">IF(BG$2&lt;=$R4,INDEX('Sites Data'!$BH$11:$BH$210,BG$2),"")</f>
        <v/>
      </c>
      <c r="BM4" s="27" t="str" cm="1">
        <f t="array" ref="BM4">IF(BG$2&lt;=$R4,INDEX('Sites Data'!$BI$11:$BI$210,BG$2),"")</f>
        <v/>
      </c>
      <c r="BN4" s="27" t="str" cm="1">
        <f t="array" ref="BN4">IF(BG$2&lt;=$R4,INDEX('Sites Data'!$BJ$11:$BJ$210,BG$2),"")</f>
        <v/>
      </c>
      <c r="BO4" s="27" t="str" cm="1">
        <f t="array" ref="BO4">IF(BG$2&lt;=$R4,INDEX('Sites Data'!$BK$11:$BK$210,BG$2),"")</f>
        <v/>
      </c>
      <c r="BP4" s="25" t="str">
        <f>IF(BG4="","",SUMIF(Hide[Unique Types],$C4&amp;" "&amp;BH4&amp;" "&amp;BI4&amp;" "&amp;BJ4,SiteCalc2[FCI Charging Capacity '[kWh/day']]))</f>
        <v/>
      </c>
      <c r="BQ4" s="27" t="str" cm="1">
        <f t="array" ref="BQ4">IF(BQ$2&lt;=$R4,INDEX('Sites Data'!$BC$11:$BC$210,BQ$2),"")</f>
        <v/>
      </c>
      <c r="BR4" s="27" t="str" cm="1">
        <f t="array" ref="BR4">IF(BQ$2&lt;=$R4,INDEX('Sites Data'!$BD$11:$BD$210,BQ$2),"")</f>
        <v/>
      </c>
      <c r="BS4" s="27" t="str" cm="1">
        <f t="array" ref="BS4">IF(BQ$2&lt;=$R4,INDEX('Sites Data'!$BE$11:$BE$210,BQ$2),"")</f>
        <v/>
      </c>
      <c r="BT4" s="27" t="str" cm="1">
        <f t="array" ref="BT4">IF(BQ$2&lt;=$R4,INDEX('Sites Data'!$BF$11:$BF$210,BQ$2),"")</f>
        <v/>
      </c>
      <c r="BU4" s="27" t="str" cm="1">
        <f t="array" ref="BU4">IF(BQ$2&lt;=$R4,INDEX('Sites Data'!$BG$11:$BG$210,BQ$2),"")</f>
        <v/>
      </c>
      <c r="BV4" s="27" t="str" cm="1">
        <f t="array" ref="BV4">IF(BQ$2&lt;=$R4,INDEX('Sites Data'!$BH$11:$BH$210,BQ$2),"")</f>
        <v/>
      </c>
      <c r="BW4" s="27" t="str" cm="1">
        <f t="array" ref="BW4">IF(BQ$2&lt;=$R4,INDEX('Sites Data'!$BI$11:$BI$210,BQ$2),"")</f>
        <v/>
      </c>
      <c r="BX4" s="27" t="str" cm="1">
        <f t="array" ref="BX4">IF(BQ$2&lt;=$R4,INDEX('Sites Data'!$BJ$11:$BJ$210,BQ$2),"")</f>
        <v/>
      </c>
      <c r="BY4" s="27" t="str" cm="1">
        <f t="array" ref="BY4">IF(BQ$2&lt;=$R4,INDEX('Sites Data'!$BK$11:$BK$210,BQ$2),"")</f>
        <v/>
      </c>
      <c r="BZ4" s="25" t="str">
        <f>IF(BQ4="","",SUMIF(Hide[Unique Types],$C4&amp;" "&amp;BR4&amp;" "&amp;BS4&amp;" "&amp;BT4,SiteCalc2[FCI Charging Capacity '[kWh/day']]))</f>
        <v/>
      </c>
      <c r="CA4" s="27" t="str" cm="1">
        <f t="array" ref="CA4">IF(CA$2&lt;=$R4,INDEX('Sites Data'!$BC$11:$BC$210,CA$2),"")</f>
        <v/>
      </c>
      <c r="CB4" s="27" t="str" cm="1">
        <f t="array" ref="CB4">IF(CA$2&lt;=$R4,INDEX('Sites Data'!$BD$11:$BD$210,CA$2),"")</f>
        <v/>
      </c>
      <c r="CC4" s="27" t="str" cm="1">
        <f t="array" ref="CC4">IF(CA$2&lt;=$R4,INDEX('Sites Data'!$BE$11:$BE$210,CA$2),"")</f>
        <v/>
      </c>
      <c r="CD4" s="27" t="str" cm="1">
        <f t="array" ref="CD4">IF(CA$2&lt;=$R4,INDEX('Sites Data'!$BF$11:$BF$210,CA$2),"")</f>
        <v/>
      </c>
      <c r="CE4" s="27" t="str" cm="1">
        <f t="array" ref="CE4">IF(CA$2&lt;=$R4,INDEX('Sites Data'!$BG$11:$BG$210,CA$2),"")</f>
        <v/>
      </c>
      <c r="CF4" s="27" t="str" cm="1">
        <f t="array" ref="CF4">IF(CA$2&lt;=$R4,INDEX('Sites Data'!$BH$11:$BH$210,CA$2),"")</f>
        <v/>
      </c>
      <c r="CG4" s="27" t="str" cm="1">
        <f t="array" ref="CG4">IF(CA$2&lt;=$R4,INDEX('Sites Data'!$BI$11:$BI$210,CA$2),"")</f>
        <v/>
      </c>
      <c r="CH4" s="27" t="str" cm="1">
        <f t="array" ref="CH4">IF(CA$2&lt;=$R4,INDEX('Sites Data'!$BJ$11:$BJ$210,CA$2),"")</f>
        <v/>
      </c>
      <c r="CI4" s="27" t="str" cm="1">
        <f t="array" ref="CI4">IF(CA$2&lt;=$R4,INDEX('Sites Data'!$BK$11:$BK$210,CA$2),"")</f>
        <v/>
      </c>
      <c r="CJ4" s="25" t="str">
        <f>IF(CA4="","",SUMIF(Hide[Unique Types],$C4&amp;" "&amp;CB4&amp;" "&amp;CC4&amp;" "&amp;CD4,SiteCalc2[FCI Charging Capacity '[kWh/day']]))</f>
        <v/>
      </c>
      <c r="CK4" s="25" t="str">
        <f t="shared" ref="CK4:CL8" si="2">IFERROR(LEFT(S4&amp;CHAR(10)&amp;AC4&amp;CHAR(10)&amp;AM4&amp;CHAR(10)&amp;AW4&amp;CHAR(10)&amp;BG4&amp;CHAR(10)&amp;BQ4&amp;CHAR(10)&amp;CA4,
LEN(S4&amp;CHAR(10)&amp;AC4&amp;CHAR(10)&amp;AM4&amp;CHAR(10)&amp;AW4&amp;CHAR(10)&amp;BG4&amp;CHAR(10)&amp;BQ4&amp;CHAR(10)&amp;CA4)-(7-$R4)),"")</f>
        <v>1
1</v>
      </c>
      <c r="CL4" s="25" t="str">
        <f t="shared" si="2"/>
        <v>LMD-FCI Private
LMD-FCI Private</v>
      </c>
      <c r="CM4" s="25" t="str">
        <f t="shared" ref="CM4:CM8" si="3">IFERROR(LEFT(U4&amp;CHAR(10)&amp;AE4&amp;CHAR(10)&amp;AO4&amp;CHAR(10)&amp;AY4&amp;CHAR(10)&amp;BI4&amp;CHAR(10)&amp;BS4&amp;CHAR(10)&amp;CC4,
LEN(U4&amp;CHAR(10)&amp;AE4&amp;CHAR(10)&amp;AO4&amp;CHAR(10)&amp;AY4&amp;CHAR(10)&amp;BI4&amp;CHAR(10)&amp;BS4&amp;CHAR(10)&amp;CC4)-(7-$R4)),"")</f>
        <v>Alph2.5
Alph3.5</v>
      </c>
      <c r="CN4" s="25" t="str">
        <f t="shared" ref="CN4:CN8" si="4">IFERROR(LEFT(V4&amp;CHAR(10)&amp;AF4&amp;CHAR(10)&amp;AP4&amp;CHAR(10)&amp;AZ4&amp;CHAR(10)&amp;BJ4&amp;CHAR(10)&amp;BT4&amp;CHAR(10)&amp;CD4,
LEN(V4&amp;CHAR(10)&amp;AF4&amp;CHAR(10)&amp;AP4&amp;CHAR(10)&amp;AZ4&amp;CHAR(10)&amp;BJ4&amp;CHAR(10)&amp;BT4&amp;CHAR(10)&amp;CD4)-(7-$R4)),"")</f>
        <v>250
350</v>
      </c>
      <c r="CO4" s="25" t="str">
        <f t="shared" ref="CO4:CO8" si="5">IFERROR(LEFT(W4&amp;CHAR(10)&amp;AG4&amp;CHAR(10)&amp;AQ4&amp;CHAR(10)&amp;BA4&amp;CHAR(10)&amp;BK4&amp;CHAR(10)&amp;BU4&amp;CHAR(10)&amp;CE4,
LEN(W4&amp;CHAR(10)&amp;AG4&amp;CHAR(10)&amp;AQ4&amp;CHAR(10)&amp;BA4&amp;CHAR(10)&amp;BK4&amp;CHAR(10)&amp;BU4&amp;CHAR(10)&amp;CE4)-(7-$R4)),"")</f>
        <v>0
0</v>
      </c>
      <c r="CP4" s="25" t="str">
        <f t="shared" ref="CP4:CP8" si="6">IFERROR(LEFT(X4&amp;CHAR(10)&amp;AH4&amp;CHAR(10)&amp;AR4&amp;CHAR(10)&amp;BB4&amp;CHAR(10)&amp;BL4&amp;CHAR(10)&amp;BV4&amp;CHAR(10)&amp;CF4,
LEN(X4&amp;CHAR(10)&amp;AH4&amp;CHAR(10)&amp;AR4&amp;CHAR(10)&amp;BB4&amp;CHAR(10)&amp;BL4&amp;CHAR(10)&amp;BV4&amp;CHAR(10)&amp;CF4)-(7-$R4)),"")</f>
        <v>1
2</v>
      </c>
      <c r="CQ4" s="25" t="str">
        <f t="shared" ref="CQ4:CQ8" si="7">IFERROR(LEFT(Y4&amp;CHAR(10)&amp;AI4&amp;CHAR(10)&amp;AS4&amp;CHAR(10)&amp;BC4&amp;CHAR(10)&amp;BM4&amp;CHAR(10)&amp;BW4&amp;CHAR(10)&amp;CG4,
LEN(Y4&amp;CHAR(10)&amp;AI4&amp;CHAR(10)&amp;AS4&amp;CHAR(10)&amp;BC4&amp;CHAR(10)&amp;BM4&amp;CHAR(10)&amp;BW4&amp;CHAR(10)&amp;CG4)-(7-$R4)),"")</f>
        <v>1
0</v>
      </c>
      <c r="CR4" s="25" t="str">
        <f t="shared" ref="CR4:CR8" si="8">IFERROR(LEFT(Z4&amp;CHAR(10)&amp;AJ4&amp;CHAR(10)&amp;AT4&amp;CHAR(10)&amp;BD4&amp;CHAR(10)&amp;BN4&amp;CHAR(10)&amp;BX4&amp;CHAR(10)&amp;CH4,
LEN(Z4&amp;CHAR(10)&amp;AJ4&amp;CHAR(10)&amp;AT4&amp;CHAR(10)&amp;BD4&amp;CHAR(10)&amp;BN4&amp;CHAR(10)&amp;BX4&amp;CHAR(10)&amp;CH4)-(7-$R4)),"")</f>
        <v>0
0</v>
      </c>
      <c r="CS4" s="25" t="str">
        <f t="shared" ref="CS4:CS8" si="9">IFERROR(LEFT(AA4&amp;CHAR(10)&amp;AK4&amp;CHAR(10)&amp;AU4&amp;CHAR(10)&amp;BE4&amp;CHAR(10)&amp;BO4&amp;CHAR(10)&amp;BY4&amp;CHAR(10)&amp;CI4,
LEN(AA4&amp;CHAR(10)&amp;AK4&amp;CHAR(10)&amp;AU4&amp;CHAR(10)&amp;BE4&amp;CHAR(10)&amp;BO4&amp;CHAR(10)&amp;BY4&amp;CHAR(10)&amp;CI4)-(7-$R4)),"")</f>
        <v>0
0</v>
      </c>
      <c r="CT4" s="25" t="str">
        <f t="shared" ref="CT4:CT8" si="10">IFERROR(LEFT(AB4&amp;CHAR(10)&amp;AL4&amp;CHAR(10)&amp;AV4&amp;CHAR(10)&amp;BF4&amp;CHAR(10)&amp;BP4&amp;CHAR(10)&amp;BZ4&amp;CHAR(10)&amp;CJ4,
LEN(AB4&amp;CHAR(10)&amp;AL4&amp;CHAR(10)&amp;AV4&amp;CHAR(10)&amp;BF4&amp;CHAR(10)&amp;BP4&amp;CHAR(10)&amp;BZ4&amp;CHAR(10)&amp;CJ4)-(7-$R4)),"")</f>
        <v>480
720</v>
      </c>
    </row>
    <row r="5" spans="1:98" s="20" customFormat="1" ht="57.6" x14ac:dyDescent="0.3">
      <c r="A5" s="20">
        <v>2</v>
      </c>
      <c r="B5" s="20">
        <f t="shared" si="1"/>
        <v>0</v>
      </c>
      <c r="C5" s="20" t="str">
        <v>ExampleSite2</v>
      </c>
      <c r="D5" s="25" t="str">
        <f>_xlfn.XLOOKUP(C5,SiteChar[Site Name],SiteChar[Site Street Address],"",0,1)</f>
        <v>Street02</v>
      </c>
      <c r="E5" s="25" t="str">
        <f>_xlfn.XLOOKUP(D5,SiteChar[Site Street Address],SiteChar[Site City],"",0,1)</f>
        <v>City02</v>
      </c>
      <c r="F5" s="25">
        <f>_xlfn.XLOOKUP($C5,SiteChar[Site Name],SiteChar[Latitude],"",0,1)</f>
        <v>34.22222</v>
      </c>
      <c r="G5" s="25">
        <f>_xlfn.XLOOKUP($C5,SiteChar[Site Name],SiteChar[Longitude],"",0,1)</f>
        <v>-120.22221999999999</v>
      </c>
      <c r="H5" s="33">
        <f>_xlfn.XLOOKUP($C5,SiteChar[Site Name],SiteChar[Expected Date of Station Operation],"",0,1)</f>
        <v>45690</v>
      </c>
      <c r="I5" s="34">
        <f>_xlfn.XLOOKUP($C5,SiteChar[Site Name],SiteChar[Expected Daily Permitted Hours],"",0,1)</f>
        <v>24</v>
      </c>
      <c r="J5" s="25">
        <f>_xlfn.XLOOKUP($C5,SiteChar[Site Name],SiteChar[Maximum Total Site Power 
'[kW']],"",0,1)</f>
        <v>1500</v>
      </c>
      <c r="K5" s="25"/>
      <c r="L5" s="25" cm="1">
        <f t="array" ref="L5">_xlfn.XLOOKUP($C5,SiteChar[Site Name],SiteCalc1[Total Site
FCI 
Power Rating 
'[kW']],"",0,1)</f>
        <v>1000</v>
      </c>
      <c r="M5" s="25" cm="1">
        <f t="array" ref="M5">_xlfn.XLOOKUP($C5,SiteChar[Site Name],SiteCalc1[Total 
Site 
LMD-FCI Power Rating 
'[kW']],"",0,1)</f>
        <v>300</v>
      </c>
      <c r="N5" s="25" cm="1">
        <f t="array" ref="N5">_xlfn.XLOOKUP($C5,SiteChar[Site Name],SiteCalc1[Total Site
HD-FCI Power Rating 
'[kW']],"",0,1)</f>
        <v>700</v>
      </c>
      <c r="O5" s="25" cm="1">
        <f t="array" ref="O5">_xlfn.XLOOKUP($C5,SiteChar[Site Name],SiteCalc2[Total Number of 
Site 
FSEs],"",0,1)</f>
        <v>6</v>
      </c>
      <c r="P5" s="27" cm="1">
        <f t="array" ref="P5">_xlfn.XLOOKUP($C5,SiteChar[Site Name],SiteCalc2[Total Number of Site
LMD-FCI FSEs],"",0,1)</f>
        <v>2</v>
      </c>
      <c r="Q5" s="27" cm="1">
        <f t="array" ref="Q5">_xlfn.XLOOKUP($C5,SiteChar[Site Name],SiteCalc2[Total Number of Site
HD-FCI FSEs],"",0,1)</f>
        <v>2</v>
      </c>
      <c r="R5" s="27" cm="1">
        <f t="array" ref="R5">_xlfn.XLOOKUP(C5,'Sites Data'!AZ12:$AZ$210,'Sites Data'!BA12:$BA$210,"",0,1)</f>
        <v>4</v>
      </c>
      <c r="S5" s="25" cm="1">
        <f t="array" ref="S5">INDEX('Sites Data'!$BC$11:$BC$210,(S$2+SUM($R$4:R4)))</f>
        <v>1</v>
      </c>
      <c r="T5" s="25" t="str" cm="1">
        <f t="array" ref="T5">INDEX('Sites Data'!$BD$11:$BD$210,(S$2+SUM($R$4:R4)))</f>
        <v>LMD-FCI Private</v>
      </c>
      <c r="U5" s="25" t="str" cm="1">
        <f t="array" ref="U5">INDEX('Sites Data'!$BE$11:$BE$210,(S$2+SUM($R$4:$R4)))</f>
        <v>Z-150</v>
      </c>
      <c r="V5" s="25" cm="1">
        <f t="array" ref="V5">INDEX('Sites Data'!$BF$11:$BF$210,(S$2+SUM($R$4:$R4)))</f>
        <v>150</v>
      </c>
      <c r="W5" s="25" cm="1">
        <f t="array" ref="W5">INDEX('Sites Data'!$BG$11:$BG$210,(S$2+SUM($R$4:$R4)))</f>
        <v>1</v>
      </c>
      <c r="X5" s="25" cm="1">
        <f t="array" ref="X5">INDEX('Sites Data'!$BH$11:$BH$210,(S$2+SUM($R$4:$R4)))</f>
        <v>1</v>
      </c>
      <c r="Y5" s="25" cm="1">
        <f t="array" ref="Y5">INDEX('Sites Data'!$BI$11:$BI$210,(S$2+SUM($R$4:$R4)))</f>
        <v>1</v>
      </c>
      <c r="Z5" s="25" cm="1">
        <f t="array" ref="Z5">INDEX('Sites Data'!$BJ$11:$BJ$210,(S$2+SUM($R$4:$R4)))</f>
        <v>0</v>
      </c>
      <c r="AA5" s="25" cm="1">
        <f t="array" ref="AA5">INDEX('Sites Data'!$BK$11:$BK$210,(S$2+SUM($R$4:$R4)))</f>
        <v>0</v>
      </c>
      <c r="AB5" s="25">
        <f>IF(S5="","",SUMIF(Hide[Unique Types],$C5&amp;" "&amp;T5&amp;" "&amp;U5&amp;" "&amp;V5,SiteCalc2[FCI Charging Capacity '[kWh/day']]))</f>
        <v>360</v>
      </c>
      <c r="AC5" s="27" cm="1">
        <f t="array" ref="AC5">IF(AC$2&lt;=$R5,INDEX('Sites Data'!$BC$11:$BC$210,(AC$2+SUM($R$4:$R4))),"")</f>
        <v>1</v>
      </c>
      <c r="AD5" s="152" t="str" cm="1">
        <f t="array" ref="AD5">IF(AC$2&lt;=$R5,INDEX('Sites Data'!$BD$11:$BD$210,(AC$2+SUM($R$4:$R4))),"")</f>
        <v>LMD-FCI Public</v>
      </c>
      <c r="AE5" s="27" t="str" cm="1">
        <f t="array" ref="AE5">IF(AC$2&lt;=$R5,INDEX('Sites Data'!$BE$11:$BE$210,(AC$2+SUM($R$4:$R4))),"")</f>
        <v>Z-150</v>
      </c>
      <c r="AF5" s="27" cm="1">
        <f t="array" ref="AF5">IF(AC$2&lt;=$R5,INDEX('Sites Data'!$BF$11:$BF$210,(AC$2+SUM($R$4:$R4))),"")</f>
        <v>150</v>
      </c>
      <c r="AG5" s="27" cm="1">
        <f t="array" ref="AG5">IF(AC$2&lt;=$R5,INDEX('Sites Data'!$BG$11:$BG$210,(AC$2+SUM($R$4:$R4))),"")</f>
        <v>1</v>
      </c>
      <c r="AH5" s="27" cm="1">
        <f t="array" ref="AH5">IF(AC$2&lt;=$R5,INDEX('Sites Data'!$BH$11:$BH$210,(AC$2+SUM($R$4:$R4))),"")</f>
        <v>1</v>
      </c>
      <c r="AI5" s="27" cm="1">
        <f t="array" ref="AI5">IF(AC$2&lt;=$R5,INDEX('Sites Data'!$BI$11:$BI$210,(AC$2+SUM($R$4:$R4))),"")</f>
        <v>1</v>
      </c>
      <c r="AJ5" s="27" cm="1">
        <f t="array" ref="AJ5">IF(AC$2&lt;=$R5,INDEX('Sites Data'!$BJ$11:$BJ$210,(AC$2+SUM($R$4:$R4))),"")</f>
        <v>0</v>
      </c>
      <c r="AK5" s="27" cm="1">
        <f t="array" ref="AK5">IF(AC$2&lt;=$R5,INDEX('Sites Data'!$BK$11:$BK$210,(AC$2+SUM($R$4:$R4))),"")</f>
        <v>0</v>
      </c>
      <c r="AL5" s="25">
        <f>IF(AC5="","",SUMIF(Hide[Unique Types],$C5&amp;" "&amp;AD5&amp;" "&amp;AE5&amp;" "&amp;AF5,SiteCalc2[FCI Charging Capacity '[kWh/day']]))</f>
        <v>720</v>
      </c>
      <c r="AM5" s="27" cm="1">
        <f t="array" ref="AM5">IF(AM$2&lt;=$R5,INDEX('Sites Data'!$BC$11:$BC$210,(AM$2+SUM($R$4:$R4))),"")</f>
        <v>2</v>
      </c>
      <c r="AN5" s="27" t="str" cm="1">
        <f t="array" ref="AN5">IF(AM$2&lt;=$R5,INDEX('Sites Data'!$BD$11:$BD$210,(AM$2+SUM($R$4:$R4))),"")</f>
        <v>HD-FCI Shared</v>
      </c>
      <c r="AO5" s="27" t="str" cm="1">
        <f t="array" ref="AO5">IF(AM$2&lt;=$R5,INDEX('Sites Data'!$BE$11:$BE$210,(AM$2+SUM($R$4:$R4))),"")</f>
        <v>Z-350</v>
      </c>
      <c r="AP5" s="27" cm="1">
        <f t="array" ref="AP5">IF(AM$2&lt;=$R5,INDEX('Sites Data'!$BF$11:$BF$210,(AM$2+SUM($R$4:$R4))),"")</f>
        <v>350</v>
      </c>
      <c r="AQ5" s="27" cm="1">
        <f t="array" ref="AQ5">IF(AM$2&lt;=$R5,INDEX('Sites Data'!$BG$11:$BG$210,(AM$2+SUM($R$4:$R4))),"")</f>
        <v>0</v>
      </c>
      <c r="AR5" s="27" cm="1">
        <f t="array" ref="AR5">IF(AM$2&lt;=$R5,INDEX('Sites Data'!$BH$11:$BH$210,(AM$2+SUM($R$4:$R4))),"")</f>
        <v>1</v>
      </c>
      <c r="AS5" s="27" cm="1">
        <f t="array" ref="AS5">IF(AM$2&lt;=$R5,INDEX('Sites Data'!$BI$11:$BI$210,(AM$2+SUM($R$4:$R4))),"")</f>
        <v>1</v>
      </c>
      <c r="AT5" s="27" cm="1">
        <f t="array" ref="AT5">IF(AM$2&lt;=$R5,INDEX('Sites Data'!$BJ$11:$BJ$210,(AM$2+SUM($R$4:$R4))),"")</f>
        <v>0</v>
      </c>
      <c r="AU5" s="27" cm="1">
        <f t="array" ref="AU5">IF(AM$2&lt;=$R5,INDEX('Sites Data'!$BK$11:$BK$210,(AM$2+SUM($R$4:$R4))),"")</f>
        <v>0</v>
      </c>
      <c r="AV5" s="25">
        <f>IF(AM5="","",SUMIF(Hide[Unique Types],$C5&amp;" "&amp;AN5&amp;" "&amp;AO5&amp;" "&amp;AP5,SiteCalc2[FCI Charging Capacity '[kWh/day']]))</f>
        <v>3360</v>
      </c>
      <c r="AW5" s="27" cm="1">
        <f t="array" ref="AW5">IF(AW$2&lt;=$R5,INDEX('Sites Data'!$BC$11:$BC$210,(AW$2+SUM($R$4:$R4))),"")</f>
        <v>2</v>
      </c>
      <c r="AX5" s="27" t="str" cm="1">
        <f t="array" ref="AX5">IF(AW$2&lt;=$R5,INDEX('Sites Data'!$BD$11:$BD$210,(AW$2+SUM($R$4:$R4))),"")</f>
        <v>Not in FCI</v>
      </c>
      <c r="AY5" s="27" t="str" cm="1">
        <f t="array" ref="AY5">IF(AW$2&lt;=$R5,INDEX('Sites Data'!$BE$11:$BE$210,(AW$2+SUM($R$4:$R4))),"")</f>
        <v>Lvl2-X</v>
      </c>
      <c r="AZ5" s="27" cm="1">
        <f t="array" ref="AZ5">IF(AW$2&lt;=$R5,INDEX('Sites Data'!$BF$11:$BF$210,(AW$2+SUM($R$4:$R4))),"")</f>
        <v>10</v>
      </c>
      <c r="BA5" s="27" cm="1">
        <f t="array" ref="BA5">IF(AW$2&lt;=$R5,INDEX('Sites Data'!$BG$11:$BG$210,(AW$2+SUM($R$4:$R4))),"")</f>
        <v>0</v>
      </c>
      <c r="BB5" s="27" cm="1">
        <f t="array" ref="BB5">IF(AW$2&lt;=$R5,INDEX('Sites Data'!$BH$11:$BH$210,(AW$2+SUM($R$4:$R4))),"")</f>
        <v>0</v>
      </c>
      <c r="BC5" s="27" cm="1">
        <f t="array" ref="BC5">IF(AW$2&lt;=$R5,INDEX('Sites Data'!$BI$11:$BI$210,(AW$2+SUM($R$4:$R4))),"")</f>
        <v>0</v>
      </c>
      <c r="BD5" s="27" cm="1">
        <f t="array" ref="BD5">IF(AW$2&lt;=$R5,INDEX('Sites Data'!$BJ$11:$BJ$210,(AW$2+SUM($R$4:$R4))),"")</f>
        <v>0</v>
      </c>
      <c r="BE5" s="27" cm="1">
        <f t="array" ref="BE5">IF(AW$2&lt;=$R5,INDEX('Sites Data'!$BK$11:$BK$210,(AW$2+SUM($R$4:$R4))),"")</f>
        <v>0</v>
      </c>
      <c r="BF5" s="25">
        <f>IF(AW5="","",SUMIF(Hide[Unique Types],$C5&amp;" "&amp;AX5&amp;" "&amp;AY5&amp;" "&amp;AZ5,SiteCalc2[FCI Charging Capacity '[kWh/day']]))</f>
        <v>0</v>
      </c>
      <c r="BG5" s="27" t="str" cm="1">
        <f t="array" ref="BG5">IF(BG$2&lt;=$R5,INDEX('Sites Data'!$BC$11:$BC$210,(BG$2+SUM($R$4:$R4))),"")</f>
        <v/>
      </c>
      <c r="BH5" s="27" t="str" cm="1">
        <f t="array" ref="BH5">IF(BG$2&lt;=$R5,INDEX('Sites Data'!$BD$11:$BD$210,(BG$2+SUM($R$4:$R4))),"")</f>
        <v/>
      </c>
      <c r="BI5" s="27" t="str" cm="1">
        <f t="array" ref="BI5">IF(BG$2&lt;=$R5,INDEX('Sites Data'!$BE$11:$BE$210,(BG$2+SUM($R$4:$R4))),"")</f>
        <v/>
      </c>
      <c r="BJ5" s="27" t="str" cm="1">
        <f t="array" ref="BJ5">IF(BG$2&lt;=$R5,INDEX('Sites Data'!$BF$11:$BF$210,(BG$2+SUM($R$4:$R4))),"")</f>
        <v/>
      </c>
      <c r="BK5" s="27" t="str" cm="1">
        <f t="array" ref="BK5">IF(BG$2&lt;=$R5,INDEX('Sites Data'!$BG$11:$BG$210,(BG$2+SUM($R$4:$R4))),"")</f>
        <v/>
      </c>
      <c r="BL5" s="27" t="str" cm="1">
        <f t="array" ref="BL5">IF(BG$2&lt;=$R5,INDEX('Sites Data'!$BH$11:$BH$210,(BG$2+SUM($R$4:$R4))),"")</f>
        <v/>
      </c>
      <c r="BM5" s="27" t="str" cm="1">
        <f t="array" ref="BM5">IF(BG$2&lt;=$R5,INDEX('Sites Data'!$BI$11:$BI$210,(BG$2+SUM($R$4:$R4))),"")</f>
        <v/>
      </c>
      <c r="BN5" s="27" t="str" cm="1">
        <f t="array" ref="BN5">IF(BG$2&lt;=$R5,INDEX('Sites Data'!$BJ$11:$BJ$210,(BG$2+SUM($R$4:$R4))),"")</f>
        <v/>
      </c>
      <c r="BO5" s="27" t="str" cm="1">
        <f t="array" ref="BO5">IF(BG$2&lt;=$R5,INDEX('Sites Data'!$BK$11:$BK$210,(BG$2+SUM($R$4:$R4))),"")</f>
        <v/>
      </c>
      <c r="BP5" s="25" t="str">
        <f>IF(BG5="","",SUMIF(Hide[Unique Types],$C5&amp;" "&amp;BH5&amp;" "&amp;BI5&amp;" "&amp;BJ5,SiteCalc2[FCI Charging Capacity '[kWh/day']]))</f>
        <v/>
      </c>
      <c r="BQ5" s="27" t="str" cm="1">
        <f t="array" ref="BQ5">IF(BQ$2&lt;=$R5,INDEX('Sites Data'!$BC$11:$BC$210,(BQ$2+SUM($R$4:$R4))),"")</f>
        <v/>
      </c>
      <c r="BR5" s="27" t="str" cm="1">
        <f t="array" ref="BR5">IF(BQ$2&lt;=$R5,INDEX('Sites Data'!$BD$11:$BD$210,(BQ$2+SUM($R$4:$R4))),"")</f>
        <v/>
      </c>
      <c r="BS5" s="27" t="str" cm="1">
        <f t="array" ref="BS5">IF(BQ$2&lt;=$R5,INDEX('Sites Data'!$BE$11:$BE$210,(BQ$2+SUM($R$4:$R4))),"")</f>
        <v/>
      </c>
      <c r="BT5" s="27" t="str" cm="1">
        <f t="array" ref="BT5">IF(BQ$2&lt;=$R5,INDEX('Sites Data'!$BF$11:$BF$210,(BQ$2+SUM($R$4:$R4))),"")</f>
        <v/>
      </c>
      <c r="BU5" s="27" t="str" cm="1">
        <f t="array" ref="BU5">IF(BQ$2&lt;=$R5,INDEX('Sites Data'!$BG$11:$BG$210,(BQ$2+SUM($R$4:$R4))),"")</f>
        <v/>
      </c>
      <c r="BV5" s="27" t="str" cm="1">
        <f t="array" ref="BV5">IF(BQ$2&lt;=$R5,INDEX('Sites Data'!$BH$11:$BH$210,(BQ$2+SUM($R$4:$R4))),"")</f>
        <v/>
      </c>
      <c r="BW5" s="27" t="str" cm="1">
        <f t="array" ref="BW5">IF(BQ$2&lt;=$R5,INDEX('Sites Data'!$BI$11:$BI$210,(BQ$2+SUM($R$4:$R4))),"")</f>
        <v/>
      </c>
      <c r="BX5" s="27" t="str" cm="1">
        <f t="array" ref="BX5">IF(BQ$2&lt;=$R5,INDEX('Sites Data'!$BJ$11:$BJ$210,(BQ$2+SUM($R$4:$R4))),"")</f>
        <v/>
      </c>
      <c r="BY5" s="27" t="str" cm="1">
        <f t="array" ref="BY5">IF(BQ$2&lt;=$R5,INDEX('Sites Data'!$BK$11:$BK$210,(BQ$2+SUM($R$4:$R4))),"")</f>
        <v/>
      </c>
      <c r="BZ5" s="25" t="str">
        <f>IF(BQ5="","",SUMIF(Hide[Unique Types],$C5&amp;" "&amp;BR5&amp;" "&amp;BS5&amp;" "&amp;BT5,SiteCalc2[FCI Charging Capacity '[kWh/day']]))</f>
        <v/>
      </c>
      <c r="CA5" s="27" t="str" cm="1">
        <f t="array" ref="CA5">IF(CA$2&lt;=$R5,INDEX('Sites Data'!$BC$11:$BC$210,(CA$2+SUM($R$4:$R4))),"")</f>
        <v/>
      </c>
      <c r="CB5" s="27" t="str" cm="1">
        <f t="array" ref="CB5">IF(CA$2&lt;=$R5,INDEX('Sites Data'!$BD$11:$BD$210,(CA$2+SUM($R$4:$R4))),"")</f>
        <v/>
      </c>
      <c r="CC5" s="27" t="str" cm="1">
        <f t="array" ref="CC5">IF(CA$2&lt;=$R5,INDEX('Sites Data'!$BE$11:$BE$210,(CA$2+SUM($R$4:$R4))),"")</f>
        <v/>
      </c>
      <c r="CD5" s="27" t="str" cm="1">
        <f t="array" ref="CD5">IF(CA$2&lt;=$R5,INDEX('Sites Data'!$BF$11:$BF$210,(CA$2+SUM($R$4:$R4))),"")</f>
        <v/>
      </c>
      <c r="CE5" s="27" t="str" cm="1">
        <f t="array" ref="CE5">IF(CA$2&lt;=$R5,INDEX('Sites Data'!$BG$11:$BG$210,(CA$2+SUM($R$4:$R4))),"")</f>
        <v/>
      </c>
      <c r="CF5" s="27" t="str" cm="1">
        <f t="array" ref="CF5">IF(CA$2&lt;=$R5,INDEX('Sites Data'!$BH$11:$BH$210,(CA$2+SUM($R$4:$R4))),"")</f>
        <v/>
      </c>
      <c r="CG5" s="27" t="str" cm="1">
        <f t="array" ref="CG5">IF(CA$2&lt;=$R5,INDEX('Sites Data'!$BI$11:$BI$210,(CA$2+SUM($R$4:$R4))),"")</f>
        <v/>
      </c>
      <c r="CH5" s="27" t="str" cm="1">
        <f t="array" ref="CH5">IF(CA$2&lt;=$R5,INDEX('Sites Data'!$BJ$11:$BJ$210,(CA$2+SUM($R$4:$R4))),"")</f>
        <v/>
      </c>
      <c r="CI5" s="27" t="str" cm="1">
        <f t="array" ref="CI5">IF(CA$2&lt;=$R5,INDEX('Sites Data'!$BK$11:$BK$210,(CA$2+SUM($R$4:$R4))),"")</f>
        <v/>
      </c>
      <c r="CJ5" s="25" t="str">
        <f>IF(CA5="","",SUMIF(Hide[Unique Types],$C5&amp;" "&amp;CB5&amp;" "&amp;CC5&amp;" "&amp;CD5,SiteCalc2[FCI Charging Capacity '[kWh/day']]))</f>
        <v/>
      </c>
      <c r="CK5" s="25" t="str">
        <f t="shared" si="2"/>
        <v>1
1
2
2</v>
      </c>
      <c r="CL5" s="25" t="str">
        <f t="shared" si="2"/>
        <v>LMD-FCI Private
LMD-FCI Public
HD-FCI Shared
Not in FCI</v>
      </c>
      <c r="CM5" s="25" t="str">
        <f t="shared" si="3"/>
        <v>Z-150
Z-150
Z-350
Lvl2-X</v>
      </c>
      <c r="CN5" s="25" t="str">
        <f t="shared" si="4"/>
        <v>150
150
350
10</v>
      </c>
      <c r="CO5" s="25" t="str">
        <f t="shared" si="5"/>
        <v>1
1
0
0</v>
      </c>
      <c r="CP5" s="25" t="str">
        <f t="shared" si="6"/>
        <v>1
1
1
0</v>
      </c>
      <c r="CQ5" s="25" t="str">
        <f t="shared" si="7"/>
        <v>1
1
1
0</v>
      </c>
      <c r="CR5" s="25" t="str">
        <f t="shared" si="8"/>
        <v>0
0
0
0</v>
      </c>
      <c r="CS5" s="25" t="str">
        <f t="shared" si="9"/>
        <v>0
0
0
0</v>
      </c>
      <c r="CT5" s="25" t="str">
        <f t="shared" si="10"/>
        <v>360
720
3360
0</v>
      </c>
    </row>
    <row r="6" spans="1:98" s="20" customFormat="1" x14ac:dyDescent="0.3">
      <c r="A6" s="20">
        <v>3</v>
      </c>
      <c r="B6" s="20">
        <f t="shared" si="1"/>
        <v>0</v>
      </c>
      <c r="C6" s="20" t="str">
        <v>ExampleSite3</v>
      </c>
      <c r="D6" s="25" t="str">
        <f>_xlfn.XLOOKUP(C6,SiteChar[Site Name],SiteChar[Site Street Address],"",0,1)</f>
        <v>Street03</v>
      </c>
      <c r="E6" s="25" t="str">
        <f>_xlfn.XLOOKUP(D6,SiteChar[Site Street Address],SiteChar[Site City],"",0,1)</f>
        <v>City03</v>
      </c>
      <c r="F6" s="25">
        <f>_xlfn.XLOOKUP($C6,SiteChar[Site Name],SiteChar[Latitude],"",0,1)</f>
        <v>34.333329999999997</v>
      </c>
      <c r="G6" s="25">
        <f>_xlfn.XLOOKUP($C6,SiteChar[Site Name],SiteChar[Longitude],"",0,1)</f>
        <v>-120.33333</v>
      </c>
      <c r="H6" s="33">
        <f>_xlfn.XLOOKUP($C6,SiteChar[Site Name],SiteChar[Expected Date of Station Operation],"",0,1)</f>
        <v>45719</v>
      </c>
      <c r="I6" s="34">
        <f>_xlfn.XLOOKUP($C6,SiteChar[Site Name],SiteChar[Expected Daily Permitted Hours],"",0,1)</f>
        <v>24</v>
      </c>
      <c r="J6" s="25">
        <f>_xlfn.XLOOKUP($C6,SiteChar[Site Name],SiteChar[Maximum Total Site Power 
'[kW']],"",0,1)</f>
        <v>1000</v>
      </c>
      <c r="K6" s="25"/>
      <c r="L6" s="25" cm="1">
        <f t="array" ref="L6">_xlfn.XLOOKUP($C6,SiteChar[Site Name],SiteCalc1[Total Site
FCI 
Power Rating 
'[kW']],"",0,1)</f>
        <v>1000</v>
      </c>
      <c r="M6" s="25" cm="1">
        <f t="array" ref="M6">_xlfn.XLOOKUP($C6,SiteChar[Site Name],SiteCalc1[Total 
Site 
LMD-FCI Power Rating 
'[kW']],"",0,1)</f>
        <v>0</v>
      </c>
      <c r="N6" s="25" cm="1">
        <f t="array" ref="N6">_xlfn.XLOOKUP($C6,SiteChar[Site Name],SiteCalc1[Total Site
HD-FCI Power Rating 
'[kW']],"",0,1)</f>
        <v>1000</v>
      </c>
      <c r="O6" s="25" cm="1">
        <f t="array" ref="O6">_xlfn.XLOOKUP($C6,SiteChar[Site Name],SiteCalc2[Total Number of 
Site 
FSEs],"",0,1)</f>
        <v>3</v>
      </c>
      <c r="P6" s="27" cm="1">
        <f t="array" ref="P6">_xlfn.XLOOKUP($C6,SiteChar[Site Name],SiteCalc2[Total Number of Site
LMD-FCI FSEs],"",0,1)</f>
        <v>0</v>
      </c>
      <c r="Q6" s="27" cm="1">
        <f t="array" ref="Q6">_xlfn.XLOOKUP($C6,SiteChar[Site Name],SiteCalc2[Total Number of Site
HD-FCI FSEs],"",0,1)</f>
        <v>3</v>
      </c>
      <c r="R6" s="27" cm="1">
        <f t="array" ref="R6">_xlfn.XLOOKUP(C6,'Sites Data'!AZ13:$AZ$210,'Sites Data'!BA13:$BA$210,"",0,1)</f>
        <v>1</v>
      </c>
      <c r="S6" s="25" cm="1">
        <f t="array" ref="S6">INDEX('Sites Data'!$BC$11:$BC$210,(S$2+SUM($R$4:R5)))</f>
        <v>3</v>
      </c>
      <c r="T6" s="25" t="str" cm="1">
        <f t="array" ref="T6">INDEX('Sites Data'!$BD$11:$BD$210,(S$2+SUM($R$4:R5)))</f>
        <v>HD-FCI Private</v>
      </c>
      <c r="U6" s="25" t="str" cm="1">
        <f t="array" ref="U6">INDEX('Sites Data'!$BE$11:$BE$210,(S$2+SUM($R$4:$R5)))</f>
        <v>Alph3.5</v>
      </c>
      <c r="V6" s="25" cm="1">
        <f t="array" ref="V6">INDEX('Sites Data'!$BF$11:$BF$210,(S$2+SUM($R$4:$R5)))</f>
        <v>350</v>
      </c>
      <c r="W6" s="25" cm="1">
        <f t="array" ref="W6">INDEX('Sites Data'!$BG$11:$BG$210,(S$2+SUM($R$4:$R5)))</f>
        <v>0</v>
      </c>
      <c r="X6" s="25" cm="1">
        <f t="array" ref="X6">INDEX('Sites Data'!$BH$11:$BH$210,(S$2+SUM($R$4:$R5)))</f>
        <v>2</v>
      </c>
      <c r="Y6" s="25" cm="1">
        <f t="array" ref="Y6">INDEX('Sites Data'!$BI$11:$BI$210,(S$2+SUM($R$4:$R5)))</f>
        <v>0</v>
      </c>
      <c r="Z6" s="25" cm="1">
        <f t="array" ref="Z6">INDEX('Sites Data'!$BJ$11:$BJ$210,(S$2+SUM($R$4:$R5)))</f>
        <v>0</v>
      </c>
      <c r="AA6" s="25" cm="1">
        <f t="array" ref="AA6">INDEX('Sites Data'!$BK$11:$BK$210,(S$2+SUM($R$4:$R5)))</f>
        <v>0</v>
      </c>
      <c r="AB6" s="25">
        <f>IF(S6="","",SUMIF(Hide[Unique Types],$C6&amp;" "&amp;T6&amp;" "&amp;U6&amp;" "&amp;V6,SiteCalc2[FCI Charging Capacity '[kWh/day']]))</f>
        <v>2400</v>
      </c>
      <c r="AC6" s="27" t="str" cm="1">
        <f t="array" ref="AC6">IF(AC$2&lt;=$R6,INDEX('Sites Data'!$BC$11:$BC$210,(AC$2+SUM($R$4:$R5))),"")</f>
        <v/>
      </c>
      <c r="AD6" s="152" t="str" cm="1">
        <f t="array" ref="AD6">IF(AC$2&lt;=$R6,INDEX('Sites Data'!$BD$11:$BD$210,(AC$2+SUM($R$4:$R5))),"")</f>
        <v/>
      </c>
      <c r="AE6" s="27" t="str" cm="1">
        <f t="array" ref="AE6">IF(AC$2&lt;=$R6,INDEX('Sites Data'!$BE$11:$BE$210,(AC$2+SUM($R$4:$R5))),"")</f>
        <v/>
      </c>
      <c r="AF6" s="27" t="str" cm="1">
        <f t="array" ref="AF6">IF(AC$2&lt;=$R6,INDEX('Sites Data'!$BF$11:$BF$210,(AC$2+SUM($R$4:$R5))),"")</f>
        <v/>
      </c>
      <c r="AG6" s="27" t="str" cm="1">
        <f t="array" ref="AG6">IF(AC$2&lt;=$R6,INDEX('Sites Data'!$BG$11:$BG$210,(AC$2+SUM($R$4:$R5))),"")</f>
        <v/>
      </c>
      <c r="AH6" s="27" t="str" cm="1">
        <f t="array" ref="AH6">IF(AC$2&lt;=$R6,INDEX('Sites Data'!$BH$11:$BH$210,(AC$2+SUM($R$4:$R5))),"")</f>
        <v/>
      </c>
      <c r="AI6" s="27" t="str" cm="1">
        <f t="array" ref="AI6">IF(AC$2&lt;=$R6,INDEX('Sites Data'!$BI$11:$BI$210,(AC$2+SUM($R$4:$R5))),"")</f>
        <v/>
      </c>
      <c r="AJ6" s="27" t="str" cm="1">
        <f t="array" ref="AJ6">IF(AC$2&lt;=$R6,INDEX('Sites Data'!$BJ$11:$BJ$210,(AC$2+SUM($R$4:$R5))),"")</f>
        <v/>
      </c>
      <c r="AK6" s="27" t="str" cm="1">
        <f t="array" ref="AK6">IF(AC$2&lt;=$R6,INDEX('Sites Data'!$BK$11:$BK$210,(AC$2+SUM($R$4:$R5))),"")</f>
        <v/>
      </c>
      <c r="AL6" s="25" t="str">
        <f>IF(AC6="","",SUMIF(Hide[Unique Types],$C6&amp;" "&amp;AD6&amp;" "&amp;AE6&amp;" "&amp;AF6,SiteCalc2[FCI Charging Capacity '[kWh/day']]))</f>
        <v/>
      </c>
      <c r="AM6" s="27" t="str" cm="1">
        <f t="array" ref="AM6">IF(AM$2&lt;=$R6,INDEX('Sites Data'!$BC$11:$BC$210,(AM$2+SUM($R$4:$R5))),"")</f>
        <v/>
      </c>
      <c r="AN6" s="27" t="str" cm="1">
        <f t="array" ref="AN6">IF(AM$2&lt;=$R6,INDEX('Sites Data'!$BD$11:$BD$210,(AM$2+SUM($R$4:$R5))),"")</f>
        <v/>
      </c>
      <c r="AO6" s="27" t="str" cm="1">
        <f t="array" ref="AO6">IF(AM$2&lt;=$R6,INDEX('Sites Data'!$BE$11:$BE$210,(AM$2+SUM($R$4:$R5))),"")</f>
        <v/>
      </c>
      <c r="AP6" s="27" t="str" cm="1">
        <f t="array" ref="AP6">IF(AM$2&lt;=$R6,INDEX('Sites Data'!$BF$11:$BF$210,(AM$2+SUM($R$4:$R5))),"")</f>
        <v/>
      </c>
      <c r="AQ6" s="27" t="str" cm="1">
        <f t="array" ref="AQ6">IF(AM$2&lt;=$R6,INDEX('Sites Data'!$BG$11:$BG$210,(AM$2+SUM($R$4:$R5))),"")</f>
        <v/>
      </c>
      <c r="AR6" s="27" t="str" cm="1">
        <f t="array" ref="AR6">IF(AM$2&lt;=$R6,INDEX('Sites Data'!$BH$11:$BH$210,(AM$2+SUM($R$4:$R5))),"")</f>
        <v/>
      </c>
      <c r="AS6" s="27" t="str" cm="1">
        <f t="array" ref="AS6">IF(AM$2&lt;=$R6,INDEX('Sites Data'!$BI$11:$BI$210,(AM$2+SUM($R$4:$R5))),"")</f>
        <v/>
      </c>
      <c r="AT6" s="27" t="str" cm="1">
        <f t="array" ref="AT6">IF(AM$2&lt;=$R6,INDEX('Sites Data'!$BJ$11:$BJ$210,(AM$2+SUM($R$4:$R5))),"")</f>
        <v/>
      </c>
      <c r="AU6" s="27" t="str" cm="1">
        <f t="array" ref="AU6">IF(AM$2&lt;=$R6,INDEX('Sites Data'!$BK$11:$BK$210,(AM$2+SUM($R$4:$R5))),"")</f>
        <v/>
      </c>
      <c r="AV6" s="25" t="str">
        <f>IF(AM6="","",SUMIF(Hide[Unique Types],$C6&amp;" "&amp;AN6&amp;" "&amp;AO6&amp;" "&amp;AP6,SiteCalc2[FCI Charging Capacity '[kWh/day']]))</f>
        <v/>
      </c>
      <c r="AW6" s="27" t="str" cm="1">
        <f t="array" ref="AW6">IF(AW$2&lt;=$R6,INDEX('Sites Data'!$BC$11:$BC$210,(AW$2+SUM($R$4:$R5))),"")</f>
        <v/>
      </c>
      <c r="AX6" s="27" t="str" cm="1">
        <f t="array" ref="AX6">IF(AW$2&lt;=$R6,INDEX('Sites Data'!$BD$11:$BD$210,(AW$2+SUM($R$4:$R5))),"")</f>
        <v/>
      </c>
      <c r="AY6" s="27" t="str" cm="1">
        <f t="array" ref="AY6">IF(AW$2&lt;=$R6,INDEX('Sites Data'!$BE$11:$BE$210,(AW$2+SUM($R$4:$R5))),"")</f>
        <v/>
      </c>
      <c r="AZ6" s="27" t="str" cm="1">
        <f t="array" ref="AZ6">IF(AW$2&lt;=$R6,INDEX('Sites Data'!$BF$11:$BF$210,(AW$2+SUM($R$4:$R5))),"")</f>
        <v/>
      </c>
      <c r="BA6" s="27" t="str" cm="1">
        <f t="array" ref="BA6">IF(AW$2&lt;=$R6,INDEX('Sites Data'!$BG$11:$BG$210,(AW$2+SUM($R$4:$R5))),"")</f>
        <v/>
      </c>
      <c r="BB6" s="27" t="str" cm="1">
        <f t="array" ref="BB6">IF(AW$2&lt;=$R6,INDEX('Sites Data'!$BH$11:$BH$210,(AW$2+SUM($R$4:$R5))),"")</f>
        <v/>
      </c>
      <c r="BC6" s="27" t="str" cm="1">
        <f t="array" ref="BC6">IF(AW$2&lt;=$R6,INDEX('Sites Data'!$BI$11:$BI$210,(AW$2+SUM($R$4:$R5))),"")</f>
        <v/>
      </c>
      <c r="BD6" s="27" t="str" cm="1">
        <f t="array" ref="BD6">IF(AW$2&lt;=$R6,INDEX('Sites Data'!$BJ$11:$BJ$210,(AW$2+SUM($R$4:$R5))),"")</f>
        <v/>
      </c>
      <c r="BE6" s="27" t="str" cm="1">
        <f t="array" ref="BE6">IF(AW$2&lt;=$R6,INDEX('Sites Data'!$BK$11:$BK$210,(AW$2+SUM($R$4:$R5))),"")</f>
        <v/>
      </c>
      <c r="BF6" s="25" t="str">
        <f>IF(AW6="","",SUMIF(Hide[Unique Types],$C6&amp;" "&amp;AX6&amp;" "&amp;AY6&amp;" "&amp;AZ6,SiteCalc2[FCI Charging Capacity '[kWh/day']]))</f>
        <v/>
      </c>
      <c r="BG6" s="27" t="str" cm="1">
        <f t="array" ref="BG6">IF(BG$2&lt;=$R6,INDEX('Sites Data'!$BC$11:$BC$210,(BG$2+SUM($R$4:$R5))),"")</f>
        <v/>
      </c>
      <c r="BH6" s="27" t="str" cm="1">
        <f t="array" ref="BH6">IF(BG$2&lt;=$R6,INDEX('Sites Data'!$BD$11:$BD$210,(BG$2+SUM($R$4:$R5))),"")</f>
        <v/>
      </c>
      <c r="BI6" s="27" t="str" cm="1">
        <f t="array" ref="BI6">IF(BG$2&lt;=$R6,INDEX('Sites Data'!$BE$11:$BE$210,(BG$2+SUM($R$4:$R5))),"")</f>
        <v/>
      </c>
      <c r="BJ6" s="27" t="str" cm="1">
        <f t="array" ref="BJ6">IF(BG$2&lt;=$R6,INDEX('Sites Data'!$BF$11:$BF$210,(BG$2+SUM($R$4:$R5))),"")</f>
        <v/>
      </c>
      <c r="BK6" s="27" t="str" cm="1">
        <f t="array" ref="BK6">IF(BG$2&lt;=$R6,INDEX('Sites Data'!$BG$11:$BG$210,(BG$2+SUM($R$4:$R5))),"")</f>
        <v/>
      </c>
      <c r="BL6" s="27" t="str" cm="1">
        <f t="array" ref="BL6">IF(BG$2&lt;=$R6,INDEX('Sites Data'!$BH$11:$BH$210,(BG$2+SUM($R$4:$R5))),"")</f>
        <v/>
      </c>
      <c r="BM6" s="27" t="str" cm="1">
        <f t="array" ref="BM6">IF(BG$2&lt;=$R6,INDEX('Sites Data'!$BI$11:$BI$210,(BG$2+SUM($R$4:$R5))),"")</f>
        <v/>
      </c>
      <c r="BN6" s="27" t="str" cm="1">
        <f t="array" ref="BN6">IF(BG$2&lt;=$R6,INDEX('Sites Data'!$BJ$11:$BJ$210,(BG$2+SUM($R$4:$R5))),"")</f>
        <v/>
      </c>
      <c r="BO6" s="27" t="str" cm="1">
        <f t="array" ref="BO6">IF(BG$2&lt;=$R6,INDEX('Sites Data'!$BK$11:$BK$210,(BG$2+SUM($R$4:$R5))),"")</f>
        <v/>
      </c>
      <c r="BP6" s="25" t="str">
        <f>IF(BG6="","",SUMIF(Hide[Unique Types],$C6&amp;" "&amp;BH6&amp;" "&amp;BI6&amp;" "&amp;BJ6,SiteCalc2[FCI Charging Capacity '[kWh/day']]))</f>
        <v/>
      </c>
      <c r="BQ6" s="27" t="str" cm="1">
        <f t="array" ref="BQ6">IF(BQ$2&lt;=$R6,INDEX('Sites Data'!$BC$11:$BC$210,(BQ$2+SUM($R$4:$R5))),"")</f>
        <v/>
      </c>
      <c r="BR6" s="27" t="str" cm="1">
        <f t="array" ref="BR6">IF(BQ$2&lt;=$R6,INDEX('Sites Data'!$BD$11:$BD$210,(BQ$2+SUM($R$4:$R5))),"")</f>
        <v/>
      </c>
      <c r="BS6" s="27" t="str" cm="1">
        <f t="array" ref="BS6">IF(BQ$2&lt;=$R6,INDEX('Sites Data'!$BE$11:$BE$210,(BQ$2+SUM($R$4:$R5))),"")</f>
        <v/>
      </c>
      <c r="BT6" s="27" t="str" cm="1">
        <f t="array" ref="BT6">IF(BQ$2&lt;=$R6,INDEX('Sites Data'!$BF$11:$BF$210,(BQ$2+SUM($R$4:$R5))),"")</f>
        <v/>
      </c>
      <c r="BU6" s="27" t="str" cm="1">
        <f t="array" ref="BU6">IF(BQ$2&lt;=$R6,INDEX('Sites Data'!$BG$11:$BG$210,(BQ$2+SUM($R$4:$R5))),"")</f>
        <v/>
      </c>
      <c r="BV6" s="27" t="str" cm="1">
        <f t="array" ref="BV6">IF(BQ$2&lt;=$R6,INDEX('Sites Data'!$BH$11:$BH$210,(BQ$2+SUM($R$4:$R5))),"")</f>
        <v/>
      </c>
      <c r="BW6" s="27" t="str" cm="1">
        <f t="array" ref="BW6">IF(BQ$2&lt;=$R6,INDEX('Sites Data'!$BI$11:$BI$210,(BQ$2+SUM($R$4:$R5))),"")</f>
        <v/>
      </c>
      <c r="BX6" s="27" t="str" cm="1">
        <f t="array" ref="BX6">IF(BQ$2&lt;=$R6,INDEX('Sites Data'!$BJ$11:$BJ$210,(BQ$2+SUM($R$4:$R5))),"")</f>
        <v/>
      </c>
      <c r="BY6" s="27" t="str" cm="1">
        <f t="array" ref="BY6">IF(BQ$2&lt;=$R6,INDEX('Sites Data'!$BK$11:$BK$210,(BQ$2+SUM($R$4:$R5))),"")</f>
        <v/>
      </c>
      <c r="BZ6" s="25" t="str">
        <f>IF(BQ6="","",SUMIF(Hide[Unique Types],$C6&amp;" "&amp;BR6&amp;" "&amp;BS6&amp;" "&amp;BT6,SiteCalc2[FCI Charging Capacity '[kWh/day']]))</f>
        <v/>
      </c>
      <c r="CA6" s="27" t="str" cm="1">
        <f t="array" ref="CA6">IF(CA$2&lt;=$R6,INDEX('Sites Data'!$BC$11:$BC$210,(CA$2+SUM($R$4:$R5))),"")</f>
        <v/>
      </c>
      <c r="CB6" s="27" t="str" cm="1">
        <f t="array" ref="CB6">IF(CA$2&lt;=$R6,INDEX('Sites Data'!$BD$11:$BD$210,(CA$2+SUM($R$4:$R5))),"")</f>
        <v/>
      </c>
      <c r="CC6" s="27" t="str" cm="1">
        <f t="array" ref="CC6">IF(CA$2&lt;=$R6,INDEX('Sites Data'!$BE$11:$BE$210,(CA$2+SUM($R$4:$R5))),"")</f>
        <v/>
      </c>
      <c r="CD6" s="27" t="str" cm="1">
        <f t="array" ref="CD6">IF(CA$2&lt;=$R6,INDEX('Sites Data'!$BF$11:$BF$210,(CA$2+SUM($R$4:$R5))),"")</f>
        <v/>
      </c>
      <c r="CE6" s="27" t="str" cm="1">
        <f t="array" ref="CE6">IF(CA$2&lt;=$R6,INDEX('Sites Data'!$BG$11:$BG$210,(CA$2+SUM($R$4:$R5))),"")</f>
        <v/>
      </c>
      <c r="CF6" s="27" t="str" cm="1">
        <f t="array" ref="CF6">IF(CA$2&lt;=$R6,INDEX('Sites Data'!$BH$11:$BH$210,(CA$2+SUM($R$4:$R5))),"")</f>
        <v/>
      </c>
      <c r="CG6" s="27" t="str" cm="1">
        <f t="array" ref="CG6">IF(CA$2&lt;=$R6,INDEX('Sites Data'!$BI$11:$BI$210,(CA$2+SUM($R$4:$R5))),"")</f>
        <v/>
      </c>
      <c r="CH6" s="27" t="str" cm="1">
        <f t="array" ref="CH6">IF(CA$2&lt;=$R6,INDEX('Sites Data'!$BJ$11:$BJ$210,(CA$2+SUM($R$4:$R5))),"")</f>
        <v/>
      </c>
      <c r="CI6" s="27" t="str" cm="1">
        <f t="array" ref="CI6">IF(CA$2&lt;=$R6,INDEX('Sites Data'!$BK$11:$BK$210,(CA$2+SUM($R$4:$R5))),"")</f>
        <v/>
      </c>
      <c r="CJ6" s="25" t="str">
        <f>IF(CA6="","",SUMIF(Hide[Unique Types],$C6&amp;" "&amp;CB6&amp;" "&amp;CC6&amp;" "&amp;CD6,SiteCalc2[FCI Charging Capacity '[kWh/day']]))</f>
        <v/>
      </c>
      <c r="CK6" s="25" t="str">
        <f t="shared" si="2"/>
        <v>3</v>
      </c>
      <c r="CL6" s="25" t="str">
        <f t="shared" si="2"/>
        <v>HD-FCI Private</v>
      </c>
      <c r="CM6" s="25" t="str">
        <f t="shared" si="3"/>
        <v>Alph3.5</v>
      </c>
      <c r="CN6" s="25" t="str">
        <f t="shared" si="4"/>
        <v>350</v>
      </c>
      <c r="CO6" s="25" t="str">
        <f t="shared" si="5"/>
        <v>0</v>
      </c>
      <c r="CP6" s="25" t="str">
        <f t="shared" si="6"/>
        <v>2</v>
      </c>
      <c r="CQ6" s="25" t="str">
        <f t="shared" si="7"/>
        <v>0</v>
      </c>
      <c r="CR6" s="25" t="str">
        <f t="shared" si="8"/>
        <v>0</v>
      </c>
      <c r="CS6" s="25" t="str">
        <f t="shared" si="9"/>
        <v>0</v>
      </c>
      <c r="CT6" s="25" t="str">
        <f t="shared" si="10"/>
        <v>2400</v>
      </c>
    </row>
    <row r="7" spans="1:98" ht="28.8" x14ac:dyDescent="0.3">
      <c r="A7" s="20">
        <v>4</v>
      </c>
      <c r="B7" s="20">
        <f t="shared" si="1"/>
        <v>0</v>
      </c>
      <c r="C7" s="20" t="str">
        <v>ExampleSite4</v>
      </c>
      <c r="D7" s="25" t="str">
        <f>_xlfn.XLOOKUP(C7,SiteChar[Site Name],SiteChar[Site Street Address],"",0,1)</f>
        <v>Street04</v>
      </c>
      <c r="E7" s="25" t="str">
        <f>_xlfn.XLOOKUP(D7,SiteChar[Site Street Address],SiteChar[Site City],"",0,1)</f>
        <v>City04</v>
      </c>
      <c r="F7" s="25">
        <f>_xlfn.XLOOKUP($C7,SiteChar[Site Name],SiteChar[Latitude],"",0,1)</f>
        <v>34.44444</v>
      </c>
      <c r="G7" s="25">
        <f>_xlfn.XLOOKUP($C7,SiteChar[Site Name],SiteChar[Longitude],"",0,1)</f>
        <v>-120.44444</v>
      </c>
      <c r="H7" s="33">
        <f>_xlfn.XLOOKUP($C7,SiteChar[Site Name],SiteChar[Expected Date of Station Operation],"",0,1)</f>
        <v>45751</v>
      </c>
      <c r="I7" s="34">
        <f>_xlfn.XLOOKUP($C7,SiteChar[Site Name],SiteChar[Expected Daily Permitted Hours],"",0,1)</f>
        <v>24</v>
      </c>
      <c r="J7" s="25">
        <f>_xlfn.XLOOKUP($C7,SiteChar[Site Name],SiteChar[Maximum Total Site Power 
'[kW']],"",0,1)</f>
        <v>3000</v>
      </c>
      <c r="K7" s="25"/>
      <c r="L7" s="25" cm="1">
        <f t="array" ref="L7">_xlfn.XLOOKUP($C7,SiteChar[Site Name],SiteCalc1[Total Site
FCI 
Power Rating 
'[kW']],"",0,1)</f>
        <v>2500</v>
      </c>
      <c r="M7" s="25" cm="1">
        <f t="array" ref="M7">_xlfn.XLOOKUP($C7,SiteChar[Site Name],SiteCalc1[Total 
Site 
LMD-FCI Power Rating 
'[kW']],"",0,1)</f>
        <v>2500</v>
      </c>
      <c r="N7" s="25" cm="1">
        <f t="array" ref="N7">_xlfn.XLOOKUP($C7,SiteChar[Site Name],SiteCalc1[Total Site
HD-FCI Power Rating 
'[kW']],"",0,1)</f>
        <v>0</v>
      </c>
      <c r="O7" s="25" cm="1">
        <f t="array" ref="O7">_xlfn.XLOOKUP($C7,SiteChar[Site Name],SiteCalc2[Total Number of 
Site 
FSEs],"",0,1)</f>
        <v>10</v>
      </c>
      <c r="P7" s="27" cm="1">
        <f t="array" ref="P7">_xlfn.XLOOKUP($C7,SiteChar[Site Name],SiteCalc2[Total Number of Site
LMD-FCI FSEs],"",0,1)</f>
        <v>10</v>
      </c>
      <c r="Q7" s="27" cm="1">
        <f t="array" ref="Q7">_xlfn.XLOOKUP($C7,SiteChar[Site Name],SiteCalc2[Total Number of Site
HD-FCI FSEs],"",0,1)</f>
        <v>0</v>
      </c>
      <c r="R7" s="27" cm="1">
        <f t="array" ref="R7">_xlfn.XLOOKUP(C7,'Sites Data'!AZ14:$AZ$210,'Sites Data'!BA14:$BA$210,"",0,1)</f>
        <v>2</v>
      </c>
      <c r="S7" s="25" cm="1">
        <f t="array" ref="S7">INDEX('Sites Data'!$BC$11:$BC$210,(S$2+SUM($R$4:R6)))</f>
        <v>5</v>
      </c>
      <c r="T7" s="25" t="str" cm="1">
        <f t="array" ref="T7">INDEX('Sites Data'!$BD$11:$BD$210,(S$2+SUM($R$4:R6)))</f>
        <v>LMD-FCI Private</v>
      </c>
      <c r="U7" s="25" t="str" cm="1">
        <f t="array" ref="U7">INDEX('Sites Data'!$BE$11:$BE$210,(S$2+SUM($R$4:$R6)))</f>
        <v>Alph3.0</v>
      </c>
      <c r="V7" s="25" cm="1">
        <f t="array" ref="V7">INDEX('Sites Data'!$BF$11:$BF$210,(S$2+SUM($R$4:$R6)))</f>
        <v>300</v>
      </c>
      <c r="W7" s="25" cm="1">
        <f t="array" ref="W7">INDEX('Sites Data'!$BG$11:$BG$210,(S$2+SUM($R$4:$R6)))</f>
        <v>0</v>
      </c>
      <c r="X7" s="25" cm="1">
        <f t="array" ref="X7">INDEX('Sites Data'!$BH$11:$BH$210,(S$2+SUM($R$4:$R6)))</f>
        <v>0</v>
      </c>
      <c r="Y7" s="25" cm="1">
        <f t="array" ref="Y7">INDEX('Sites Data'!$BI$11:$BI$210,(S$2+SUM($R$4:$R6)))</f>
        <v>2</v>
      </c>
      <c r="Z7" s="25" cm="1">
        <f t="array" ref="Z7">INDEX('Sites Data'!$BJ$11:$BJ$210,(S$2+SUM($R$4:$R6)))</f>
        <v>0</v>
      </c>
      <c r="AA7" s="25" cm="1">
        <f t="array" ref="AA7">INDEX('Sites Data'!$BK$11:$BK$210,(S$2+SUM($R$4:$R6)))</f>
        <v>0</v>
      </c>
      <c r="AB7" s="25">
        <f>IF(S7="","",SUMIF(Hide[Unique Types],$C7&amp;" "&amp;T7&amp;" "&amp;U7&amp;" "&amp;V7,SiteCalc2[FCI Charging Capacity '[kWh/day']]))</f>
        <v>3000</v>
      </c>
      <c r="AC7" s="27" cm="1">
        <f t="array" ref="AC7">IF(AC$2&lt;=$R7,INDEX('Sites Data'!$BC$11:$BC$210,(AC$2+SUM($R$4:$R6))),"")</f>
        <v>5</v>
      </c>
      <c r="AD7" s="152" t="str" cm="1">
        <f t="array" ref="AD7">IF(AC$2&lt;=$R7,INDEX('Sites Data'!$BD$11:$BD$210,(AC$2+SUM($R$4:$R6))),"")</f>
        <v>LMD-FCI Public</v>
      </c>
      <c r="AE7" s="27" t="str" cm="1">
        <f t="array" ref="AE7">IF(AC$2&lt;=$R7,INDEX('Sites Data'!$BE$11:$BE$210,(AC$2+SUM($R$4:$R6))),"")</f>
        <v>Alph3.0</v>
      </c>
      <c r="AF7" s="27" cm="1">
        <f t="array" ref="AF7">IF(AC$2&lt;=$R7,INDEX('Sites Data'!$BF$11:$BF$210,(AC$2+SUM($R$4:$R6))),"")</f>
        <v>300</v>
      </c>
      <c r="AG7" s="27" cm="1">
        <f t="array" ref="AG7">IF(AC$2&lt;=$R7,INDEX('Sites Data'!$BG$11:$BG$210,(AC$2+SUM($R$4:$R6))),"")</f>
        <v>0</v>
      </c>
      <c r="AH7" s="27" cm="1">
        <f t="array" ref="AH7">IF(AC$2&lt;=$R7,INDEX('Sites Data'!$BH$11:$BH$210,(AC$2+SUM($R$4:$R6))),"")</f>
        <v>0</v>
      </c>
      <c r="AI7" s="27" cm="1">
        <f t="array" ref="AI7">IF(AC$2&lt;=$R7,INDEX('Sites Data'!$BI$11:$BI$210,(AC$2+SUM($R$4:$R6))),"")</f>
        <v>2</v>
      </c>
      <c r="AJ7" s="27" cm="1">
        <f t="array" ref="AJ7">IF(AC$2&lt;=$R7,INDEX('Sites Data'!$BJ$11:$BJ$210,(AC$2+SUM($R$4:$R6))),"")</f>
        <v>0</v>
      </c>
      <c r="AK7" s="27" cm="1">
        <f t="array" ref="AK7">IF(AC$2&lt;=$R7,INDEX('Sites Data'!$BK$11:$BK$210,(AC$2+SUM($R$4:$R6))),"")</f>
        <v>0</v>
      </c>
      <c r="AL7" s="25">
        <f>IF(AC7="","",SUMIF(Hide[Unique Types],$C7&amp;" "&amp;AD7&amp;" "&amp;AE7&amp;" "&amp;AF7,SiteCalc2[FCI Charging Capacity '[kWh/day']]))</f>
        <v>6000</v>
      </c>
      <c r="AM7" s="27" t="str" cm="1">
        <f t="array" ref="AM7">IF(AM$2&lt;=$R7,INDEX('Sites Data'!$BC$11:$BC$210,(AM$2+SUM($R$4:$R6))),"")</f>
        <v/>
      </c>
      <c r="AN7" s="27" t="str" cm="1">
        <f t="array" ref="AN7">IF(AM$2&lt;=$R7,INDEX('Sites Data'!$BD$11:$BD$210,(AM$2+SUM($R$4:$R6))),"")</f>
        <v/>
      </c>
      <c r="AO7" s="27" t="str" cm="1">
        <f t="array" ref="AO7">IF(AM$2&lt;=$R7,INDEX('Sites Data'!$BE$11:$BE$210,(AM$2+SUM($R$4:$R6))),"")</f>
        <v/>
      </c>
      <c r="AP7" s="27" t="str" cm="1">
        <f t="array" ref="AP7">IF(AM$2&lt;=$R7,INDEX('Sites Data'!$BF$11:$BF$210,(AM$2+SUM($R$4:$R6))),"")</f>
        <v/>
      </c>
      <c r="AQ7" s="27" t="str" cm="1">
        <f t="array" ref="AQ7">IF(AM$2&lt;=$R7,INDEX('Sites Data'!$BG$11:$BG$210,(AM$2+SUM($R$4:$R6))),"")</f>
        <v/>
      </c>
      <c r="AR7" s="27" t="str" cm="1">
        <f t="array" ref="AR7">IF(AM$2&lt;=$R7,INDEX('Sites Data'!$BH$11:$BH$210,(AM$2+SUM($R$4:$R6))),"")</f>
        <v/>
      </c>
      <c r="AS7" s="27" t="str" cm="1">
        <f t="array" ref="AS7">IF(AM$2&lt;=$R7,INDEX('Sites Data'!$BI$11:$BI$210,(AM$2+SUM($R$4:$R6))),"")</f>
        <v/>
      </c>
      <c r="AT7" s="27" t="str" cm="1">
        <f t="array" ref="AT7">IF(AM$2&lt;=$R7,INDEX('Sites Data'!$BJ$11:$BJ$210,(AM$2+SUM($R$4:$R6))),"")</f>
        <v/>
      </c>
      <c r="AU7" s="27" t="str" cm="1">
        <f t="array" ref="AU7">IF(AM$2&lt;=$R7,INDEX('Sites Data'!$BK$11:$BK$210,(AM$2+SUM($R$4:$R6))),"")</f>
        <v/>
      </c>
      <c r="AV7" s="25" t="str">
        <f>IF(AM7="","",SUMIF(Hide[Unique Types],$C7&amp;" "&amp;AN7&amp;" "&amp;AO7&amp;" "&amp;AP7,SiteCalc2[FCI Charging Capacity '[kWh/day']]))</f>
        <v/>
      </c>
      <c r="AW7" s="27" t="str" cm="1">
        <f t="array" ref="AW7">IF(AW$2&lt;=$R7,INDEX('Sites Data'!$BC$11:$BC$210,(AW$2+SUM($R$4:$R6))),"")</f>
        <v/>
      </c>
      <c r="AX7" s="27" t="str" cm="1">
        <f t="array" ref="AX7">IF(AW$2&lt;=$R7,INDEX('Sites Data'!$BD$11:$BD$210,(AW$2+SUM($R$4:$R6))),"")</f>
        <v/>
      </c>
      <c r="AY7" s="27" t="str" cm="1">
        <f t="array" ref="AY7">IF(AW$2&lt;=$R7,INDEX('Sites Data'!$BE$11:$BE$210,(AW$2+SUM($R$4:$R6))),"")</f>
        <v/>
      </c>
      <c r="AZ7" s="27" t="str" cm="1">
        <f t="array" ref="AZ7">IF(AW$2&lt;=$R7,INDEX('Sites Data'!$BF$11:$BF$210,(AW$2+SUM($R$4:$R6))),"")</f>
        <v/>
      </c>
      <c r="BA7" s="27" t="str" cm="1">
        <f t="array" ref="BA7">IF(AW$2&lt;=$R7,INDEX('Sites Data'!$BG$11:$BG$210,(AW$2+SUM($R$4:$R6))),"")</f>
        <v/>
      </c>
      <c r="BB7" s="27" t="str" cm="1">
        <f t="array" ref="BB7">IF(AW$2&lt;=$R7,INDEX('Sites Data'!$BH$11:$BH$210,(AW$2+SUM($R$4:$R6))),"")</f>
        <v/>
      </c>
      <c r="BC7" s="27" t="str" cm="1">
        <f t="array" ref="BC7">IF(AW$2&lt;=$R7,INDEX('Sites Data'!$BI$11:$BI$210,(AW$2+SUM($R$4:$R6))),"")</f>
        <v/>
      </c>
      <c r="BD7" s="27" t="str" cm="1">
        <f t="array" ref="BD7">IF(AW$2&lt;=$R7,INDEX('Sites Data'!$BJ$11:$BJ$210,(AW$2+SUM($R$4:$R6))),"")</f>
        <v/>
      </c>
      <c r="BE7" s="27" t="str" cm="1">
        <f t="array" ref="BE7">IF(AW$2&lt;=$R7,INDEX('Sites Data'!$BK$11:$BK$210,(AW$2+SUM($R$4:$R6))),"")</f>
        <v/>
      </c>
      <c r="BF7" s="25" t="str">
        <f>IF(AW7="","",SUMIF(Hide[Unique Types],$C7&amp;" "&amp;AX7&amp;" "&amp;AY7&amp;" "&amp;AZ7,SiteCalc2[FCI Charging Capacity '[kWh/day']]))</f>
        <v/>
      </c>
      <c r="BG7" s="27" t="str" cm="1">
        <f t="array" ref="BG7">IF(BG$2&lt;=$R7,INDEX('Sites Data'!$BC$11:$BC$210,(BG$2+SUM($R$4:$R6))),"")</f>
        <v/>
      </c>
      <c r="BH7" s="27" t="str" cm="1">
        <f t="array" ref="BH7">IF(BG$2&lt;=$R7,INDEX('Sites Data'!$BD$11:$BD$210,(BG$2+SUM($R$4:$R6))),"")</f>
        <v/>
      </c>
      <c r="BI7" s="27" t="str" cm="1">
        <f t="array" ref="BI7">IF(BG$2&lt;=$R7,INDEX('Sites Data'!$BE$11:$BE$210,(BG$2+SUM($R$4:$R6))),"")</f>
        <v/>
      </c>
      <c r="BJ7" s="27" t="str" cm="1">
        <f t="array" ref="BJ7">IF(BG$2&lt;=$R7,INDEX('Sites Data'!$BF$11:$BF$210,(BG$2+SUM($R$4:$R6))),"")</f>
        <v/>
      </c>
      <c r="BK7" s="27" t="str" cm="1">
        <f t="array" ref="BK7">IF(BG$2&lt;=$R7,INDEX('Sites Data'!$BG$11:$BG$210,(BG$2+SUM($R$4:$R6))),"")</f>
        <v/>
      </c>
      <c r="BL7" s="27" t="str" cm="1">
        <f t="array" ref="BL7">IF(BG$2&lt;=$R7,INDEX('Sites Data'!$BH$11:$BH$210,(BG$2+SUM($R$4:$R6))),"")</f>
        <v/>
      </c>
      <c r="BM7" s="27" t="str" cm="1">
        <f t="array" ref="BM7">IF(BG$2&lt;=$R7,INDEX('Sites Data'!$BI$11:$BI$210,(BG$2+SUM($R$4:$R6))),"")</f>
        <v/>
      </c>
      <c r="BN7" s="27" t="str" cm="1">
        <f t="array" ref="BN7">IF(BG$2&lt;=$R7,INDEX('Sites Data'!$BJ$11:$BJ$210,(BG$2+SUM($R$4:$R6))),"")</f>
        <v/>
      </c>
      <c r="BO7" s="27" t="str" cm="1">
        <f t="array" ref="BO7">IF(BG$2&lt;=$R7,INDEX('Sites Data'!$BK$11:$BK$210,(BG$2+SUM($R$4:$R6))),"")</f>
        <v/>
      </c>
      <c r="BP7" s="25" t="str">
        <f>IF(BG7="","",SUMIF(Hide[Unique Types],$C7&amp;" "&amp;BH7&amp;" "&amp;BI7&amp;" "&amp;BJ7,SiteCalc2[FCI Charging Capacity '[kWh/day']]))</f>
        <v/>
      </c>
      <c r="BQ7" s="27" t="str" cm="1">
        <f t="array" ref="BQ7">IF(BQ$2&lt;=$R7,INDEX('Sites Data'!$BC$11:$BC$210,(BQ$2+SUM($R$4:$R6))),"")</f>
        <v/>
      </c>
      <c r="BR7" s="27" t="str" cm="1">
        <f t="array" ref="BR7">IF(BQ$2&lt;=$R7,INDEX('Sites Data'!$BD$11:$BD$210,(BQ$2+SUM($R$4:$R6))),"")</f>
        <v/>
      </c>
      <c r="BS7" s="27" t="str" cm="1">
        <f t="array" ref="BS7">IF(BQ$2&lt;=$R7,INDEX('Sites Data'!$BE$11:$BE$210,(BQ$2+SUM($R$4:$R6))),"")</f>
        <v/>
      </c>
      <c r="BT7" s="27" t="str" cm="1">
        <f t="array" ref="BT7">IF(BQ$2&lt;=$R7,INDEX('Sites Data'!$BF$11:$BF$210,(BQ$2+SUM($R$4:$R6))),"")</f>
        <v/>
      </c>
      <c r="BU7" s="27" t="str" cm="1">
        <f t="array" ref="BU7">IF(BQ$2&lt;=$R7,INDEX('Sites Data'!$BG$11:$BG$210,(BQ$2+SUM($R$4:$R6))),"")</f>
        <v/>
      </c>
      <c r="BV7" s="27" t="str" cm="1">
        <f t="array" ref="BV7">IF(BQ$2&lt;=$R7,INDEX('Sites Data'!$BH$11:$BH$210,(BQ$2+SUM($R$4:$R6))),"")</f>
        <v/>
      </c>
      <c r="BW7" s="27" t="str" cm="1">
        <f t="array" ref="BW7">IF(BQ$2&lt;=$R7,INDEX('Sites Data'!$BI$11:$BI$210,(BQ$2+SUM($R$4:$R6))),"")</f>
        <v/>
      </c>
      <c r="BX7" s="27" t="str" cm="1">
        <f t="array" ref="BX7">IF(BQ$2&lt;=$R7,INDEX('Sites Data'!$BJ$11:$BJ$210,(BQ$2+SUM($R$4:$R6))),"")</f>
        <v/>
      </c>
      <c r="BY7" s="27" t="str" cm="1">
        <f t="array" ref="BY7">IF(BQ$2&lt;=$R7,INDEX('Sites Data'!$BK$11:$BK$210,(BQ$2+SUM($R$4:$R6))),"")</f>
        <v/>
      </c>
      <c r="BZ7" s="25" t="str">
        <f>IF(BQ7="","",SUMIF(Hide[Unique Types],$C7&amp;" "&amp;BR7&amp;" "&amp;BS7&amp;" "&amp;BT7,SiteCalc2[FCI Charging Capacity '[kWh/day']]))</f>
        <v/>
      </c>
      <c r="CA7" s="27" t="str" cm="1">
        <f t="array" ref="CA7">IF(CA$2&lt;=$R7,INDEX('Sites Data'!$BC$11:$BC$210,(CA$2+SUM($R$4:$R6))),"")</f>
        <v/>
      </c>
      <c r="CB7" s="27" t="str" cm="1">
        <f t="array" ref="CB7">IF(CA$2&lt;=$R7,INDEX('Sites Data'!$BD$11:$BD$210,(CA$2+SUM($R$4:$R6))),"")</f>
        <v/>
      </c>
      <c r="CC7" s="27" t="str" cm="1">
        <f t="array" ref="CC7">IF(CA$2&lt;=$R7,INDEX('Sites Data'!$BE$11:$BE$210,(CA$2+SUM($R$4:$R6))),"")</f>
        <v/>
      </c>
      <c r="CD7" s="27" t="str" cm="1">
        <f t="array" ref="CD7">IF(CA$2&lt;=$R7,INDEX('Sites Data'!$BF$11:$BF$210,(CA$2+SUM($R$4:$R6))),"")</f>
        <v/>
      </c>
      <c r="CE7" s="27" t="str" cm="1">
        <f t="array" ref="CE7">IF(CA$2&lt;=$R7,INDEX('Sites Data'!$BG$11:$BG$210,(CA$2+SUM($R$4:$R6))),"")</f>
        <v/>
      </c>
      <c r="CF7" s="27" t="str" cm="1">
        <f t="array" ref="CF7">IF(CA$2&lt;=$R7,INDEX('Sites Data'!$BH$11:$BH$210,(CA$2+SUM($R$4:$R6))),"")</f>
        <v/>
      </c>
      <c r="CG7" s="27" t="str" cm="1">
        <f t="array" ref="CG7">IF(CA$2&lt;=$R7,INDEX('Sites Data'!$BI$11:$BI$210,(CA$2+SUM($R$4:$R6))),"")</f>
        <v/>
      </c>
      <c r="CH7" s="27" t="str" cm="1">
        <f t="array" ref="CH7">IF(CA$2&lt;=$R7,INDEX('Sites Data'!$BJ$11:$BJ$210,(CA$2+SUM($R$4:$R6))),"")</f>
        <v/>
      </c>
      <c r="CI7" s="27" t="str" cm="1">
        <f t="array" ref="CI7">IF(CA$2&lt;=$R7,INDEX('Sites Data'!$BK$11:$BK$210,(CA$2+SUM($R$4:$R6))),"")</f>
        <v/>
      </c>
      <c r="CJ7" s="25" t="str">
        <f>IF(CA7="","",SUMIF(Hide[Unique Types],$C7&amp;" "&amp;CB7&amp;" "&amp;CC7&amp;" "&amp;CD7,SiteCalc2[FCI Charging Capacity '[kWh/day']]))</f>
        <v/>
      </c>
      <c r="CK7" s="25" t="str">
        <f t="shared" si="2"/>
        <v>5
5</v>
      </c>
      <c r="CL7" s="25" t="str">
        <f t="shared" si="2"/>
        <v>LMD-FCI Private
LMD-FCI Public</v>
      </c>
      <c r="CM7" s="25" t="str">
        <f t="shared" si="3"/>
        <v>Alph3.0
Alph3.0</v>
      </c>
      <c r="CN7" s="25" t="str">
        <f t="shared" si="4"/>
        <v>300
300</v>
      </c>
      <c r="CO7" s="25" t="str">
        <f t="shared" si="5"/>
        <v>0
0</v>
      </c>
      <c r="CP7" s="25" t="str">
        <f t="shared" si="6"/>
        <v>0
0</v>
      </c>
      <c r="CQ7" s="25" t="str">
        <f t="shared" si="7"/>
        <v>2
2</v>
      </c>
      <c r="CR7" s="25" t="str">
        <f t="shared" si="8"/>
        <v>0
0</v>
      </c>
      <c r="CS7" s="25" t="str">
        <f t="shared" si="9"/>
        <v>0
0</v>
      </c>
      <c r="CT7" s="25" t="str">
        <f t="shared" si="10"/>
        <v>3000
6000</v>
      </c>
    </row>
    <row r="8" spans="1:98" ht="28.8" x14ac:dyDescent="0.3">
      <c r="A8" s="20">
        <v>5</v>
      </c>
      <c r="B8" s="20">
        <f t="shared" si="1"/>
        <v>0</v>
      </c>
      <c r="C8" s="20" t="str">
        <v>ExampleSite5</v>
      </c>
      <c r="D8" s="25" t="str">
        <f>_xlfn.XLOOKUP(C8,SiteChar[Site Name],SiteChar[Site Street Address],"",0,1)</f>
        <v>Street 05</v>
      </c>
      <c r="E8" s="25" t="str">
        <f>_xlfn.XLOOKUP(D8,SiteChar[Site Street Address],SiteChar[Site City],"",0,1)</f>
        <v>City05</v>
      </c>
      <c r="F8" s="25">
        <f>_xlfn.XLOOKUP($C8,SiteChar[Site Name],SiteChar[Latitude],"",0,1)</f>
        <v>34.555549999999997</v>
      </c>
      <c r="G8" s="25">
        <f>_xlfn.XLOOKUP($C8,SiteChar[Site Name],SiteChar[Longitude],"",0,1)</f>
        <v>-120.55555</v>
      </c>
      <c r="H8" s="33">
        <f>_xlfn.XLOOKUP($C8,SiteChar[Site Name],SiteChar[Expected Date of Station Operation],"",0,1)</f>
        <v>45782</v>
      </c>
      <c r="I8" s="34">
        <f>_xlfn.XLOOKUP($C8,SiteChar[Site Name],SiteChar[Expected Daily Permitted Hours],"",0,1)</f>
        <v>24</v>
      </c>
      <c r="J8" s="25">
        <f>_xlfn.XLOOKUP($C8,SiteChar[Site Name],SiteChar[Maximum Total Site Power 
'[kW']],"",0,1)</f>
        <v>50000</v>
      </c>
      <c r="K8" s="25"/>
      <c r="L8" s="25" cm="1">
        <f t="array" ref="L8">_xlfn.XLOOKUP($C8,SiteChar[Site Name],SiteCalc1[Total Site
FCI 
Power Rating 
'[kW']],"",0,1)</f>
        <v>40000</v>
      </c>
      <c r="M8" s="25" cm="1">
        <f t="array" ref="M8">_xlfn.XLOOKUP($C8,SiteChar[Site Name],SiteCalc1[Total 
Site 
LMD-FCI Power Rating 
'[kW']],"",0,1)</f>
        <v>0</v>
      </c>
      <c r="N8" s="25" cm="1">
        <f t="array" ref="N8">_xlfn.XLOOKUP($C8,SiteChar[Site Name],SiteCalc1[Total Site
HD-FCI Power Rating 
'[kW']],"",0,1)</f>
        <v>40000</v>
      </c>
      <c r="O8" s="25" cm="1">
        <f t="array" ref="O8">_xlfn.XLOOKUP($C8,SiteChar[Site Name],SiteCalc2[Total Number of 
Site 
FSEs],"",0,1)</f>
        <v>22</v>
      </c>
      <c r="P8" s="27" cm="1">
        <f t="array" ref="P8">_xlfn.XLOOKUP($C8,SiteChar[Site Name],SiteCalc2[Total Number of Site
LMD-FCI FSEs],"",0,1)</f>
        <v>0</v>
      </c>
      <c r="Q8" s="27" cm="1">
        <f t="array" ref="Q8">_xlfn.XLOOKUP($C8,SiteChar[Site Name],SiteCalc2[Total Number of Site
HD-FCI FSEs],"",0,1)</f>
        <v>20</v>
      </c>
      <c r="R8" s="27" cm="1">
        <f t="array" ref="R8">_xlfn.XLOOKUP(C8,'Sites Data'!AZ15:$AZ$210,'Sites Data'!BA15:$BA$210,"",0,1)</f>
        <v>2</v>
      </c>
      <c r="S8" s="25" cm="1">
        <f t="array" ref="S8">INDEX('Sites Data'!$BC$11:$BC$210,(S$2+SUM($R$4:R7)))</f>
        <v>20</v>
      </c>
      <c r="T8" s="25" t="str" cm="1">
        <f t="array" ref="T8">INDEX('Sites Data'!$BD$11:$BD$210,(S$2+SUM($R$4:R7)))</f>
        <v>HD-FCI Shared</v>
      </c>
      <c r="U8" s="25" t="str" cm="1">
        <f t="array" ref="U8">INDEX('Sites Data'!$BE$11:$BE$210,(S$2+SUM($R$4:$R7)))</f>
        <v>Mega1</v>
      </c>
      <c r="V8" s="25" cm="1">
        <f t="array" ref="V8">INDEX('Sites Data'!$BF$11:$BF$210,(S$2+SUM($R$4:$R7)))</f>
        <v>2250</v>
      </c>
      <c r="W8" s="25" cm="1">
        <f t="array" ref="W8">INDEX('Sites Data'!$BG$11:$BG$210,(S$2+SUM($R$4:$R7)))</f>
        <v>0</v>
      </c>
      <c r="X8" s="25" cm="1">
        <f t="array" ref="X8">INDEX('Sites Data'!$BH$11:$BH$210,(S$2+SUM($R$4:$R7)))</f>
        <v>0</v>
      </c>
      <c r="Y8" s="25" cm="1">
        <f t="array" ref="Y8">INDEX('Sites Data'!$BI$11:$BI$210,(S$2+SUM($R$4:$R7)))</f>
        <v>0</v>
      </c>
      <c r="Z8" s="25" cm="1">
        <f t="array" ref="Z8">INDEX('Sites Data'!$BJ$11:$BJ$210,(S$2+SUM($R$4:$R7)))</f>
        <v>2</v>
      </c>
      <c r="AA8" s="25" t="str" cm="1">
        <f t="array" ref="AA8">INDEX('Sites Data'!$BK$11:$BK$210,(S$2+SUM($R$4:$R7)))</f>
        <v>MCS</v>
      </c>
      <c r="AB8" s="25">
        <f>IF(S8="","",SUMIF(Hide[Unique Types],$C8&amp;" "&amp;T8&amp;" "&amp;U8&amp;" "&amp;V8,SiteCalc2[FCI Charging Capacity '[kWh/day']]))</f>
        <v>192000</v>
      </c>
      <c r="AC8" s="27" cm="1">
        <f t="array" ref="AC8">IF(AC$2&lt;=$R8,INDEX('Sites Data'!$BC$11:$BC$210,(AC$2+SUM($R$4:$R7))),"")</f>
        <v>2</v>
      </c>
      <c r="AD8" s="152" t="str" cm="1">
        <f t="array" ref="AD8">IF(AC$2&lt;=$R8,INDEX('Sites Data'!$BD$11:$BD$210,(AC$2+SUM($R$4:$R7))),"")</f>
        <v>Not in FCI</v>
      </c>
      <c r="AE8" s="27" t="str" cm="1">
        <f t="array" ref="AE8">IF(AC$2&lt;=$R8,INDEX('Sites Data'!$BE$11:$BE$210,(AC$2+SUM($R$4:$R7))),"")</f>
        <v>Mega1</v>
      </c>
      <c r="AF8" s="27" cm="1">
        <f t="array" ref="AF8">IF(AC$2&lt;=$R8,INDEX('Sites Data'!$BF$11:$BF$210,(AC$2+SUM($R$4:$R7))),"")</f>
        <v>2250</v>
      </c>
      <c r="AG8" s="27" cm="1">
        <f t="array" ref="AG8">IF(AC$2&lt;=$R8,INDEX('Sites Data'!$BG$11:$BG$210,(AC$2+SUM($R$4:$R7))),"")</f>
        <v>0</v>
      </c>
      <c r="AH8" s="27" cm="1">
        <f t="array" ref="AH8">IF(AC$2&lt;=$R8,INDEX('Sites Data'!$BH$11:$BH$210,(AC$2+SUM($R$4:$R7))),"")</f>
        <v>0</v>
      </c>
      <c r="AI8" s="27" cm="1">
        <f t="array" ref="AI8">IF(AC$2&lt;=$R8,INDEX('Sites Data'!$BI$11:$BI$210,(AC$2+SUM($R$4:$R7))),"")</f>
        <v>0</v>
      </c>
      <c r="AJ8" s="27" cm="1">
        <f t="array" ref="AJ8">IF(AC$2&lt;=$R8,INDEX('Sites Data'!$BJ$11:$BJ$210,(AC$2+SUM($R$4:$R7))),"")</f>
        <v>2</v>
      </c>
      <c r="AK8" s="27" t="str" cm="1">
        <f t="array" ref="AK8">IF(AC$2&lt;=$R8,INDEX('Sites Data'!$BK$11:$BK$210,(AC$2+SUM($R$4:$R7))),"")</f>
        <v>MCS</v>
      </c>
      <c r="AL8" s="25">
        <f>IF(AC8="","",SUMIF(Hide[Unique Types],$C8&amp;" "&amp;AD8&amp;" "&amp;AE8&amp;" "&amp;AF8,SiteCalc2[FCI Charging Capacity '[kWh/day']]))</f>
        <v>0</v>
      </c>
      <c r="AM8" s="27" t="str" cm="1">
        <f t="array" ref="AM8">IF(AM$2&lt;=$R8,INDEX('Sites Data'!$BC$11:$BC$210,(AM$2+SUM($R$4:$R7))),"")</f>
        <v/>
      </c>
      <c r="AN8" s="27" t="str" cm="1">
        <f t="array" ref="AN8">IF(AM$2&lt;=$R8,INDEX('Sites Data'!$BD$11:$BD$210,(AM$2+SUM($R$4:$R7))),"")</f>
        <v/>
      </c>
      <c r="AO8" s="27" t="str" cm="1">
        <f t="array" ref="AO8">IF(AM$2&lt;=$R8,INDEX('Sites Data'!$BE$11:$BE$210,(AM$2+SUM($R$4:$R7))),"")</f>
        <v/>
      </c>
      <c r="AP8" s="27" t="str" cm="1">
        <f t="array" ref="AP8">IF(AM$2&lt;=$R8,INDEX('Sites Data'!$BF$11:$BF$210,(AM$2+SUM($R$4:$R7))),"")</f>
        <v/>
      </c>
      <c r="AQ8" s="27" t="str" cm="1">
        <f t="array" ref="AQ8">IF(AM$2&lt;=$R8,INDEX('Sites Data'!$BG$11:$BG$210,(AM$2+SUM($R$4:$R7))),"")</f>
        <v/>
      </c>
      <c r="AR8" s="27" t="str" cm="1">
        <f t="array" ref="AR8">IF(AM$2&lt;=$R8,INDEX('Sites Data'!$BH$11:$BH$210,(AM$2+SUM($R$4:$R7))),"")</f>
        <v/>
      </c>
      <c r="AS8" s="27" t="str" cm="1">
        <f t="array" ref="AS8">IF(AM$2&lt;=$R8,INDEX('Sites Data'!$BI$11:$BI$210,(AM$2+SUM($R$4:$R7))),"")</f>
        <v/>
      </c>
      <c r="AT8" s="27" t="str" cm="1">
        <f t="array" ref="AT8">IF(AM$2&lt;=$R8,INDEX('Sites Data'!$BJ$11:$BJ$210,(AM$2+SUM($R$4:$R7))),"")</f>
        <v/>
      </c>
      <c r="AU8" s="27" t="str" cm="1">
        <f t="array" ref="AU8">IF(AM$2&lt;=$R8,INDEX('Sites Data'!$BK$11:$BK$210,(AM$2+SUM($R$4:$R7))),"")</f>
        <v/>
      </c>
      <c r="AV8" s="25" t="str">
        <f>IF(AM8="","",SUMIF(Hide[Unique Types],$C8&amp;" "&amp;AN8&amp;" "&amp;AO8&amp;" "&amp;AP8,SiteCalc2[FCI Charging Capacity '[kWh/day']]))</f>
        <v/>
      </c>
      <c r="AW8" s="27" t="str" cm="1">
        <f t="array" ref="AW8">IF(AW$2&lt;=$R8,INDEX('Sites Data'!$BC$11:$BC$210,(AW$2+SUM($R$4:$R7))),"")</f>
        <v/>
      </c>
      <c r="AX8" s="27" t="str" cm="1">
        <f t="array" ref="AX8">IF(AW$2&lt;=$R8,INDEX('Sites Data'!$BD$11:$BD$210,(AW$2+SUM($R$4:$R7))),"")</f>
        <v/>
      </c>
      <c r="AY8" s="27" t="str" cm="1">
        <f t="array" ref="AY8">IF(AW$2&lt;=$R8,INDEX('Sites Data'!$BE$11:$BE$210,(AW$2+SUM($R$4:$R7))),"")</f>
        <v/>
      </c>
      <c r="AZ8" s="27" t="str" cm="1">
        <f t="array" ref="AZ8">IF(AW$2&lt;=$R8,INDEX('Sites Data'!$BF$11:$BF$210,(AW$2+SUM($R$4:$R7))),"")</f>
        <v/>
      </c>
      <c r="BA8" s="27" t="str" cm="1">
        <f t="array" ref="BA8">IF(AW$2&lt;=$R8,INDEX('Sites Data'!$BG$11:$BG$210,(AW$2+SUM($R$4:$R7))),"")</f>
        <v/>
      </c>
      <c r="BB8" s="27" t="str" cm="1">
        <f t="array" ref="BB8">IF(AW$2&lt;=$R8,INDEX('Sites Data'!$BH$11:$BH$210,(AW$2+SUM($R$4:$R7))),"")</f>
        <v/>
      </c>
      <c r="BC8" s="27" t="str" cm="1">
        <f t="array" ref="BC8">IF(AW$2&lt;=$R8,INDEX('Sites Data'!$BI$11:$BI$210,(AW$2+SUM($R$4:$R7))),"")</f>
        <v/>
      </c>
      <c r="BD8" s="27" t="str" cm="1">
        <f t="array" ref="BD8">IF(AW$2&lt;=$R8,INDEX('Sites Data'!$BJ$11:$BJ$210,(AW$2+SUM($R$4:$R7))),"")</f>
        <v/>
      </c>
      <c r="BE8" s="27" t="str" cm="1">
        <f t="array" ref="BE8">IF(AW$2&lt;=$R8,INDEX('Sites Data'!$BK$11:$BK$210,(AW$2+SUM($R$4:$R7))),"")</f>
        <v/>
      </c>
      <c r="BF8" s="25" t="str">
        <f>IF(AW8="","",SUMIF(Hide[Unique Types],$C8&amp;" "&amp;AX8&amp;" "&amp;AY8&amp;" "&amp;AZ8,SiteCalc2[FCI Charging Capacity '[kWh/day']]))</f>
        <v/>
      </c>
      <c r="BG8" s="27" t="str" cm="1">
        <f t="array" ref="BG8">IF(BG$2&lt;=$R8,INDEX('Sites Data'!$BC$11:$BC$210,(BG$2+SUM($R$4:$R7))),"")</f>
        <v/>
      </c>
      <c r="BH8" s="27" t="str" cm="1">
        <f t="array" ref="BH8">IF(BG$2&lt;=$R8,INDEX('Sites Data'!$BD$11:$BD$210,(BG$2+SUM($R$4:$R7))),"")</f>
        <v/>
      </c>
      <c r="BI8" s="27" t="str" cm="1">
        <f t="array" ref="BI8">IF(BG$2&lt;=$R8,INDEX('Sites Data'!$BE$11:$BE$210,(BG$2+SUM($R$4:$R7))),"")</f>
        <v/>
      </c>
      <c r="BJ8" s="27" t="str" cm="1">
        <f t="array" ref="BJ8">IF(BG$2&lt;=$R8,INDEX('Sites Data'!$BF$11:$BF$210,(BG$2+SUM($R$4:$R7))),"")</f>
        <v/>
      </c>
      <c r="BK8" s="27" t="str" cm="1">
        <f t="array" ref="BK8">IF(BG$2&lt;=$R8,INDEX('Sites Data'!$BG$11:$BG$210,(BG$2+SUM($R$4:$R7))),"")</f>
        <v/>
      </c>
      <c r="BL8" s="27" t="str" cm="1">
        <f t="array" ref="BL8">IF(BG$2&lt;=$R8,INDEX('Sites Data'!$BH$11:$BH$210,(BG$2+SUM($R$4:$R7))),"")</f>
        <v/>
      </c>
      <c r="BM8" s="27" t="str" cm="1">
        <f t="array" ref="BM8">IF(BG$2&lt;=$R8,INDEX('Sites Data'!$BI$11:$BI$210,(BG$2+SUM($R$4:$R7))),"")</f>
        <v/>
      </c>
      <c r="BN8" s="27" t="str" cm="1">
        <f t="array" ref="BN8">IF(BG$2&lt;=$R8,INDEX('Sites Data'!$BJ$11:$BJ$210,(BG$2+SUM($R$4:$R7))),"")</f>
        <v/>
      </c>
      <c r="BO8" s="27" t="str" cm="1">
        <f t="array" ref="BO8">IF(BG$2&lt;=$R8,INDEX('Sites Data'!$BK$11:$BK$210,(BG$2+SUM($R$4:$R7))),"")</f>
        <v/>
      </c>
      <c r="BP8" s="25" t="str">
        <f>IF(BG8="","",SUMIF(Hide[Unique Types],$C8&amp;" "&amp;BH8&amp;" "&amp;BI8&amp;" "&amp;BJ8,SiteCalc2[FCI Charging Capacity '[kWh/day']]))</f>
        <v/>
      </c>
      <c r="BQ8" s="27" t="str" cm="1">
        <f t="array" ref="BQ8">IF(BQ$2&lt;=$R8,INDEX('Sites Data'!$BC$11:$BC$210,(BQ$2+SUM($R$4:$R7))),"")</f>
        <v/>
      </c>
      <c r="BR8" s="27" t="str" cm="1">
        <f t="array" ref="BR8">IF(BQ$2&lt;=$R8,INDEX('Sites Data'!$BD$11:$BD$210,(BQ$2+SUM($R$4:$R7))),"")</f>
        <v/>
      </c>
      <c r="BS8" s="27" t="str" cm="1">
        <f t="array" ref="BS8">IF(BQ$2&lt;=$R8,INDEX('Sites Data'!$BE$11:$BE$210,(BQ$2+SUM($R$4:$R7))),"")</f>
        <v/>
      </c>
      <c r="BT8" s="27" t="str" cm="1">
        <f t="array" ref="BT8">IF(BQ$2&lt;=$R8,INDEX('Sites Data'!$BF$11:$BF$210,(BQ$2+SUM($R$4:$R7))),"")</f>
        <v/>
      </c>
      <c r="BU8" s="27" t="str" cm="1">
        <f t="array" ref="BU8">IF(BQ$2&lt;=$R8,INDEX('Sites Data'!$BG$11:$BG$210,(BQ$2+SUM($R$4:$R7))),"")</f>
        <v/>
      </c>
      <c r="BV8" s="27" t="str" cm="1">
        <f t="array" ref="BV8">IF(BQ$2&lt;=$R8,INDEX('Sites Data'!$BH$11:$BH$210,(BQ$2+SUM($R$4:$R7))),"")</f>
        <v/>
      </c>
      <c r="BW8" s="27" t="str" cm="1">
        <f t="array" ref="BW8">IF(BQ$2&lt;=$R8,INDEX('Sites Data'!$BI$11:$BI$210,(BQ$2+SUM($R$4:$R7))),"")</f>
        <v/>
      </c>
      <c r="BX8" s="27" t="str" cm="1">
        <f t="array" ref="BX8">IF(BQ$2&lt;=$R8,INDEX('Sites Data'!$BJ$11:$BJ$210,(BQ$2+SUM($R$4:$R7))),"")</f>
        <v/>
      </c>
      <c r="BY8" s="27" t="str" cm="1">
        <f t="array" ref="BY8">IF(BQ$2&lt;=$R8,INDEX('Sites Data'!$BK$11:$BK$210,(BQ$2+SUM($R$4:$R7))),"")</f>
        <v/>
      </c>
      <c r="BZ8" s="25" t="str">
        <f>IF(BQ8="","",SUMIF(Hide[Unique Types],$C8&amp;" "&amp;BR8&amp;" "&amp;BS8&amp;" "&amp;BT8,SiteCalc2[FCI Charging Capacity '[kWh/day']]))</f>
        <v/>
      </c>
      <c r="CA8" s="27" t="str" cm="1">
        <f t="array" ref="CA8">IF(CA$2&lt;=$R8,INDEX('Sites Data'!$BC$11:$BC$210,(CA$2+SUM($R$4:$R7))),"")</f>
        <v/>
      </c>
      <c r="CB8" s="27" t="str" cm="1">
        <f t="array" ref="CB8">IF(CA$2&lt;=$R8,INDEX('Sites Data'!$BD$11:$BD$210,(CA$2+SUM($R$4:$R7))),"")</f>
        <v/>
      </c>
      <c r="CC8" s="27" t="str" cm="1">
        <f t="array" ref="CC8">IF(CA$2&lt;=$R8,INDEX('Sites Data'!$BE$11:$BE$210,(CA$2+SUM($R$4:$R7))),"")</f>
        <v/>
      </c>
      <c r="CD8" s="27" t="str" cm="1">
        <f t="array" ref="CD8">IF(CA$2&lt;=$R8,INDEX('Sites Data'!$BF$11:$BF$210,(CA$2+SUM($R$4:$R7))),"")</f>
        <v/>
      </c>
      <c r="CE8" s="27" t="str" cm="1">
        <f t="array" ref="CE8">IF(CA$2&lt;=$R8,INDEX('Sites Data'!$BG$11:$BG$210,(CA$2+SUM($R$4:$R7))),"")</f>
        <v/>
      </c>
      <c r="CF8" s="27" t="str" cm="1">
        <f t="array" ref="CF8">IF(CA$2&lt;=$R8,INDEX('Sites Data'!$BH$11:$BH$210,(CA$2+SUM($R$4:$R7))),"")</f>
        <v/>
      </c>
      <c r="CG8" s="27" t="str" cm="1">
        <f t="array" ref="CG8">IF(CA$2&lt;=$R8,INDEX('Sites Data'!$BI$11:$BI$210,(CA$2+SUM($R$4:$R7))),"")</f>
        <v/>
      </c>
      <c r="CH8" s="27" t="str" cm="1">
        <f t="array" ref="CH8">IF(CA$2&lt;=$R8,INDEX('Sites Data'!$BJ$11:$BJ$210,(CA$2+SUM($R$4:$R7))),"")</f>
        <v/>
      </c>
      <c r="CI8" s="27" t="str" cm="1">
        <f t="array" ref="CI8">IF(CA$2&lt;=$R8,INDEX('Sites Data'!$BK$11:$BK$210,(CA$2+SUM($R$4:$R7))),"")</f>
        <v/>
      </c>
      <c r="CJ8" s="25" t="str">
        <f>IF(CA8="","",SUMIF(Hide[Unique Types],$C8&amp;" "&amp;CB8&amp;" "&amp;CC8&amp;" "&amp;CD8,SiteCalc2[FCI Charging Capacity '[kWh/day']]))</f>
        <v/>
      </c>
      <c r="CK8" s="25" t="str">
        <f t="shared" si="2"/>
        <v>20
2</v>
      </c>
      <c r="CL8" s="25" t="str">
        <f t="shared" si="2"/>
        <v>HD-FCI Shared
Not in FCI</v>
      </c>
      <c r="CM8" s="25" t="str">
        <f t="shared" si="3"/>
        <v>Mega1
Mega1</v>
      </c>
      <c r="CN8" s="25" t="str">
        <f t="shared" si="4"/>
        <v>2250
2250</v>
      </c>
      <c r="CO8" s="25" t="str">
        <f t="shared" si="5"/>
        <v>0
0</v>
      </c>
      <c r="CP8" s="25" t="str">
        <f t="shared" si="6"/>
        <v>0
0</v>
      </c>
      <c r="CQ8" s="25" t="str">
        <f t="shared" si="7"/>
        <v>0
0</v>
      </c>
      <c r="CR8" s="25" t="str">
        <f t="shared" si="8"/>
        <v>2
2</v>
      </c>
      <c r="CS8" s="25" t="str">
        <f t="shared" si="9"/>
        <v>MCS
MCS</v>
      </c>
      <c r="CT8" s="25" t="str">
        <f t="shared" si="10"/>
        <v>192000
0</v>
      </c>
    </row>
    <row r="9" spans="1:98" x14ac:dyDescent="0.3">
      <c r="A9" s="20">
        <v>6</v>
      </c>
      <c r="B9" s="20">
        <f t="shared" si="1"/>
        <v>0</v>
      </c>
      <c r="D9" s="25">
        <f>_xlfn.XLOOKUP(C9,SiteChar[Site Name],SiteChar[Site Street Address],"",0,1)</f>
        <v>0</v>
      </c>
      <c r="E9" s="25" t="str">
        <f>_xlfn.XLOOKUP(D9,SiteChar[Site Street Address],SiteChar[Site City],"",0,1)</f>
        <v/>
      </c>
      <c r="F9" s="25">
        <f>_xlfn.XLOOKUP($C9,SiteChar[Site Name],SiteChar[Latitude],"",0,1)</f>
        <v>0</v>
      </c>
      <c r="G9" s="25">
        <f>_xlfn.XLOOKUP($C9,SiteChar[Site Name],SiteChar[Longitude],"",0,1)</f>
        <v>0</v>
      </c>
      <c r="H9" s="33">
        <f>_xlfn.XLOOKUP($C9,SiteChar[Site Name],SiteChar[Expected Date of Station Operation],"",0,1)</f>
        <v>0</v>
      </c>
      <c r="I9" s="34">
        <f>_xlfn.XLOOKUP($C9,SiteChar[Site Name],SiteChar[Expected Daily Permitted Hours],"",0,1)</f>
        <v>0</v>
      </c>
      <c r="J9" s="25">
        <f>_xlfn.XLOOKUP($C9,SiteChar[Site Name],SiteChar[Maximum Total Site Power 
'[kW']],"",0,1)</f>
        <v>0</v>
      </c>
      <c r="K9" s="25"/>
      <c r="L9" s="25" cm="1">
        <f t="array" ref="L9">_xlfn.XLOOKUP($C9,SiteChar[Site Name],SiteCalc1[Total Site
FCI 
Power Rating 
'[kW']],"",0,1)</f>
        <v>0</v>
      </c>
      <c r="M9" s="25" cm="1">
        <f t="array" ref="M9">_xlfn.XLOOKUP($C9,SiteChar[Site Name],SiteCalc1[Total 
Site 
LMD-FCI Power Rating 
'[kW']],"",0,1)</f>
        <v>0</v>
      </c>
      <c r="N9" s="25" cm="1">
        <f t="array" ref="N9">_xlfn.XLOOKUP($C9,SiteChar[Site Name],SiteCalc1[Total Site
HD-FCI Power Rating 
'[kW']],"",0,1)</f>
        <v>0</v>
      </c>
      <c r="O9" s="25" cm="1">
        <f t="array" ref="O9">_xlfn.XLOOKUP($C9,SiteChar[Site Name],SiteCalc2[Total Number of 
Site 
FSEs],"",0,1)</f>
        <v>0</v>
      </c>
      <c r="P9" s="27" cm="1">
        <f t="array" ref="P9">_xlfn.XLOOKUP($C9,SiteChar[Site Name],SiteCalc2[Total Number of Site
LMD-FCI FSEs],"",0,1)</f>
        <v>0</v>
      </c>
      <c r="Q9" s="27" cm="1">
        <f t="array" ref="Q9">_xlfn.XLOOKUP($C9,SiteChar[Site Name],SiteCalc2[Total Number of Site
HD-FCI FSEs],"",0,1)</f>
        <v>0</v>
      </c>
      <c r="R9" s="27" t="str" cm="1">
        <f t="array" ref="R9">_xlfn.XLOOKUP(C9,'Sites Data'!AZ16:$AZ$210,'Sites Data'!BA16:$BA$210,"",0,1)</f>
        <v/>
      </c>
      <c r="S9" s="25" t="str" cm="1">
        <f t="array" ref="S9">INDEX('Sites Data'!$BC$11:$BC$210,(S$2+SUM($R$4:R8)))</f>
        <v/>
      </c>
      <c r="T9" s="25" t="str" cm="1">
        <f t="array" ref="T9">INDEX('Sites Data'!$BD$11:$BD$210,(S$2+SUM($R$4:R8)))</f>
        <v/>
      </c>
      <c r="U9" s="25" t="str" cm="1">
        <f t="array" ref="U9">INDEX('Sites Data'!$BE$11:$BE$210,(S$2+SUM($R$4:$R8)))</f>
        <v/>
      </c>
      <c r="V9" s="25" t="str" cm="1">
        <f t="array" ref="V9">INDEX('Sites Data'!$BF$11:$BF$210,(S$2+SUM($R$4:$R8)))</f>
        <v/>
      </c>
      <c r="W9" s="25" t="str" cm="1">
        <f t="array" ref="W9">INDEX('Sites Data'!$BG$11:$BG$210,(S$2+SUM($R$4:$R8)))</f>
        <v/>
      </c>
      <c r="X9" s="25" t="str" cm="1">
        <f t="array" ref="X9">INDEX('Sites Data'!$BH$11:$BH$210,(S$2+SUM($R$4:$R8)))</f>
        <v/>
      </c>
      <c r="Y9" s="25" t="str" cm="1">
        <f t="array" ref="Y9">INDEX('Sites Data'!$BI$11:$BI$210,(S$2+SUM($R$4:$R8)))</f>
        <v/>
      </c>
      <c r="Z9" s="25" t="str" cm="1">
        <f t="array" ref="Z9">INDEX('Sites Data'!$BJ$11:$BJ$210,(S$2+SUM($R$4:$R8)))</f>
        <v/>
      </c>
      <c r="AA9" s="25" t="str" cm="1">
        <f t="array" ref="AA9">INDEX('Sites Data'!$BK$11:$BK$210,(S$2+SUM($R$4:$R8)))</f>
        <v/>
      </c>
      <c r="AB9" s="25" t="str">
        <f>IF(S9="","",SUMIF(Hide[Unique Types],$C9&amp;" "&amp;T9&amp;" "&amp;U9&amp;" "&amp;V9,SiteCalc2[FCI Charging Capacity '[kWh/day']]))</f>
        <v/>
      </c>
      <c r="AC9" s="27" t="str" cm="1">
        <f t="array" ref="AC9">IF(AC$2&lt;=$R9,INDEX('Sites Data'!$BC$11:$BC$210,(AC$2+SUM($R$4:$R8))),"")</f>
        <v/>
      </c>
      <c r="AD9" s="152" t="str" cm="1">
        <f t="array" ref="AD9">IF(AC$2&lt;=$R9,INDEX('Sites Data'!$BD$11:$BD$210,(AC$2+SUM($R$4:$R8))),"")</f>
        <v/>
      </c>
      <c r="AE9" s="27" t="str" cm="1">
        <f t="array" ref="AE9">IF(AC$2&lt;=$R9,INDEX('Sites Data'!$BE$11:$BE$210,(AC$2+SUM($R$4:$R8))),"")</f>
        <v/>
      </c>
      <c r="AF9" s="27" t="str" cm="1">
        <f t="array" ref="AF9">IF(AC$2&lt;=$R9,INDEX('Sites Data'!$BF$11:$BF$210,(AC$2+SUM($R$4:$R8))),"")</f>
        <v/>
      </c>
      <c r="AG9" s="27" t="str" cm="1">
        <f t="array" ref="AG9">IF(AC$2&lt;=$R9,INDEX('Sites Data'!$BG$11:$BG$210,(AC$2+SUM($R$4:$R8))),"")</f>
        <v/>
      </c>
      <c r="AH9" s="27" t="str" cm="1">
        <f t="array" ref="AH9">IF(AC$2&lt;=$R9,INDEX('Sites Data'!$BH$11:$BH$210,(AC$2+SUM($R$4:$R8))),"")</f>
        <v/>
      </c>
      <c r="AI9" s="27" t="str" cm="1">
        <f t="array" ref="AI9">IF(AC$2&lt;=$R9,INDEX('Sites Data'!$BI$11:$BI$210,(AC$2+SUM($R$4:$R8))),"")</f>
        <v/>
      </c>
      <c r="AJ9" s="27" t="str" cm="1">
        <f t="array" ref="AJ9">IF(AC$2&lt;=$R9,INDEX('Sites Data'!$BJ$11:$BJ$210,(AC$2+SUM($R$4:$R8))),"")</f>
        <v/>
      </c>
      <c r="AK9" s="27" t="str" cm="1">
        <f t="array" ref="AK9">IF(AC$2&lt;=$R9,INDEX('Sites Data'!$BK$11:$BK$210,(AC$2+SUM($R$4:$R8))),"")</f>
        <v/>
      </c>
      <c r="AL9" s="25" t="str">
        <f>IF(AC9="","",SUMIF(Hide[Unique Types],$C9&amp;" "&amp;AD9&amp;" "&amp;AE9&amp;" "&amp;AF9,SiteCalc2[FCI Charging Capacity '[kWh/day']]))</f>
        <v/>
      </c>
      <c r="AM9" s="27" t="str" cm="1">
        <f t="array" ref="AM9">IF(AM$2&lt;=$R9,INDEX('Sites Data'!$BC$11:$BC$210,(AM$2+SUM($R$4:$R8))),"")</f>
        <v/>
      </c>
      <c r="AN9" s="27" t="str" cm="1">
        <f t="array" ref="AN9">IF(AM$2&lt;=$R9,INDEX('Sites Data'!$BD$11:$BD$210,(AM$2+SUM($R$4:$R8))),"")</f>
        <v/>
      </c>
      <c r="AO9" s="27" t="str" cm="1">
        <f t="array" ref="AO9">IF(AM$2&lt;=$R9,INDEX('Sites Data'!$BE$11:$BE$210,(AM$2+SUM($R$4:$R8))),"")</f>
        <v/>
      </c>
      <c r="AP9" s="27" t="str" cm="1">
        <f t="array" ref="AP9">IF(AM$2&lt;=$R9,INDEX('Sites Data'!$BF$11:$BF$210,(AM$2+SUM($R$4:$R8))),"")</f>
        <v/>
      </c>
      <c r="AQ9" s="27" t="str" cm="1">
        <f t="array" ref="AQ9">IF(AM$2&lt;=$R9,INDEX('Sites Data'!$BG$11:$BG$210,(AM$2+SUM($R$4:$R8))),"")</f>
        <v/>
      </c>
      <c r="AR9" s="27" t="str" cm="1">
        <f t="array" ref="AR9">IF(AM$2&lt;=$R9,INDEX('Sites Data'!$BH$11:$BH$210,(AM$2+SUM($R$4:$R8))),"")</f>
        <v/>
      </c>
      <c r="AS9" s="27" t="str" cm="1">
        <f t="array" ref="AS9">IF(AM$2&lt;=$R9,INDEX('Sites Data'!$BI$11:$BI$210,(AM$2+SUM($R$4:$R8))),"")</f>
        <v/>
      </c>
      <c r="AT9" s="27" t="str" cm="1">
        <f t="array" ref="AT9">IF(AM$2&lt;=$R9,INDEX('Sites Data'!$BJ$11:$BJ$210,(AM$2+SUM($R$4:$R8))),"")</f>
        <v/>
      </c>
      <c r="AU9" s="27" t="str" cm="1">
        <f t="array" ref="AU9">IF(AM$2&lt;=$R9,INDEX('Sites Data'!$BK$11:$BK$210,(AM$2+SUM($R$4:$R8))),"")</f>
        <v/>
      </c>
      <c r="AV9" s="25" t="str">
        <f>IF(AM9="","",SUMIF(Hide[Unique Types],$C9&amp;" "&amp;AN9&amp;" "&amp;AO9&amp;" "&amp;AP9,SiteCalc2[FCI Charging Capacity '[kWh/day']]))</f>
        <v/>
      </c>
      <c r="AW9" s="27" t="str" cm="1">
        <f t="array" ref="AW9">IF(AW$2&lt;=$R9,INDEX('Sites Data'!$BC$11:$BC$210,(AW$2+SUM($R$4:$R8))),"")</f>
        <v/>
      </c>
      <c r="AX9" s="27" t="str" cm="1">
        <f t="array" ref="AX9">IF(AW$2&lt;=$R9,INDEX('Sites Data'!$BD$11:$BD$210,(AW$2+SUM($R$4:$R8))),"")</f>
        <v/>
      </c>
      <c r="AY9" s="27" t="str" cm="1">
        <f t="array" ref="AY9">IF(AW$2&lt;=$R9,INDEX('Sites Data'!$BE$11:$BE$210,(AW$2+SUM($R$4:$R8))),"")</f>
        <v/>
      </c>
      <c r="AZ9" s="27" t="str" cm="1">
        <f t="array" ref="AZ9">IF(AW$2&lt;=$R9,INDEX('Sites Data'!$BF$11:$BF$210,(AW$2+SUM($R$4:$R8))),"")</f>
        <v/>
      </c>
      <c r="BA9" s="27" t="str" cm="1">
        <f t="array" ref="BA9">IF(AW$2&lt;=$R9,INDEX('Sites Data'!$BG$11:$BG$210,(AW$2+SUM($R$4:$R8))),"")</f>
        <v/>
      </c>
      <c r="BB9" s="27" t="str" cm="1">
        <f t="array" ref="BB9">IF(AW$2&lt;=$R9,INDEX('Sites Data'!$BH$11:$BH$210,(AW$2+SUM($R$4:$R8))),"")</f>
        <v/>
      </c>
      <c r="BC9" s="27" t="str" cm="1">
        <f t="array" ref="BC9">IF(AW$2&lt;=$R9,INDEX('Sites Data'!$BI$11:$BI$210,(AW$2+SUM($R$4:$R8))),"")</f>
        <v/>
      </c>
      <c r="BD9" s="27" t="str" cm="1">
        <f t="array" ref="BD9">IF(AW$2&lt;=$R9,INDEX('Sites Data'!$BJ$11:$BJ$210,(AW$2+SUM($R$4:$R8))),"")</f>
        <v/>
      </c>
      <c r="BE9" s="27" t="str" cm="1">
        <f t="array" ref="BE9">IF(AW$2&lt;=$R9,INDEX('Sites Data'!$BK$11:$BK$210,(AW$2+SUM($R$4:$R8))),"")</f>
        <v/>
      </c>
      <c r="BF9" s="25" t="str">
        <f>IF(AW9="","",SUMIF(Hide[Unique Types],$C9&amp;" "&amp;AX9&amp;" "&amp;AY9&amp;" "&amp;AZ9,SiteCalc2[FCI Charging Capacity '[kWh/day']]))</f>
        <v/>
      </c>
      <c r="BG9" s="27" t="str" cm="1">
        <f t="array" ref="BG9">IF(BG$2&lt;=$R9,INDEX('Sites Data'!$BC$11:$BC$210,(BG$2+SUM($R$4:$R8))),"")</f>
        <v/>
      </c>
      <c r="BH9" s="27" t="str" cm="1">
        <f t="array" ref="BH9">IF(BG$2&lt;=$R9,INDEX('Sites Data'!$BD$11:$BD$210,(BG$2+SUM($R$4:$R8))),"")</f>
        <v/>
      </c>
      <c r="BI9" s="27" t="str" cm="1">
        <f t="array" ref="BI9">IF(BG$2&lt;=$R9,INDEX('Sites Data'!$BE$11:$BE$210,(BG$2+SUM($R$4:$R8))),"")</f>
        <v/>
      </c>
      <c r="BJ9" s="27" t="str" cm="1">
        <f t="array" ref="BJ9">IF(BG$2&lt;=$R9,INDEX('Sites Data'!$BF$11:$BF$210,(BG$2+SUM($R$4:$R8))),"")</f>
        <v/>
      </c>
      <c r="BK9" s="27" t="str" cm="1">
        <f t="array" ref="BK9">IF(BG$2&lt;=$R9,INDEX('Sites Data'!$BG$11:$BG$210,(BG$2+SUM($R$4:$R8))),"")</f>
        <v/>
      </c>
      <c r="BL9" s="27" t="str" cm="1">
        <f t="array" ref="BL9">IF(BG$2&lt;=$R9,INDEX('Sites Data'!$BH$11:$BH$210,(BG$2+SUM($R$4:$R8))),"")</f>
        <v/>
      </c>
      <c r="BM9" s="27" t="str" cm="1">
        <f t="array" ref="BM9">IF(BG$2&lt;=$R9,INDEX('Sites Data'!$BI$11:$BI$210,(BG$2+SUM($R$4:$R8))),"")</f>
        <v/>
      </c>
      <c r="BN9" s="27" t="str" cm="1">
        <f t="array" ref="BN9">IF(BG$2&lt;=$R9,INDEX('Sites Data'!$BJ$11:$BJ$210,(BG$2+SUM($R$4:$R8))),"")</f>
        <v/>
      </c>
      <c r="BO9" s="27" t="str" cm="1">
        <f t="array" ref="BO9">IF(BG$2&lt;=$R9,INDEX('Sites Data'!$BK$11:$BK$210,(BG$2+SUM($R$4:$R8))),"")</f>
        <v/>
      </c>
      <c r="BP9" s="25" t="str">
        <f>IF(BG9="","",SUMIF(Hide[Unique Types],$C9&amp;" "&amp;BH9&amp;" "&amp;BI9&amp;" "&amp;BJ9,SiteCalc2[FCI Charging Capacity '[kWh/day']]))</f>
        <v/>
      </c>
      <c r="BQ9" s="27" t="str" cm="1">
        <f t="array" ref="BQ9">IF(BQ$2&lt;=$R9,INDEX('Sites Data'!$BC$11:$BC$210,(BQ$2+SUM($R$4:$R8))),"")</f>
        <v/>
      </c>
      <c r="BR9" s="27" t="str" cm="1">
        <f t="array" ref="BR9">IF(BQ$2&lt;=$R9,INDEX('Sites Data'!$BD$11:$BD$210,(BQ$2+SUM($R$4:$R8))),"")</f>
        <v/>
      </c>
      <c r="BS9" s="27" t="str" cm="1">
        <f t="array" ref="BS9">IF(BQ$2&lt;=$R9,INDEX('Sites Data'!$BE$11:$BE$210,(BQ$2+SUM($R$4:$R8))),"")</f>
        <v/>
      </c>
      <c r="BT9" s="27" t="str" cm="1">
        <f t="array" ref="BT9">IF(BQ$2&lt;=$R9,INDEX('Sites Data'!$BF$11:$BF$210,(BQ$2+SUM($R$4:$R8))),"")</f>
        <v/>
      </c>
      <c r="BU9" s="27" t="str" cm="1">
        <f t="array" ref="BU9">IF(BQ$2&lt;=$R9,INDEX('Sites Data'!$BG$11:$BG$210,(BQ$2+SUM($R$4:$R8))),"")</f>
        <v/>
      </c>
      <c r="BV9" s="27" t="str" cm="1">
        <f t="array" ref="BV9">IF(BQ$2&lt;=$R9,INDEX('Sites Data'!$BH$11:$BH$210,(BQ$2+SUM($R$4:$R8))),"")</f>
        <v/>
      </c>
      <c r="BW9" s="27" t="str" cm="1">
        <f t="array" ref="BW9">IF(BQ$2&lt;=$R9,INDEX('Sites Data'!$BI$11:$BI$210,(BQ$2+SUM($R$4:$R8))),"")</f>
        <v/>
      </c>
      <c r="BX9" s="27" t="str" cm="1">
        <f t="array" ref="BX9">IF(BQ$2&lt;=$R9,INDEX('Sites Data'!$BJ$11:$BJ$210,(BQ$2+SUM($R$4:$R8))),"")</f>
        <v/>
      </c>
      <c r="BY9" s="27" t="str" cm="1">
        <f t="array" ref="BY9">IF(BQ$2&lt;=$R9,INDEX('Sites Data'!$BK$11:$BK$210,(BQ$2+SUM($R$4:$R8))),"")</f>
        <v/>
      </c>
      <c r="BZ9" s="25" t="str">
        <f>IF(BQ9="","",SUMIF(Hide[Unique Types],$C9&amp;" "&amp;BR9&amp;" "&amp;BS9&amp;" "&amp;BT9,SiteCalc2[FCI Charging Capacity '[kWh/day']]))</f>
        <v/>
      </c>
      <c r="CA9" s="27" t="str" cm="1">
        <f t="array" ref="CA9">IF(CA$2&lt;=$R9,INDEX('Sites Data'!$BC$11:$BC$210,(CA$2+SUM($R$4:$R8))),"")</f>
        <v/>
      </c>
      <c r="CB9" s="27" t="str" cm="1">
        <f t="array" ref="CB9">IF(CA$2&lt;=$R9,INDEX('Sites Data'!$BD$11:$BD$210,(CA$2+SUM($R$4:$R8))),"")</f>
        <v/>
      </c>
      <c r="CC9" s="27" t="str" cm="1">
        <f t="array" ref="CC9">IF(CA$2&lt;=$R9,INDEX('Sites Data'!$BE$11:$BE$210,(CA$2+SUM($R$4:$R8))),"")</f>
        <v/>
      </c>
      <c r="CD9" s="27" t="str" cm="1">
        <f t="array" ref="CD9">IF(CA$2&lt;=$R9,INDEX('Sites Data'!$BF$11:$BF$210,(CA$2+SUM($R$4:$R8))),"")</f>
        <v/>
      </c>
      <c r="CE9" s="27" t="str" cm="1">
        <f t="array" ref="CE9">IF(CA$2&lt;=$R9,INDEX('Sites Data'!$BG$11:$BG$210,(CA$2+SUM($R$4:$R8))),"")</f>
        <v/>
      </c>
      <c r="CF9" s="27" t="str" cm="1">
        <f t="array" ref="CF9">IF(CA$2&lt;=$R9,INDEX('Sites Data'!$BH$11:$BH$210,(CA$2+SUM($R$4:$R8))),"")</f>
        <v/>
      </c>
      <c r="CG9" s="27" t="str" cm="1">
        <f t="array" ref="CG9">IF(CA$2&lt;=$R9,INDEX('Sites Data'!$BI$11:$BI$210,(CA$2+SUM($R$4:$R8))),"")</f>
        <v/>
      </c>
      <c r="CH9" s="27" t="str" cm="1">
        <f t="array" ref="CH9">IF(CA$2&lt;=$R9,INDEX('Sites Data'!$BJ$11:$BJ$210,(CA$2+SUM($R$4:$R8))),"")</f>
        <v/>
      </c>
      <c r="CI9" s="27" t="str" cm="1">
        <f t="array" ref="CI9">IF(CA$2&lt;=$R9,INDEX('Sites Data'!$BK$11:$BK$210,(CA$2+SUM($R$4:$R8))),"")</f>
        <v/>
      </c>
      <c r="CJ9" s="25" t="str">
        <f>IF(CA9="","",SUMIF(Hide[Unique Types],$C9&amp;" "&amp;CB9&amp;" "&amp;CC9&amp;" "&amp;CD9,SiteCalc2[FCI Charging Capacity '[kWh/day']]))</f>
        <v/>
      </c>
      <c r="CK9" s="25" t="str">
        <f t="shared" ref="CK9:CK72" si="11">IFERROR(LEFT(S9&amp;CHAR(10)&amp;AC9&amp;CHAR(10)&amp;AM9&amp;CHAR(10)&amp;AW9&amp;CHAR(10)&amp;BG9&amp;CHAR(10)&amp;BQ9&amp;CHAR(10)&amp;CA9,
LEN(S9&amp;CHAR(10)&amp;AC9&amp;CHAR(10)&amp;AM9&amp;CHAR(10)&amp;AW9&amp;CHAR(10)&amp;BG9&amp;CHAR(10)&amp;BQ9&amp;CHAR(10)&amp;CA9)-(7-$R9)),"")</f>
        <v/>
      </c>
      <c r="CL9" s="25" t="str">
        <f t="shared" ref="CL9:CL72" si="12">IFERROR(LEFT(T9&amp;CHAR(10)&amp;AD9&amp;CHAR(10)&amp;AN9&amp;CHAR(10)&amp;AX9&amp;CHAR(10)&amp;BH9&amp;CHAR(10)&amp;BR9&amp;CHAR(10)&amp;CB9,
LEN(T9&amp;CHAR(10)&amp;AD9&amp;CHAR(10)&amp;AN9&amp;CHAR(10)&amp;AX9&amp;CHAR(10)&amp;BH9&amp;CHAR(10)&amp;BR9&amp;CHAR(10)&amp;CB9)-(7-$R9)),"")</f>
        <v/>
      </c>
      <c r="CM9" s="25" t="str">
        <f t="shared" ref="CM9:CM72" si="13">IFERROR(LEFT(U9&amp;CHAR(10)&amp;AE9&amp;CHAR(10)&amp;AO9&amp;CHAR(10)&amp;AY9&amp;CHAR(10)&amp;BI9&amp;CHAR(10)&amp;BS9&amp;CHAR(10)&amp;CC9,
LEN(U9&amp;CHAR(10)&amp;AE9&amp;CHAR(10)&amp;AO9&amp;CHAR(10)&amp;AY9&amp;CHAR(10)&amp;BI9&amp;CHAR(10)&amp;BS9&amp;CHAR(10)&amp;CC9)-(7-$R9)),"")</f>
        <v/>
      </c>
      <c r="CN9" s="25" t="str">
        <f t="shared" ref="CN9:CN72" si="14">IFERROR(LEFT(V9&amp;CHAR(10)&amp;AF9&amp;CHAR(10)&amp;AP9&amp;CHAR(10)&amp;AZ9&amp;CHAR(10)&amp;BJ9&amp;CHAR(10)&amp;BT9&amp;CHAR(10)&amp;CD9,
LEN(V9&amp;CHAR(10)&amp;AF9&amp;CHAR(10)&amp;AP9&amp;CHAR(10)&amp;AZ9&amp;CHAR(10)&amp;BJ9&amp;CHAR(10)&amp;BT9&amp;CHAR(10)&amp;CD9)-(7-$R9)),"")</f>
        <v/>
      </c>
      <c r="CO9" s="25" t="str">
        <f t="shared" ref="CO9:CO72" si="15">IFERROR(LEFT(W9&amp;CHAR(10)&amp;AG9&amp;CHAR(10)&amp;AQ9&amp;CHAR(10)&amp;BA9&amp;CHAR(10)&amp;BK9&amp;CHAR(10)&amp;BU9&amp;CHAR(10)&amp;CE9,
LEN(W9&amp;CHAR(10)&amp;AG9&amp;CHAR(10)&amp;AQ9&amp;CHAR(10)&amp;BA9&amp;CHAR(10)&amp;BK9&amp;CHAR(10)&amp;BU9&amp;CHAR(10)&amp;CE9)-(7-$R9)),"")</f>
        <v/>
      </c>
      <c r="CP9" s="25" t="str">
        <f t="shared" ref="CP9:CP72" si="16">IFERROR(LEFT(X9&amp;CHAR(10)&amp;AH9&amp;CHAR(10)&amp;AR9&amp;CHAR(10)&amp;BB9&amp;CHAR(10)&amp;BL9&amp;CHAR(10)&amp;BV9&amp;CHAR(10)&amp;CF9,
LEN(X9&amp;CHAR(10)&amp;AH9&amp;CHAR(10)&amp;AR9&amp;CHAR(10)&amp;BB9&amp;CHAR(10)&amp;BL9&amp;CHAR(10)&amp;BV9&amp;CHAR(10)&amp;CF9)-(7-$R9)),"")</f>
        <v/>
      </c>
      <c r="CQ9" s="25" t="str">
        <f t="shared" ref="CQ9:CQ72" si="17">IFERROR(LEFT(Y9&amp;CHAR(10)&amp;AI9&amp;CHAR(10)&amp;AS9&amp;CHAR(10)&amp;BC9&amp;CHAR(10)&amp;BM9&amp;CHAR(10)&amp;BW9&amp;CHAR(10)&amp;CG9,
LEN(Y9&amp;CHAR(10)&amp;AI9&amp;CHAR(10)&amp;AS9&amp;CHAR(10)&amp;BC9&amp;CHAR(10)&amp;BM9&amp;CHAR(10)&amp;BW9&amp;CHAR(10)&amp;CG9)-(7-$R9)),"")</f>
        <v/>
      </c>
      <c r="CR9" s="25" t="str">
        <f t="shared" ref="CR9:CR72" si="18">IFERROR(LEFT(Z9&amp;CHAR(10)&amp;AJ9&amp;CHAR(10)&amp;AT9&amp;CHAR(10)&amp;BD9&amp;CHAR(10)&amp;BN9&amp;CHAR(10)&amp;BX9&amp;CHAR(10)&amp;CH9,
LEN(Z9&amp;CHAR(10)&amp;AJ9&amp;CHAR(10)&amp;AT9&amp;CHAR(10)&amp;BD9&amp;CHAR(10)&amp;BN9&amp;CHAR(10)&amp;BX9&amp;CHAR(10)&amp;CH9)-(7-$R9)),"")</f>
        <v/>
      </c>
      <c r="CS9" s="25" t="str">
        <f t="shared" ref="CS9:CS72" si="19">IFERROR(LEFT(AA9&amp;CHAR(10)&amp;AK9&amp;CHAR(10)&amp;AU9&amp;CHAR(10)&amp;BE9&amp;CHAR(10)&amp;BO9&amp;CHAR(10)&amp;BY9&amp;CHAR(10)&amp;CI9,
LEN(AA9&amp;CHAR(10)&amp;AK9&amp;CHAR(10)&amp;AU9&amp;CHAR(10)&amp;BE9&amp;CHAR(10)&amp;BO9&amp;CHAR(10)&amp;BY9&amp;CHAR(10)&amp;CI9)-(7-$R9)),"")</f>
        <v/>
      </c>
      <c r="CT9" s="25" t="str">
        <f t="shared" ref="CT9:CT72" si="20">IFERROR(LEFT(AB9&amp;CHAR(10)&amp;AL9&amp;CHAR(10)&amp;AV9&amp;CHAR(10)&amp;BF9&amp;CHAR(10)&amp;BP9&amp;CHAR(10)&amp;BZ9&amp;CHAR(10)&amp;CJ9,
LEN(AB9&amp;CHAR(10)&amp;AL9&amp;CHAR(10)&amp;AV9&amp;CHAR(10)&amp;BF9&amp;CHAR(10)&amp;BP9&amp;CHAR(10)&amp;BZ9&amp;CHAR(10)&amp;CJ9)-(7-$R9)),"")</f>
        <v/>
      </c>
    </row>
    <row r="10" spans="1:98" x14ac:dyDescent="0.3">
      <c r="A10" s="20">
        <v>7</v>
      </c>
      <c r="B10" s="20">
        <f t="shared" si="1"/>
        <v>0</v>
      </c>
      <c r="D10" s="25">
        <f>_xlfn.XLOOKUP(C10,SiteChar[Site Name],SiteChar[Site Street Address],"",0,1)</f>
        <v>0</v>
      </c>
      <c r="E10" s="25" t="str">
        <f>_xlfn.XLOOKUP(D10,SiteChar[Site Street Address],SiteChar[Site City],"",0,1)</f>
        <v/>
      </c>
      <c r="F10" s="25">
        <f>_xlfn.XLOOKUP($C10,SiteChar[Site Name],SiteChar[Latitude],"",0,1)</f>
        <v>0</v>
      </c>
      <c r="G10" s="25">
        <f>_xlfn.XLOOKUP($C10,SiteChar[Site Name],SiteChar[Longitude],"",0,1)</f>
        <v>0</v>
      </c>
      <c r="H10" s="33">
        <f>_xlfn.XLOOKUP($C10,SiteChar[Site Name],SiteChar[Expected Date of Station Operation],"",0,1)</f>
        <v>0</v>
      </c>
      <c r="I10" s="34">
        <f>_xlfn.XLOOKUP($C10,SiteChar[Site Name],SiteChar[Expected Daily Permitted Hours],"",0,1)</f>
        <v>0</v>
      </c>
      <c r="J10" s="25">
        <f>_xlfn.XLOOKUP($C10,SiteChar[Site Name],SiteChar[Maximum Total Site Power 
'[kW']],"",0,1)</f>
        <v>0</v>
      </c>
      <c r="K10" s="25"/>
      <c r="L10" s="25" cm="1">
        <f t="array" ref="L10">_xlfn.XLOOKUP($C10,SiteChar[Site Name],SiteCalc1[Total Site
FCI 
Power Rating 
'[kW']],"",0,1)</f>
        <v>0</v>
      </c>
      <c r="M10" s="25" cm="1">
        <f t="array" ref="M10">_xlfn.XLOOKUP($C10,SiteChar[Site Name],SiteCalc1[Total 
Site 
LMD-FCI Power Rating 
'[kW']],"",0,1)</f>
        <v>0</v>
      </c>
      <c r="N10" s="25" cm="1">
        <f t="array" ref="N10">_xlfn.XLOOKUP($C10,SiteChar[Site Name],SiteCalc1[Total Site
HD-FCI Power Rating 
'[kW']],"",0,1)</f>
        <v>0</v>
      </c>
      <c r="O10" s="25" cm="1">
        <f t="array" ref="O10">_xlfn.XLOOKUP($C10,SiteChar[Site Name],SiteCalc2[Total Number of 
Site 
FSEs],"",0,1)</f>
        <v>0</v>
      </c>
      <c r="P10" s="27" cm="1">
        <f t="array" ref="P10">_xlfn.XLOOKUP($C10,SiteChar[Site Name],SiteCalc2[Total Number of Site
LMD-FCI FSEs],"",0,1)</f>
        <v>0</v>
      </c>
      <c r="Q10" s="27" cm="1">
        <f t="array" ref="Q10">_xlfn.XLOOKUP($C10,SiteChar[Site Name],SiteCalc2[Total Number of Site
HD-FCI FSEs],"",0,1)</f>
        <v>0</v>
      </c>
      <c r="R10" s="27" t="str" cm="1">
        <f t="array" ref="R10">_xlfn.XLOOKUP(C10,'Sites Data'!AZ17:$AZ$210,'Sites Data'!BA17:$BA$210,"",0,1)</f>
        <v/>
      </c>
      <c r="S10" s="25" t="str" cm="1">
        <f t="array" ref="S10">INDEX('Sites Data'!$BC$11:$BC$210,(S$2+SUM($R$4:R9)))</f>
        <v/>
      </c>
      <c r="T10" s="25" t="str" cm="1">
        <f t="array" ref="T10">INDEX('Sites Data'!$BD$11:$BD$210,(S$2+SUM($R$4:R9)))</f>
        <v/>
      </c>
      <c r="U10" s="25" t="str" cm="1">
        <f t="array" ref="U10">INDEX('Sites Data'!$BE$11:$BE$210,(S$2+SUM($R$4:$R9)))</f>
        <v/>
      </c>
      <c r="V10" s="25" t="str" cm="1">
        <f t="array" ref="V10">INDEX('Sites Data'!$BF$11:$BF$210,(S$2+SUM($R$4:$R9)))</f>
        <v/>
      </c>
      <c r="W10" s="25" t="str" cm="1">
        <f t="array" ref="W10">INDEX('Sites Data'!$BG$11:$BG$210,(S$2+SUM($R$4:$R9)))</f>
        <v/>
      </c>
      <c r="X10" s="25" t="str" cm="1">
        <f t="array" ref="X10">INDEX('Sites Data'!$BH$11:$BH$210,(S$2+SUM($R$4:$R9)))</f>
        <v/>
      </c>
      <c r="Y10" s="25" t="str" cm="1">
        <f t="array" ref="Y10">INDEX('Sites Data'!$BI$11:$BI$210,(S$2+SUM($R$4:$R9)))</f>
        <v/>
      </c>
      <c r="Z10" s="25" t="str" cm="1">
        <f t="array" ref="Z10">INDEX('Sites Data'!$BJ$11:$BJ$210,(S$2+SUM($R$4:$R9)))</f>
        <v/>
      </c>
      <c r="AA10" s="25" t="str" cm="1">
        <f t="array" ref="AA10">INDEX('Sites Data'!$BK$11:$BK$210,(S$2+SUM($R$4:$R9)))</f>
        <v/>
      </c>
      <c r="AB10" s="25" t="str">
        <f>IF(S10="","",SUMIF(Hide[Unique Types],$C10&amp;" "&amp;T10&amp;" "&amp;U10&amp;" "&amp;V10,SiteCalc2[FCI Charging Capacity '[kWh/day']]))</f>
        <v/>
      </c>
      <c r="AC10" s="27" t="str" cm="1">
        <f t="array" ref="AC10">IF(AC$2&lt;=$R10,INDEX('Sites Data'!$BC$11:$BC$210,(AC$2+SUM($R$4:$R9))),"")</f>
        <v/>
      </c>
      <c r="AD10" s="152" t="str" cm="1">
        <f t="array" ref="AD10">IF(AC$2&lt;=$R10,INDEX('Sites Data'!$BD$11:$BD$210,(AC$2+SUM($R$4:$R9))),"")</f>
        <v/>
      </c>
      <c r="AE10" s="27" t="str" cm="1">
        <f t="array" ref="AE10">IF(AC$2&lt;=$R10,INDEX('Sites Data'!$BE$11:$BE$210,(AC$2+SUM($R$4:$R9))),"")</f>
        <v/>
      </c>
      <c r="AF10" s="27" t="str" cm="1">
        <f t="array" ref="AF10">IF(AC$2&lt;=$R10,INDEX('Sites Data'!$BF$11:$BF$210,(AC$2+SUM($R$4:$R9))),"")</f>
        <v/>
      </c>
      <c r="AG10" s="27" t="str" cm="1">
        <f t="array" ref="AG10">IF(AC$2&lt;=$R10,INDEX('Sites Data'!$BG$11:$BG$210,(AC$2+SUM($R$4:$R9))),"")</f>
        <v/>
      </c>
      <c r="AH10" s="27" t="str" cm="1">
        <f t="array" ref="AH10">IF(AC$2&lt;=$R10,INDEX('Sites Data'!$BH$11:$BH$210,(AC$2+SUM($R$4:$R9))),"")</f>
        <v/>
      </c>
      <c r="AI10" s="27" t="str" cm="1">
        <f t="array" ref="AI10">IF(AC$2&lt;=$R10,INDEX('Sites Data'!$BI$11:$BI$210,(AC$2+SUM($R$4:$R9))),"")</f>
        <v/>
      </c>
      <c r="AJ10" s="27" t="str" cm="1">
        <f t="array" ref="AJ10">IF(AC$2&lt;=$R10,INDEX('Sites Data'!$BJ$11:$BJ$210,(AC$2+SUM($R$4:$R9))),"")</f>
        <v/>
      </c>
      <c r="AK10" s="27" t="str" cm="1">
        <f t="array" ref="AK10">IF(AC$2&lt;=$R10,INDEX('Sites Data'!$BK$11:$BK$210,(AC$2+SUM($R$4:$R9))),"")</f>
        <v/>
      </c>
      <c r="AL10" s="25" t="str">
        <f>IF(AC10="","",SUMIF(Hide[Unique Types],$C10&amp;" "&amp;AD10&amp;" "&amp;AE10&amp;" "&amp;AF10,SiteCalc2[FCI Charging Capacity '[kWh/day']]))</f>
        <v/>
      </c>
      <c r="AM10" s="27" t="str" cm="1">
        <f t="array" ref="AM10">IF(AM$2&lt;=$R10,INDEX('Sites Data'!$BC$11:$BC$210,(AM$2+SUM($R$4:$R9))),"")</f>
        <v/>
      </c>
      <c r="AN10" s="27" t="str" cm="1">
        <f t="array" ref="AN10">IF(AM$2&lt;=$R10,INDEX('Sites Data'!$BD$11:$BD$210,(AM$2+SUM($R$4:$R9))),"")</f>
        <v/>
      </c>
      <c r="AO10" s="27" t="str" cm="1">
        <f t="array" ref="AO10">IF(AM$2&lt;=$R10,INDEX('Sites Data'!$BE$11:$BE$210,(AM$2+SUM($R$4:$R9))),"")</f>
        <v/>
      </c>
      <c r="AP10" s="27" t="str" cm="1">
        <f t="array" ref="AP10">IF(AM$2&lt;=$R10,INDEX('Sites Data'!$BF$11:$BF$210,(AM$2+SUM($R$4:$R9))),"")</f>
        <v/>
      </c>
      <c r="AQ10" s="27" t="str" cm="1">
        <f t="array" ref="AQ10">IF(AM$2&lt;=$R10,INDEX('Sites Data'!$BG$11:$BG$210,(AM$2+SUM($R$4:$R9))),"")</f>
        <v/>
      </c>
      <c r="AR10" s="27" t="str" cm="1">
        <f t="array" ref="AR10">IF(AM$2&lt;=$R10,INDEX('Sites Data'!$BH$11:$BH$210,(AM$2+SUM($R$4:$R9))),"")</f>
        <v/>
      </c>
      <c r="AS10" s="27" t="str" cm="1">
        <f t="array" ref="AS10">IF(AM$2&lt;=$R10,INDEX('Sites Data'!$BI$11:$BI$210,(AM$2+SUM($R$4:$R9))),"")</f>
        <v/>
      </c>
      <c r="AT10" s="27" t="str" cm="1">
        <f t="array" ref="AT10">IF(AM$2&lt;=$R10,INDEX('Sites Data'!$BJ$11:$BJ$210,(AM$2+SUM($R$4:$R9))),"")</f>
        <v/>
      </c>
      <c r="AU10" s="27" t="str" cm="1">
        <f t="array" ref="AU10">IF(AM$2&lt;=$R10,INDEX('Sites Data'!$BK$11:$BK$210,(AM$2+SUM($R$4:$R9))),"")</f>
        <v/>
      </c>
      <c r="AV10" s="25" t="str">
        <f>IF(AM10="","",SUMIF(Hide[Unique Types],$C10&amp;" "&amp;AN10&amp;" "&amp;AO10&amp;" "&amp;AP10,SiteCalc2[FCI Charging Capacity '[kWh/day']]))</f>
        <v/>
      </c>
      <c r="AW10" s="27" t="str" cm="1">
        <f t="array" ref="AW10">IF(AW$2&lt;=$R10,INDEX('Sites Data'!$BC$11:$BC$210,(AW$2+SUM($R$4:$R9))),"")</f>
        <v/>
      </c>
      <c r="AX10" s="27" t="str" cm="1">
        <f t="array" ref="AX10">IF(AW$2&lt;=$R10,INDEX('Sites Data'!$BD$11:$BD$210,(AW$2+SUM($R$4:$R9))),"")</f>
        <v/>
      </c>
      <c r="AY10" s="27" t="str" cm="1">
        <f t="array" ref="AY10">IF(AW$2&lt;=$R10,INDEX('Sites Data'!$BE$11:$BE$210,(AW$2+SUM($R$4:$R9))),"")</f>
        <v/>
      </c>
      <c r="AZ10" s="27" t="str" cm="1">
        <f t="array" ref="AZ10">IF(AW$2&lt;=$R10,INDEX('Sites Data'!$BF$11:$BF$210,(AW$2+SUM($R$4:$R9))),"")</f>
        <v/>
      </c>
      <c r="BA10" s="27" t="str" cm="1">
        <f t="array" ref="BA10">IF(AW$2&lt;=$R10,INDEX('Sites Data'!$BG$11:$BG$210,(AW$2+SUM($R$4:$R9))),"")</f>
        <v/>
      </c>
      <c r="BB10" s="27" t="str" cm="1">
        <f t="array" ref="BB10">IF(AW$2&lt;=$R10,INDEX('Sites Data'!$BH$11:$BH$210,(AW$2+SUM($R$4:$R9))),"")</f>
        <v/>
      </c>
      <c r="BC10" s="27" t="str" cm="1">
        <f t="array" ref="BC10">IF(AW$2&lt;=$R10,INDEX('Sites Data'!$BI$11:$BI$210,(AW$2+SUM($R$4:$R9))),"")</f>
        <v/>
      </c>
      <c r="BD10" s="27" t="str" cm="1">
        <f t="array" ref="BD10">IF(AW$2&lt;=$R10,INDEX('Sites Data'!$BJ$11:$BJ$210,(AW$2+SUM($R$4:$R9))),"")</f>
        <v/>
      </c>
      <c r="BE10" s="27" t="str" cm="1">
        <f t="array" ref="BE10">IF(AW$2&lt;=$R10,INDEX('Sites Data'!$BK$11:$BK$210,(AW$2+SUM($R$4:$R9))),"")</f>
        <v/>
      </c>
      <c r="BF10" s="25" t="str">
        <f>IF(AW10="","",SUMIF(Hide[Unique Types],$C10&amp;" "&amp;AX10&amp;" "&amp;AY10&amp;" "&amp;AZ10,SiteCalc2[FCI Charging Capacity '[kWh/day']]))</f>
        <v/>
      </c>
      <c r="BG10" s="27" t="str" cm="1">
        <f t="array" ref="BG10">IF(BG$2&lt;=$R10,INDEX('Sites Data'!$BC$11:$BC$210,(BG$2+SUM($R$4:$R9))),"")</f>
        <v/>
      </c>
      <c r="BH10" s="27" t="str" cm="1">
        <f t="array" ref="BH10">IF(BG$2&lt;=$R10,INDEX('Sites Data'!$BD$11:$BD$210,(BG$2+SUM($R$4:$R9))),"")</f>
        <v/>
      </c>
      <c r="BI10" s="27" t="str" cm="1">
        <f t="array" ref="BI10">IF(BG$2&lt;=$R10,INDEX('Sites Data'!$BE$11:$BE$210,(BG$2+SUM($R$4:$R9))),"")</f>
        <v/>
      </c>
      <c r="BJ10" s="27" t="str" cm="1">
        <f t="array" ref="BJ10">IF(BG$2&lt;=$R10,INDEX('Sites Data'!$BF$11:$BF$210,(BG$2+SUM($R$4:$R9))),"")</f>
        <v/>
      </c>
      <c r="BK10" s="27" t="str" cm="1">
        <f t="array" ref="BK10">IF(BG$2&lt;=$R10,INDEX('Sites Data'!$BG$11:$BG$210,(BG$2+SUM($R$4:$R9))),"")</f>
        <v/>
      </c>
      <c r="BL10" s="27" t="str" cm="1">
        <f t="array" ref="BL10">IF(BG$2&lt;=$R10,INDEX('Sites Data'!$BH$11:$BH$210,(BG$2+SUM($R$4:$R9))),"")</f>
        <v/>
      </c>
      <c r="BM10" s="27" t="str" cm="1">
        <f t="array" ref="BM10">IF(BG$2&lt;=$R10,INDEX('Sites Data'!$BI$11:$BI$210,(BG$2+SUM($R$4:$R9))),"")</f>
        <v/>
      </c>
      <c r="BN10" s="27" t="str" cm="1">
        <f t="array" ref="BN10">IF(BG$2&lt;=$R10,INDEX('Sites Data'!$BJ$11:$BJ$210,(BG$2+SUM($R$4:$R9))),"")</f>
        <v/>
      </c>
      <c r="BO10" s="27" t="str" cm="1">
        <f t="array" ref="BO10">IF(BG$2&lt;=$R10,INDEX('Sites Data'!$BK$11:$BK$210,(BG$2+SUM($R$4:$R9))),"")</f>
        <v/>
      </c>
      <c r="BP10" s="25" t="str">
        <f>IF(BG10="","",SUMIF(Hide[Unique Types],$C10&amp;" "&amp;BH10&amp;" "&amp;BI10&amp;" "&amp;BJ10,SiteCalc2[FCI Charging Capacity '[kWh/day']]))</f>
        <v/>
      </c>
      <c r="BQ10" s="27" t="str" cm="1">
        <f t="array" ref="BQ10">IF(BQ$2&lt;=$R10,INDEX('Sites Data'!$BC$11:$BC$210,(BQ$2+SUM($R$4:$R9))),"")</f>
        <v/>
      </c>
      <c r="BR10" s="27" t="str" cm="1">
        <f t="array" ref="BR10">IF(BQ$2&lt;=$R10,INDEX('Sites Data'!$BD$11:$BD$210,(BQ$2+SUM($R$4:$R9))),"")</f>
        <v/>
      </c>
      <c r="BS10" s="27" t="str" cm="1">
        <f t="array" ref="BS10">IF(BQ$2&lt;=$R10,INDEX('Sites Data'!$BE$11:$BE$210,(BQ$2+SUM($R$4:$R9))),"")</f>
        <v/>
      </c>
      <c r="BT10" s="27" t="str" cm="1">
        <f t="array" ref="BT10">IF(BQ$2&lt;=$R10,INDEX('Sites Data'!$BF$11:$BF$210,(BQ$2+SUM($R$4:$R9))),"")</f>
        <v/>
      </c>
      <c r="BU10" s="27" t="str" cm="1">
        <f t="array" ref="BU10">IF(BQ$2&lt;=$R10,INDEX('Sites Data'!$BG$11:$BG$210,(BQ$2+SUM($R$4:$R9))),"")</f>
        <v/>
      </c>
      <c r="BV10" s="27" t="str" cm="1">
        <f t="array" ref="BV10">IF(BQ$2&lt;=$R10,INDEX('Sites Data'!$BH$11:$BH$210,(BQ$2+SUM($R$4:$R9))),"")</f>
        <v/>
      </c>
      <c r="BW10" s="27" t="str" cm="1">
        <f t="array" ref="BW10">IF(BQ$2&lt;=$R10,INDEX('Sites Data'!$BI$11:$BI$210,(BQ$2+SUM($R$4:$R9))),"")</f>
        <v/>
      </c>
      <c r="BX10" s="27" t="str" cm="1">
        <f t="array" ref="BX10">IF(BQ$2&lt;=$R10,INDEX('Sites Data'!$BJ$11:$BJ$210,(BQ$2+SUM($R$4:$R9))),"")</f>
        <v/>
      </c>
      <c r="BY10" s="27" t="str" cm="1">
        <f t="array" ref="BY10">IF(BQ$2&lt;=$R10,INDEX('Sites Data'!$BK$11:$BK$210,(BQ$2+SUM($R$4:$R9))),"")</f>
        <v/>
      </c>
      <c r="BZ10" s="25" t="str">
        <f>IF(BQ10="","",SUMIF(Hide[Unique Types],$C10&amp;" "&amp;BR10&amp;" "&amp;BS10&amp;" "&amp;BT10,SiteCalc2[FCI Charging Capacity '[kWh/day']]))</f>
        <v/>
      </c>
      <c r="CA10" s="27" t="str" cm="1">
        <f t="array" ref="CA10">IF(CA$2&lt;=$R10,INDEX('Sites Data'!$BC$11:$BC$210,(CA$2+SUM($R$4:$R9))),"")</f>
        <v/>
      </c>
      <c r="CB10" s="27" t="str" cm="1">
        <f t="array" ref="CB10">IF(CA$2&lt;=$R10,INDEX('Sites Data'!$BD$11:$BD$210,(CA$2+SUM($R$4:$R9))),"")</f>
        <v/>
      </c>
      <c r="CC10" s="27" t="str" cm="1">
        <f t="array" ref="CC10">IF(CA$2&lt;=$R10,INDEX('Sites Data'!$BE$11:$BE$210,(CA$2+SUM($R$4:$R9))),"")</f>
        <v/>
      </c>
      <c r="CD10" s="27" t="str" cm="1">
        <f t="array" ref="CD10">IF(CA$2&lt;=$R10,INDEX('Sites Data'!$BF$11:$BF$210,(CA$2+SUM($R$4:$R9))),"")</f>
        <v/>
      </c>
      <c r="CE10" s="27" t="str" cm="1">
        <f t="array" ref="CE10">IF(CA$2&lt;=$R10,INDEX('Sites Data'!$BG$11:$BG$210,(CA$2+SUM($R$4:$R9))),"")</f>
        <v/>
      </c>
      <c r="CF10" s="27" t="str" cm="1">
        <f t="array" ref="CF10">IF(CA$2&lt;=$R10,INDEX('Sites Data'!$BH$11:$BH$210,(CA$2+SUM($R$4:$R9))),"")</f>
        <v/>
      </c>
      <c r="CG10" s="27" t="str" cm="1">
        <f t="array" ref="CG10">IF(CA$2&lt;=$R10,INDEX('Sites Data'!$BI$11:$BI$210,(CA$2+SUM($R$4:$R9))),"")</f>
        <v/>
      </c>
      <c r="CH10" s="27" t="str" cm="1">
        <f t="array" ref="CH10">IF(CA$2&lt;=$R10,INDEX('Sites Data'!$BJ$11:$BJ$210,(CA$2+SUM($R$4:$R9))),"")</f>
        <v/>
      </c>
      <c r="CI10" s="27" t="str" cm="1">
        <f t="array" ref="CI10">IF(CA$2&lt;=$R10,INDEX('Sites Data'!$BK$11:$BK$210,(CA$2+SUM($R$4:$R9))),"")</f>
        <v/>
      </c>
      <c r="CJ10" s="25" t="str">
        <f>IF(CA10="","",SUMIF(Hide[Unique Types],$C10&amp;" "&amp;CB10&amp;" "&amp;CC10&amp;" "&amp;CD10,SiteCalc2[FCI Charging Capacity '[kWh/day']]))</f>
        <v/>
      </c>
      <c r="CK10" s="25" t="str">
        <f t="shared" si="11"/>
        <v/>
      </c>
      <c r="CL10" s="25" t="str">
        <f t="shared" si="12"/>
        <v/>
      </c>
      <c r="CM10" s="25" t="str">
        <f t="shared" si="13"/>
        <v/>
      </c>
      <c r="CN10" s="25" t="str">
        <f t="shared" si="14"/>
        <v/>
      </c>
      <c r="CO10" s="25" t="str">
        <f t="shared" si="15"/>
        <v/>
      </c>
      <c r="CP10" s="25" t="str">
        <f t="shared" si="16"/>
        <v/>
      </c>
      <c r="CQ10" s="25" t="str">
        <f t="shared" si="17"/>
        <v/>
      </c>
      <c r="CR10" s="25" t="str">
        <f t="shared" si="18"/>
        <v/>
      </c>
      <c r="CS10" s="25" t="str">
        <f t="shared" si="19"/>
        <v/>
      </c>
      <c r="CT10" s="25" t="str">
        <f t="shared" si="20"/>
        <v/>
      </c>
    </row>
    <row r="11" spans="1:98" x14ac:dyDescent="0.3">
      <c r="A11" s="20">
        <v>8</v>
      </c>
      <c r="B11" s="20">
        <f t="shared" si="1"/>
        <v>0</v>
      </c>
      <c r="D11" s="25">
        <f>_xlfn.XLOOKUP(C11,SiteChar[Site Name],SiteChar[Site Street Address],"",0,1)</f>
        <v>0</v>
      </c>
      <c r="E11" s="25" t="str">
        <f>_xlfn.XLOOKUP(D11,SiteChar[Site Street Address],SiteChar[Site City],"",0,1)</f>
        <v/>
      </c>
      <c r="F11" s="25">
        <f>_xlfn.XLOOKUP($C11,SiteChar[Site Name],SiteChar[Latitude],"",0,1)</f>
        <v>0</v>
      </c>
      <c r="G11" s="25">
        <f>_xlfn.XLOOKUP($C11,SiteChar[Site Name],SiteChar[Longitude],"",0,1)</f>
        <v>0</v>
      </c>
      <c r="H11" s="33">
        <f>_xlfn.XLOOKUP($C11,SiteChar[Site Name],SiteChar[Expected Date of Station Operation],"",0,1)</f>
        <v>0</v>
      </c>
      <c r="I11" s="34">
        <f>_xlfn.XLOOKUP($C11,SiteChar[Site Name],SiteChar[Expected Daily Permitted Hours],"",0,1)</f>
        <v>0</v>
      </c>
      <c r="J11" s="25">
        <f>_xlfn.XLOOKUP($C11,SiteChar[Site Name],SiteChar[Maximum Total Site Power 
'[kW']],"",0,1)</f>
        <v>0</v>
      </c>
      <c r="K11" s="25"/>
      <c r="L11" s="25" cm="1">
        <f t="array" ref="L11">_xlfn.XLOOKUP($C11,SiteChar[Site Name],SiteCalc1[Total Site
FCI 
Power Rating 
'[kW']],"",0,1)</f>
        <v>0</v>
      </c>
      <c r="M11" s="25" cm="1">
        <f t="array" ref="M11">_xlfn.XLOOKUP($C11,SiteChar[Site Name],SiteCalc1[Total 
Site 
LMD-FCI Power Rating 
'[kW']],"",0,1)</f>
        <v>0</v>
      </c>
      <c r="N11" s="25" cm="1">
        <f t="array" ref="N11">_xlfn.XLOOKUP($C11,SiteChar[Site Name],SiteCalc1[Total Site
HD-FCI Power Rating 
'[kW']],"",0,1)</f>
        <v>0</v>
      </c>
      <c r="O11" s="25" cm="1">
        <f t="array" ref="O11">_xlfn.XLOOKUP($C11,SiteChar[Site Name],SiteCalc2[Total Number of 
Site 
FSEs],"",0,1)</f>
        <v>0</v>
      </c>
      <c r="P11" s="27" cm="1">
        <f t="array" ref="P11">_xlfn.XLOOKUP($C11,SiteChar[Site Name],SiteCalc2[Total Number of Site
LMD-FCI FSEs],"",0,1)</f>
        <v>0</v>
      </c>
      <c r="Q11" s="27" cm="1">
        <f t="array" ref="Q11">_xlfn.XLOOKUP($C11,SiteChar[Site Name],SiteCalc2[Total Number of Site
HD-FCI FSEs],"",0,1)</f>
        <v>0</v>
      </c>
      <c r="R11" s="27" t="str" cm="1">
        <f t="array" ref="R11">_xlfn.XLOOKUP(C11,'Sites Data'!AZ18:$AZ$210,'Sites Data'!BA18:$BA$210,"",0,1)</f>
        <v/>
      </c>
      <c r="S11" s="25" t="str" cm="1">
        <f t="array" ref="S11">INDEX('Sites Data'!$BC$11:$BC$210,(S$2+SUM($R$4:R10)))</f>
        <v/>
      </c>
      <c r="T11" s="25" t="str" cm="1">
        <f t="array" ref="T11">INDEX('Sites Data'!$BD$11:$BD$210,(S$2+SUM($R$4:R10)))</f>
        <v/>
      </c>
      <c r="U11" s="25" t="str" cm="1">
        <f t="array" ref="U11">INDEX('Sites Data'!$BE$11:$BE$210,(S$2+SUM($R$4:$R10)))</f>
        <v/>
      </c>
      <c r="V11" s="25" t="str" cm="1">
        <f t="array" ref="V11">INDEX('Sites Data'!$BF$11:$BF$210,(S$2+SUM($R$4:$R10)))</f>
        <v/>
      </c>
      <c r="W11" s="25" t="str" cm="1">
        <f t="array" ref="W11">INDEX('Sites Data'!$BG$11:$BG$210,(S$2+SUM($R$4:$R10)))</f>
        <v/>
      </c>
      <c r="X11" s="25" t="str" cm="1">
        <f t="array" ref="X11">INDEX('Sites Data'!$BH$11:$BH$210,(S$2+SUM($R$4:$R10)))</f>
        <v/>
      </c>
      <c r="Y11" s="25" t="str" cm="1">
        <f t="array" ref="Y11">INDEX('Sites Data'!$BI$11:$BI$210,(S$2+SUM($R$4:$R10)))</f>
        <v/>
      </c>
      <c r="Z11" s="25" t="str" cm="1">
        <f t="array" ref="Z11">INDEX('Sites Data'!$BJ$11:$BJ$210,(S$2+SUM($R$4:$R10)))</f>
        <v/>
      </c>
      <c r="AA11" s="25" t="str" cm="1">
        <f t="array" ref="AA11">INDEX('Sites Data'!$BK$11:$BK$210,(S$2+SUM($R$4:$R10)))</f>
        <v/>
      </c>
      <c r="AB11" s="25" t="str">
        <f>IF(S11="","",SUMIF(Hide[Unique Types],$C11&amp;" "&amp;T11&amp;" "&amp;U11&amp;" "&amp;V11,SiteCalc2[FCI Charging Capacity '[kWh/day']]))</f>
        <v/>
      </c>
      <c r="AC11" s="27" t="str" cm="1">
        <f t="array" ref="AC11">IF(AC$2&lt;=$R11,INDEX('Sites Data'!$BC$11:$BC$210,(AC$2+SUM($R$4:$R10))),"")</f>
        <v/>
      </c>
      <c r="AD11" s="152" t="str" cm="1">
        <f t="array" ref="AD11">IF(AC$2&lt;=$R11,INDEX('Sites Data'!$BD$11:$BD$210,(AC$2+SUM($R$4:$R10))),"")</f>
        <v/>
      </c>
      <c r="AE11" s="27" t="str" cm="1">
        <f t="array" ref="AE11">IF(AC$2&lt;=$R11,INDEX('Sites Data'!$BE$11:$BE$210,(AC$2+SUM($R$4:$R10))),"")</f>
        <v/>
      </c>
      <c r="AF11" s="27" t="str" cm="1">
        <f t="array" ref="AF11">IF(AC$2&lt;=$R11,INDEX('Sites Data'!$BF$11:$BF$210,(AC$2+SUM($R$4:$R10))),"")</f>
        <v/>
      </c>
      <c r="AG11" s="27" t="str" cm="1">
        <f t="array" ref="AG11">IF(AC$2&lt;=$R11,INDEX('Sites Data'!$BG$11:$BG$210,(AC$2+SUM($R$4:$R10))),"")</f>
        <v/>
      </c>
      <c r="AH11" s="27" t="str" cm="1">
        <f t="array" ref="AH11">IF(AC$2&lt;=$R11,INDEX('Sites Data'!$BH$11:$BH$210,(AC$2+SUM($R$4:$R10))),"")</f>
        <v/>
      </c>
      <c r="AI11" s="27" t="str" cm="1">
        <f t="array" ref="AI11">IF(AC$2&lt;=$R11,INDEX('Sites Data'!$BI$11:$BI$210,(AC$2+SUM($R$4:$R10))),"")</f>
        <v/>
      </c>
      <c r="AJ11" s="27" t="str" cm="1">
        <f t="array" ref="AJ11">IF(AC$2&lt;=$R11,INDEX('Sites Data'!$BJ$11:$BJ$210,(AC$2+SUM($R$4:$R10))),"")</f>
        <v/>
      </c>
      <c r="AK11" s="27" t="str" cm="1">
        <f t="array" ref="AK11">IF(AC$2&lt;=$R11,INDEX('Sites Data'!$BK$11:$BK$210,(AC$2+SUM($R$4:$R10))),"")</f>
        <v/>
      </c>
      <c r="AL11" s="25" t="str">
        <f>IF(AC11="","",SUMIF(Hide[Unique Types],$C11&amp;" "&amp;AD11&amp;" "&amp;AE11&amp;" "&amp;AF11,SiteCalc2[FCI Charging Capacity '[kWh/day']]))</f>
        <v/>
      </c>
      <c r="AM11" s="27" t="str" cm="1">
        <f t="array" ref="AM11">IF(AM$2&lt;=$R11,INDEX('Sites Data'!$BC$11:$BC$210,(AM$2+SUM($R$4:$R10))),"")</f>
        <v/>
      </c>
      <c r="AN11" s="27" t="str" cm="1">
        <f t="array" ref="AN11">IF(AM$2&lt;=$R11,INDEX('Sites Data'!$BD$11:$BD$210,(AM$2+SUM($R$4:$R10))),"")</f>
        <v/>
      </c>
      <c r="AO11" s="27" t="str" cm="1">
        <f t="array" ref="AO11">IF(AM$2&lt;=$R11,INDEX('Sites Data'!$BE$11:$BE$210,(AM$2+SUM($R$4:$R10))),"")</f>
        <v/>
      </c>
      <c r="AP11" s="27" t="str" cm="1">
        <f t="array" ref="AP11">IF(AM$2&lt;=$R11,INDEX('Sites Data'!$BF$11:$BF$210,(AM$2+SUM($R$4:$R10))),"")</f>
        <v/>
      </c>
      <c r="AQ11" s="27" t="str" cm="1">
        <f t="array" ref="AQ11">IF(AM$2&lt;=$R11,INDEX('Sites Data'!$BG$11:$BG$210,(AM$2+SUM($R$4:$R10))),"")</f>
        <v/>
      </c>
      <c r="AR11" s="27" t="str" cm="1">
        <f t="array" ref="AR11">IF(AM$2&lt;=$R11,INDEX('Sites Data'!$BH$11:$BH$210,(AM$2+SUM($R$4:$R10))),"")</f>
        <v/>
      </c>
      <c r="AS11" s="27" t="str" cm="1">
        <f t="array" ref="AS11">IF(AM$2&lt;=$R11,INDEX('Sites Data'!$BI$11:$BI$210,(AM$2+SUM($R$4:$R10))),"")</f>
        <v/>
      </c>
      <c r="AT11" s="27" t="str" cm="1">
        <f t="array" ref="AT11">IF(AM$2&lt;=$R11,INDEX('Sites Data'!$BJ$11:$BJ$210,(AM$2+SUM($R$4:$R10))),"")</f>
        <v/>
      </c>
      <c r="AU11" s="27" t="str" cm="1">
        <f t="array" ref="AU11">IF(AM$2&lt;=$R11,INDEX('Sites Data'!$BK$11:$BK$210,(AM$2+SUM($R$4:$R10))),"")</f>
        <v/>
      </c>
      <c r="AV11" s="25" t="str">
        <f>IF(AM11="","",SUMIF(Hide[Unique Types],$C11&amp;" "&amp;AN11&amp;" "&amp;AO11&amp;" "&amp;AP11,SiteCalc2[FCI Charging Capacity '[kWh/day']]))</f>
        <v/>
      </c>
      <c r="AW11" s="27" t="str" cm="1">
        <f t="array" ref="AW11">IF(AW$2&lt;=$R11,INDEX('Sites Data'!$BC$11:$BC$210,(AW$2+SUM($R$4:$R10))),"")</f>
        <v/>
      </c>
      <c r="AX11" s="27" t="str" cm="1">
        <f t="array" ref="AX11">IF(AW$2&lt;=$R11,INDEX('Sites Data'!$BD$11:$BD$210,(AW$2+SUM($R$4:$R10))),"")</f>
        <v/>
      </c>
      <c r="AY11" s="27" t="str" cm="1">
        <f t="array" ref="AY11">IF(AW$2&lt;=$R11,INDEX('Sites Data'!$BE$11:$BE$210,(AW$2+SUM($R$4:$R10))),"")</f>
        <v/>
      </c>
      <c r="AZ11" s="27" t="str" cm="1">
        <f t="array" ref="AZ11">IF(AW$2&lt;=$R11,INDEX('Sites Data'!$BF$11:$BF$210,(AW$2+SUM($R$4:$R10))),"")</f>
        <v/>
      </c>
      <c r="BA11" s="27" t="str" cm="1">
        <f t="array" ref="BA11">IF(AW$2&lt;=$R11,INDEX('Sites Data'!$BG$11:$BG$210,(AW$2+SUM($R$4:$R10))),"")</f>
        <v/>
      </c>
      <c r="BB11" s="27" t="str" cm="1">
        <f t="array" ref="BB11">IF(AW$2&lt;=$R11,INDEX('Sites Data'!$BH$11:$BH$210,(AW$2+SUM($R$4:$R10))),"")</f>
        <v/>
      </c>
      <c r="BC11" s="27" t="str" cm="1">
        <f t="array" ref="BC11">IF(AW$2&lt;=$R11,INDEX('Sites Data'!$BI$11:$BI$210,(AW$2+SUM($R$4:$R10))),"")</f>
        <v/>
      </c>
      <c r="BD11" s="27" t="str" cm="1">
        <f t="array" ref="BD11">IF(AW$2&lt;=$R11,INDEX('Sites Data'!$BJ$11:$BJ$210,(AW$2+SUM($R$4:$R10))),"")</f>
        <v/>
      </c>
      <c r="BE11" s="27" t="str" cm="1">
        <f t="array" ref="BE11">IF(AW$2&lt;=$R11,INDEX('Sites Data'!$BK$11:$BK$210,(AW$2+SUM($R$4:$R10))),"")</f>
        <v/>
      </c>
      <c r="BF11" s="25" t="str">
        <f>IF(AW11="","",SUMIF(Hide[Unique Types],$C11&amp;" "&amp;AX11&amp;" "&amp;AY11&amp;" "&amp;AZ11,SiteCalc2[FCI Charging Capacity '[kWh/day']]))</f>
        <v/>
      </c>
      <c r="BG11" s="27" t="str" cm="1">
        <f t="array" ref="BG11">IF(BG$2&lt;=$R11,INDEX('Sites Data'!$BC$11:$BC$210,(BG$2+SUM($R$4:$R10))),"")</f>
        <v/>
      </c>
      <c r="BH11" s="27" t="str" cm="1">
        <f t="array" ref="BH11">IF(BG$2&lt;=$R11,INDEX('Sites Data'!$BD$11:$BD$210,(BG$2+SUM($R$4:$R10))),"")</f>
        <v/>
      </c>
      <c r="BI11" s="27" t="str" cm="1">
        <f t="array" ref="BI11">IF(BG$2&lt;=$R11,INDEX('Sites Data'!$BE$11:$BE$210,(BG$2+SUM($R$4:$R10))),"")</f>
        <v/>
      </c>
      <c r="BJ11" s="27" t="str" cm="1">
        <f t="array" ref="BJ11">IF(BG$2&lt;=$R11,INDEX('Sites Data'!$BF$11:$BF$210,(BG$2+SUM($R$4:$R10))),"")</f>
        <v/>
      </c>
      <c r="BK11" s="27" t="str" cm="1">
        <f t="array" ref="BK11">IF(BG$2&lt;=$R11,INDEX('Sites Data'!$BG$11:$BG$210,(BG$2+SUM($R$4:$R10))),"")</f>
        <v/>
      </c>
      <c r="BL11" s="27" t="str" cm="1">
        <f t="array" ref="BL11">IF(BG$2&lt;=$R11,INDEX('Sites Data'!$BH$11:$BH$210,(BG$2+SUM($R$4:$R10))),"")</f>
        <v/>
      </c>
      <c r="BM11" s="27" t="str" cm="1">
        <f t="array" ref="BM11">IF(BG$2&lt;=$R11,INDEX('Sites Data'!$BI$11:$BI$210,(BG$2+SUM($R$4:$R10))),"")</f>
        <v/>
      </c>
      <c r="BN11" s="27" t="str" cm="1">
        <f t="array" ref="BN11">IF(BG$2&lt;=$R11,INDEX('Sites Data'!$BJ$11:$BJ$210,(BG$2+SUM($R$4:$R10))),"")</f>
        <v/>
      </c>
      <c r="BO11" s="27" t="str" cm="1">
        <f t="array" ref="BO11">IF(BG$2&lt;=$R11,INDEX('Sites Data'!$BK$11:$BK$210,(BG$2+SUM($R$4:$R10))),"")</f>
        <v/>
      </c>
      <c r="BP11" s="25" t="str">
        <f>IF(BG11="","",SUMIF(Hide[Unique Types],$C11&amp;" "&amp;BH11&amp;" "&amp;BI11&amp;" "&amp;BJ11,SiteCalc2[FCI Charging Capacity '[kWh/day']]))</f>
        <v/>
      </c>
      <c r="BQ11" s="27" t="str" cm="1">
        <f t="array" ref="BQ11">IF(BQ$2&lt;=$R11,INDEX('Sites Data'!$BC$11:$BC$210,(BQ$2+SUM($R$4:$R10))),"")</f>
        <v/>
      </c>
      <c r="BR11" s="27" t="str" cm="1">
        <f t="array" ref="BR11">IF(BQ$2&lt;=$R11,INDEX('Sites Data'!$BD$11:$BD$210,(BQ$2+SUM($R$4:$R10))),"")</f>
        <v/>
      </c>
      <c r="BS11" s="27" t="str" cm="1">
        <f t="array" ref="BS11">IF(BQ$2&lt;=$R11,INDEX('Sites Data'!$BE$11:$BE$210,(BQ$2+SUM($R$4:$R10))),"")</f>
        <v/>
      </c>
      <c r="BT11" s="27" t="str" cm="1">
        <f t="array" ref="BT11">IF(BQ$2&lt;=$R11,INDEX('Sites Data'!$BF$11:$BF$210,(BQ$2+SUM($R$4:$R10))),"")</f>
        <v/>
      </c>
      <c r="BU11" s="27" t="str" cm="1">
        <f t="array" ref="BU11">IF(BQ$2&lt;=$R11,INDEX('Sites Data'!$BG$11:$BG$210,(BQ$2+SUM($R$4:$R10))),"")</f>
        <v/>
      </c>
      <c r="BV11" s="27" t="str" cm="1">
        <f t="array" ref="BV11">IF(BQ$2&lt;=$R11,INDEX('Sites Data'!$BH$11:$BH$210,(BQ$2+SUM($R$4:$R10))),"")</f>
        <v/>
      </c>
      <c r="BW11" s="27" t="str" cm="1">
        <f t="array" ref="BW11">IF(BQ$2&lt;=$R11,INDEX('Sites Data'!$BI$11:$BI$210,(BQ$2+SUM($R$4:$R10))),"")</f>
        <v/>
      </c>
      <c r="BX11" s="27" t="str" cm="1">
        <f t="array" ref="BX11">IF(BQ$2&lt;=$R11,INDEX('Sites Data'!$BJ$11:$BJ$210,(BQ$2+SUM($R$4:$R10))),"")</f>
        <v/>
      </c>
      <c r="BY11" s="27" t="str" cm="1">
        <f t="array" ref="BY11">IF(BQ$2&lt;=$R11,INDEX('Sites Data'!$BK$11:$BK$210,(BQ$2+SUM($R$4:$R10))),"")</f>
        <v/>
      </c>
      <c r="BZ11" s="25" t="str">
        <f>IF(BQ11="","",SUMIF(Hide[Unique Types],$C11&amp;" "&amp;BR11&amp;" "&amp;BS11&amp;" "&amp;BT11,SiteCalc2[FCI Charging Capacity '[kWh/day']]))</f>
        <v/>
      </c>
      <c r="CA11" s="27" t="str" cm="1">
        <f t="array" ref="CA11">IF(CA$2&lt;=$R11,INDEX('Sites Data'!$BC$11:$BC$210,(CA$2+SUM($R$4:$R10))),"")</f>
        <v/>
      </c>
      <c r="CB11" s="27" t="str" cm="1">
        <f t="array" ref="CB11">IF(CA$2&lt;=$R11,INDEX('Sites Data'!$BD$11:$BD$210,(CA$2+SUM($R$4:$R10))),"")</f>
        <v/>
      </c>
      <c r="CC11" s="27" t="str" cm="1">
        <f t="array" ref="CC11">IF(CA$2&lt;=$R11,INDEX('Sites Data'!$BE$11:$BE$210,(CA$2+SUM($R$4:$R10))),"")</f>
        <v/>
      </c>
      <c r="CD11" s="27" t="str" cm="1">
        <f t="array" ref="CD11">IF(CA$2&lt;=$R11,INDEX('Sites Data'!$BF$11:$BF$210,(CA$2+SUM($R$4:$R10))),"")</f>
        <v/>
      </c>
      <c r="CE11" s="27" t="str" cm="1">
        <f t="array" ref="CE11">IF(CA$2&lt;=$R11,INDEX('Sites Data'!$BG$11:$BG$210,(CA$2+SUM($R$4:$R10))),"")</f>
        <v/>
      </c>
      <c r="CF11" s="27" t="str" cm="1">
        <f t="array" ref="CF11">IF(CA$2&lt;=$R11,INDEX('Sites Data'!$BH$11:$BH$210,(CA$2+SUM($R$4:$R10))),"")</f>
        <v/>
      </c>
      <c r="CG11" s="27" t="str" cm="1">
        <f t="array" ref="CG11">IF(CA$2&lt;=$R11,INDEX('Sites Data'!$BI$11:$BI$210,(CA$2+SUM($R$4:$R10))),"")</f>
        <v/>
      </c>
      <c r="CH11" s="27" t="str" cm="1">
        <f t="array" ref="CH11">IF(CA$2&lt;=$R11,INDEX('Sites Data'!$BJ$11:$BJ$210,(CA$2+SUM($R$4:$R10))),"")</f>
        <v/>
      </c>
      <c r="CI11" s="27" t="str" cm="1">
        <f t="array" ref="CI11">IF(CA$2&lt;=$R11,INDEX('Sites Data'!$BK$11:$BK$210,(CA$2+SUM($R$4:$R10))),"")</f>
        <v/>
      </c>
      <c r="CJ11" s="25" t="str">
        <f>IF(CA11="","",SUMIF(Hide[Unique Types],$C11&amp;" "&amp;CB11&amp;" "&amp;CC11&amp;" "&amp;CD11,SiteCalc2[FCI Charging Capacity '[kWh/day']]))</f>
        <v/>
      </c>
      <c r="CK11" s="25" t="str">
        <f t="shared" si="11"/>
        <v/>
      </c>
      <c r="CL11" s="25" t="str">
        <f t="shared" si="12"/>
        <v/>
      </c>
      <c r="CM11" s="25" t="str">
        <f t="shared" si="13"/>
        <v/>
      </c>
      <c r="CN11" s="25" t="str">
        <f t="shared" si="14"/>
        <v/>
      </c>
      <c r="CO11" s="25" t="str">
        <f t="shared" si="15"/>
        <v/>
      </c>
      <c r="CP11" s="25" t="str">
        <f t="shared" si="16"/>
        <v/>
      </c>
      <c r="CQ11" s="25" t="str">
        <f t="shared" si="17"/>
        <v/>
      </c>
      <c r="CR11" s="25" t="str">
        <f t="shared" si="18"/>
        <v/>
      </c>
      <c r="CS11" s="25" t="str">
        <f t="shared" si="19"/>
        <v/>
      </c>
      <c r="CT11" s="25" t="str">
        <f t="shared" si="20"/>
        <v/>
      </c>
    </row>
    <row r="12" spans="1:98" x14ac:dyDescent="0.3">
      <c r="A12" s="20">
        <v>9</v>
      </c>
      <c r="B12" s="20">
        <f t="shared" si="1"/>
        <v>0</v>
      </c>
      <c r="D12" s="25">
        <f>_xlfn.XLOOKUP(C12,SiteChar[Site Name],SiteChar[Site Street Address],"",0,1)</f>
        <v>0</v>
      </c>
      <c r="E12" s="25" t="str">
        <f>_xlfn.XLOOKUP(D12,SiteChar[Site Street Address],SiteChar[Site City],"",0,1)</f>
        <v/>
      </c>
      <c r="F12" s="25">
        <f>_xlfn.XLOOKUP($C12,SiteChar[Site Name],SiteChar[Latitude],"",0,1)</f>
        <v>0</v>
      </c>
      <c r="G12" s="25">
        <f>_xlfn.XLOOKUP($C12,SiteChar[Site Name],SiteChar[Longitude],"",0,1)</f>
        <v>0</v>
      </c>
      <c r="H12" s="33">
        <f>_xlfn.XLOOKUP($C12,SiteChar[Site Name],SiteChar[Expected Date of Station Operation],"",0,1)</f>
        <v>0</v>
      </c>
      <c r="I12" s="34">
        <f>_xlfn.XLOOKUP($C12,SiteChar[Site Name],SiteChar[Expected Daily Permitted Hours],"",0,1)</f>
        <v>0</v>
      </c>
      <c r="J12" s="25">
        <f>_xlfn.XLOOKUP($C12,SiteChar[Site Name],SiteChar[Maximum Total Site Power 
'[kW']],"",0,1)</f>
        <v>0</v>
      </c>
      <c r="K12" s="25"/>
      <c r="L12" s="25" cm="1">
        <f t="array" ref="L12">_xlfn.XLOOKUP($C12,SiteChar[Site Name],SiteCalc1[Total Site
FCI 
Power Rating 
'[kW']],"",0,1)</f>
        <v>0</v>
      </c>
      <c r="M12" s="25" cm="1">
        <f t="array" ref="M12">_xlfn.XLOOKUP($C12,SiteChar[Site Name],SiteCalc1[Total 
Site 
LMD-FCI Power Rating 
'[kW']],"",0,1)</f>
        <v>0</v>
      </c>
      <c r="N12" s="25" cm="1">
        <f t="array" ref="N12">_xlfn.XLOOKUP($C12,SiteChar[Site Name],SiteCalc1[Total Site
HD-FCI Power Rating 
'[kW']],"",0,1)</f>
        <v>0</v>
      </c>
      <c r="O12" s="25" cm="1">
        <f t="array" ref="O12">_xlfn.XLOOKUP($C12,SiteChar[Site Name],SiteCalc2[Total Number of 
Site 
FSEs],"",0,1)</f>
        <v>0</v>
      </c>
      <c r="P12" s="27" cm="1">
        <f t="array" ref="P12">_xlfn.XLOOKUP($C12,SiteChar[Site Name],SiteCalc2[Total Number of Site
LMD-FCI FSEs],"",0,1)</f>
        <v>0</v>
      </c>
      <c r="Q12" s="27" cm="1">
        <f t="array" ref="Q12">_xlfn.XLOOKUP($C12,SiteChar[Site Name],SiteCalc2[Total Number of Site
HD-FCI FSEs],"",0,1)</f>
        <v>0</v>
      </c>
      <c r="R12" s="27" t="str" cm="1">
        <f t="array" ref="R12">_xlfn.XLOOKUP(C12,'Sites Data'!AZ19:$AZ$210,'Sites Data'!BA19:$BA$210,"",0,1)</f>
        <v/>
      </c>
      <c r="S12" s="25" t="str" cm="1">
        <f t="array" ref="S12">INDEX('Sites Data'!$BC$11:$BC$210,(S$2+SUM($R$4:R11)))</f>
        <v/>
      </c>
      <c r="T12" s="25" t="str" cm="1">
        <f t="array" ref="T12">INDEX('Sites Data'!$BD$11:$BD$210,(S$2+SUM($R$4:R11)))</f>
        <v/>
      </c>
      <c r="U12" s="25" t="str" cm="1">
        <f t="array" ref="U12">INDEX('Sites Data'!$BE$11:$BE$210,(S$2+SUM($R$4:$R11)))</f>
        <v/>
      </c>
      <c r="V12" s="25" t="str" cm="1">
        <f t="array" ref="V12">INDEX('Sites Data'!$BF$11:$BF$210,(S$2+SUM($R$4:$R11)))</f>
        <v/>
      </c>
      <c r="W12" s="25" t="str" cm="1">
        <f t="array" ref="W12">INDEX('Sites Data'!$BG$11:$BG$210,(S$2+SUM($R$4:$R11)))</f>
        <v/>
      </c>
      <c r="X12" s="25" t="str" cm="1">
        <f t="array" ref="X12">INDEX('Sites Data'!$BH$11:$BH$210,(S$2+SUM($R$4:$R11)))</f>
        <v/>
      </c>
      <c r="Y12" s="25" t="str" cm="1">
        <f t="array" ref="Y12">INDEX('Sites Data'!$BI$11:$BI$210,(S$2+SUM($R$4:$R11)))</f>
        <v/>
      </c>
      <c r="Z12" s="25" t="str" cm="1">
        <f t="array" ref="Z12">INDEX('Sites Data'!$BJ$11:$BJ$210,(S$2+SUM($R$4:$R11)))</f>
        <v/>
      </c>
      <c r="AA12" s="25" t="str" cm="1">
        <f t="array" ref="AA12">INDEX('Sites Data'!$BK$11:$BK$210,(S$2+SUM($R$4:$R11)))</f>
        <v/>
      </c>
      <c r="AB12" s="25" t="str">
        <f>IF(S12="","",SUMIF(Hide[Unique Types],$C12&amp;" "&amp;T12&amp;" "&amp;U12&amp;" "&amp;V12,SiteCalc2[FCI Charging Capacity '[kWh/day']]))</f>
        <v/>
      </c>
      <c r="AC12" s="27" t="str" cm="1">
        <f t="array" ref="AC12">IF(AC$2&lt;=$R12,INDEX('Sites Data'!$BC$11:$BC$210,(AC$2+SUM($R$4:$R11))),"")</f>
        <v/>
      </c>
      <c r="AD12" s="152" t="str" cm="1">
        <f t="array" ref="AD12">IF(AC$2&lt;=$R12,INDEX('Sites Data'!$BD$11:$BD$210,(AC$2+SUM($R$4:$R11))),"")</f>
        <v/>
      </c>
      <c r="AE12" s="27" t="str" cm="1">
        <f t="array" ref="AE12">IF(AC$2&lt;=$R12,INDEX('Sites Data'!$BE$11:$BE$210,(AC$2+SUM($R$4:$R11))),"")</f>
        <v/>
      </c>
      <c r="AF12" s="27" t="str" cm="1">
        <f t="array" ref="AF12">IF(AC$2&lt;=$R12,INDEX('Sites Data'!$BF$11:$BF$210,(AC$2+SUM($R$4:$R11))),"")</f>
        <v/>
      </c>
      <c r="AG12" s="27" t="str" cm="1">
        <f t="array" ref="AG12">IF(AC$2&lt;=$R12,INDEX('Sites Data'!$BG$11:$BG$210,(AC$2+SUM($R$4:$R11))),"")</f>
        <v/>
      </c>
      <c r="AH12" s="27" t="str" cm="1">
        <f t="array" ref="AH12">IF(AC$2&lt;=$R12,INDEX('Sites Data'!$BH$11:$BH$210,(AC$2+SUM($R$4:$R11))),"")</f>
        <v/>
      </c>
      <c r="AI12" s="27" t="str" cm="1">
        <f t="array" ref="AI12">IF(AC$2&lt;=$R12,INDEX('Sites Data'!$BI$11:$BI$210,(AC$2+SUM($R$4:$R11))),"")</f>
        <v/>
      </c>
      <c r="AJ12" s="27" t="str" cm="1">
        <f t="array" ref="AJ12">IF(AC$2&lt;=$R12,INDEX('Sites Data'!$BJ$11:$BJ$210,(AC$2+SUM($R$4:$R11))),"")</f>
        <v/>
      </c>
      <c r="AK12" s="27" t="str" cm="1">
        <f t="array" ref="AK12">IF(AC$2&lt;=$R12,INDEX('Sites Data'!$BK$11:$BK$210,(AC$2+SUM($R$4:$R11))),"")</f>
        <v/>
      </c>
      <c r="AL12" s="25" t="str">
        <f>IF(AC12="","",SUMIF(Hide[Unique Types],$C12&amp;" "&amp;AD12&amp;" "&amp;AE12&amp;" "&amp;AF12,SiteCalc2[FCI Charging Capacity '[kWh/day']]))</f>
        <v/>
      </c>
      <c r="AM12" s="27" t="str" cm="1">
        <f t="array" ref="AM12">IF(AM$2&lt;=$R12,INDEX('Sites Data'!$BC$11:$BC$210,(AM$2+SUM($R$4:$R11))),"")</f>
        <v/>
      </c>
      <c r="AN12" s="27" t="str" cm="1">
        <f t="array" ref="AN12">IF(AM$2&lt;=$R12,INDEX('Sites Data'!$BD$11:$BD$210,(AM$2+SUM($R$4:$R11))),"")</f>
        <v/>
      </c>
      <c r="AO12" s="27" t="str" cm="1">
        <f t="array" ref="AO12">IF(AM$2&lt;=$R12,INDEX('Sites Data'!$BE$11:$BE$210,(AM$2+SUM($R$4:$R11))),"")</f>
        <v/>
      </c>
      <c r="AP12" s="27" t="str" cm="1">
        <f t="array" ref="AP12">IF(AM$2&lt;=$R12,INDEX('Sites Data'!$BF$11:$BF$210,(AM$2+SUM($R$4:$R11))),"")</f>
        <v/>
      </c>
      <c r="AQ12" s="27" t="str" cm="1">
        <f t="array" ref="AQ12">IF(AM$2&lt;=$R12,INDEX('Sites Data'!$BG$11:$BG$210,(AM$2+SUM($R$4:$R11))),"")</f>
        <v/>
      </c>
      <c r="AR12" s="27" t="str" cm="1">
        <f t="array" ref="AR12">IF(AM$2&lt;=$R12,INDEX('Sites Data'!$BH$11:$BH$210,(AM$2+SUM($R$4:$R11))),"")</f>
        <v/>
      </c>
      <c r="AS12" s="27" t="str" cm="1">
        <f t="array" ref="AS12">IF(AM$2&lt;=$R12,INDEX('Sites Data'!$BI$11:$BI$210,(AM$2+SUM($R$4:$R11))),"")</f>
        <v/>
      </c>
      <c r="AT12" s="27" t="str" cm="1">
        <f t="array" ref="AT12">IF(AM$2&lt;=$R12,INDEX('Sites Data'!$BJ$11:$BJ$210,(AM$2+SUM($R$4:$R11))),"")</f>
        <v/>
      </c>
      <c r="AU12" s="27" t="str" cm="1">
        <f t="array" ref="AU12">IF(AM$2&lt;=$R12,INDEX('Sites Data'!$BK$11:$BK$210,(AM$2+SUM($R$4:$R11))),"")</f>
        <v/>
      </c>
      <c r="AV12" s="25" t="str">
        <f>IF(AM12="","",SUMIF(Hide[Unique Types],$C12&amp;" "&amp;AN12&amp;" "&amp;AO12&amp;" "&amp;AP12,SiteCalc2[FCI Charging Capacity '[kWh/day']]))</f>
        <v/>
      </c>
      <c r="AW12" s="27" t="str" cm="1">
        <f t="array" ref="AW12">IF(AW$2&lt;=$R12,INDEX('Sites Data'!$BC$11:$BC$210,(AW$2+SUM($R$4:$R11))),"")</f>
        <v/>
      </c>
      <c r="AX12" s="27" t="str" cm="1">
        <f t="array" ref="AX12">IF(AW$2&lt;=$R12,INDEX('Sites Data'!$BD$11:$BD$210,(AW$2+SUM($R$4:$R11))),"")</f>
        <v/>
      </c>
      <c r="AY12" s="27" t="str" cm="1">
        <f t="array" ref="AY12">IF(AW$2&lt;=$R12,INDEX('Sites Data'!$BE$11:$BE$210,(AW$2+SUM($R$4:$R11))),"")</f>
        <v/>
      </c>
      <c r="AZ12" s="27" t="str" cm="1">
        <f t="array" ref="AZ12">IF(AW$2&lt;=$R12,INDEX('Sites Data'!$BF$11:$BF$210,(AW$2+SUM($R$4:$R11))),"")</f>
        <v/>
      </c>
      <c r="BA12" s="27" t="str" cm="1">
        <f t="array" ref="BA12">IF(AW$2&lt;=$R12,INDEX('Sites Data'!$BG$11:$BG$210,(AW$2+SUM($R$4:$R11))),"")</f>
        <v/>
      </c>
      <c r="BB12" s="27" t="str" cm="1">
        <f t="array" ref="BB12">IF(AW$2&lt;=$R12,INDEX('Sites Data'!$BH$11:$BH$210,(AW$2+SUM($R$4:$R11))),"")</f>
        <v/>
      </c>
      <c r="BC12" s="27" t="str" cm="1">
        <f t="array" ref="BC12">IF(AW$2&lt;=$R12,INDEX('Sites Data'!$BI$11:$BI$210,(AW$2+SUM($R$4:$R11))),"")</f>
        <v/>
      </c>
      <c r="BD12" s="27" t="str" cm="1">
        <f t="array" ref="BD12">IF(AW$2&lt;=$R12,INDEX('Sites Data'!$BJ$11:$BJ$210,(AW$2+SUM($R$4:$R11))),"")</f>
        <v/>
      </c>
      <c r="BE12" s="27" t="str" cm="1">
        <f t="array" ref="BE12">IF(AW$2&lt;=$R12,INDEX('Sites Data'!$BK$11:$BK$210,(AW$2+SUM($R$4:$R11))),"")</f>
        <v/>
      </c>
      <c r="BF12" s="25" t="str">
        <f>IF(AW12="","",SUMIF(Hide[Unique Types],$C12&amp;" "&amp;AX12&amp;" "&amp;AY12&amp;" "&amp;AZ12,SiteCalc2[FCI Charging Capacity '[kWh/day']]))</f>
        <v/>
      </c>
      <c r="BG12" s="27" t="str" cm="1">
        <f t="array" ref="BG12">IF(BG$2&lt;=$R12,INDEX('Sites Data'!$BC$11:$BC$210,(BG$2+SUM($R$4:$R11))),"")</f>
        <v/>
      </c>
      <c r="BH12" s="27" t="str" cm="1">
        <f t="array" ref="BH12">IF(BG$2&lt;=$R12,INDEX('Sites Data'!$BD$11:$BD$210,(BG$2+SUM($R$4:$R11))),"")</f>
        <v/>
      </c>
      <c r="BI12" s="27" t="str" cm="1">
        <f t="array" ref="BI12">IF(BG$2&lt;=$R12,INDEX('Sites Data'!$BE$11:$BE$210,(BG$2+SUM($R$4:$R11))),"")</f>
        <v/>
      </c>
      <c r="BJ12" s="27" t="str" cm="1">
        <f t="array" ref="BJ12">IF(BG$2&lt;=$R12,INDEX('Sites Data'!$BF$11:$BF$210,(BG$2+SUM($R$4:$R11))),"")</f>
        <v/>
      </c>
      <c r="BK12" s="27" t="str" cm="1">
        <f t="array" ref="BK12">IF(BG$2&lt;=$R12,INDEX('Sites Data'!$BG$11:$BG$210,(BG$2+SUM($R$4:$R11))),"")</f>
        <v/>
      </c>
      <c r="BL12" s="27" t="str" cm="1">
        <f t="array" ref="BL12">IF(BG$2&lt;=$R12,INDEX('Sites Data'!$BH$11:$BH$210,(BG$2+SUM($R$4:$R11))),"")</f>
        <v/>
      </c>
      <c r="BM12" s="27" t="str" cm="1">
        <f t="array" ref="BM12">IF(BG$2&lt;=$R12,INDEX('Sites Data'!$BI$11:$BI$210,(BG$2+SUM($R$4:$R11))),"")</f>
        <v/>
      </c>
      <c r="BN12" s="27" t="str" cm="1">
        <f t="array" ref="BN12">IF(BG$2&lt;=$R12,INDEX('Sites Data'!$BJ$11:$BJ$210,(BG$2+SUM($R$4:$R11))),"")</f>
        <v/>
      </c>
      <c r="BO12" s="27" t="str" cm="1">
        <f t="array" ref="BO12">IF(BG$2&lt;=$R12,INDEX('Sites Data'!$BK$11:$BK$210,(BG$2+SUM($R$4:$R11))),"")</f>
        <v/>
      </c>
      <c r="BP12" s="25" t="str">
        <f>IF(BG12="","",SUMIF(Hide[Unique Types],$C12&amp;" "&amp;BH12&amp;" "&amp;BI12&amp;" "&amp;BJ12,SiteCalc2[FCI Charging Capacity '[kWh/day']]))</f>
        <v/>
      </c>
      <c r="BQ12" s="27" t="str" cm="1">
        <f t="array" ref="BQ12">IF(BQ$2&lt;=$R12,INDEX('Sites Data'!$BC$11:$BC$210,(BQ$2+SUM($R$4:$R11))),"")</f>
        <v/>
      </c>
      <c r="BR12" s="27" t="str" cm="1">
        <f t="array" ref="BR12">IF(BQ$2&lt;=$R12,INDEX('Sites Data'!$BD$11:$BD$210,(BQ$2+SUM($R$4:$R11))),"")</f>
        <v/>
      </c>
      <c r="BS12" s="27" t="str" cm="1">
        <f t="array" ref="BS12">IF(BQ$2&lt;=$R12,INDEX('Sites Data'!$BE$11:$BE$210,(BQ$2+SUM($R$4:$R11))),"")</f>
        <v/>
      </c>
      <c r="BT12" s="27" t="str" cm="1">
        <f t="array" ref="BT12">IF(BQ$2&lt;=$R12,INDEX('Sites Data'!$BF$11:$BF$210,(BQ$2+SUM($R$4:$R11))),"")</f>
        <v/>
      </c>
      <c r="BU12" s="27" t="str" cm="1">
        <f t="array" ref="BU12">IF(BQ$2&lt;=$R12,INDEX('Sites Data'!$BG$11:$BG$210,(BQ$2+SUM($R$4:$R11))),"")</f>
        <v/>
      </c>
      <c r="BV12" s="27" t="str" cm="1">
        <f t="array" ref="BV12">IF(BQ$2&lt;=$R12,INDEX('Sites Data'!$BH$11:$BH$210,(BQ$2+SUM($R$4:$R11))),"")</f>
        <v/>
      </c>
      <c r="BW12" s="27" t="str" cm="1">
        <f t="array" ref="BW12">IF(BQ$2&lt;=$R12,INDEX('Sites Data'!$BI$11:$BI$210,(BQ$2+SUM($R$4:$R11))),"")</f>
        <v/>
      </c>
      <c r="BX12" s="27" t="str" cm="1">
        <f t="array" ref="BX12">IF(BQ$2&lt;=$R12,INDEX('Sites Data'!$BJ$11:$BJ$210,(BQ$2+SUM($R$4:$R11))),"")</f>
        <v/>
      </c>
      <c r="BY12" s="27" t="str" cm="1">
        <f t="array" ref="BY12">IF(BQ$2&lt;=$R12,INDEX('Sites Data'!$BK$11:$BK$210,(BQ$2+SUM($R$4:$R11))),"")</f>
        <v/>
      </c>
      <c r="BZ12" s="25" t="str">
        <f>IF(BQ12="","",SUMIF(Hide[Unique Types],$C12&amp;" "&amp;BR12&amp;" "&amp;BS12&amp;" "&amp;BT12,SiteCalc2[FCI Charging Capacity '[kWh/day']]))</f>
        <v/>
      </c>
      <c r="CA12" s="27" t="str" cm="1">
        <f t="array" ref="CA12">IF(CA$2&lt;=$R12,INDEX('Sites Data'!$BC$11:$BC$210,(CA$2+SUM($R$4:$R11))),"")</f>
        <v/>
      </c>
      <c r="CB12" s="27" t="str" cm="1">
        <f t="array" ref="CB12">IF(CA$2&lt;=$R12,INDEX('Sites Data'!$BD$11:$BD$210,(CA$2+SUM($R$4:$R11))),"")</f>
        <v/>
      </c>
      <c r="CC12" s="27" t="str" cm="1">
        <f t="array" ref="CC12">IF(CA$2&lt;=$R12,INDEX('Sites Data'!$BE$11:$BE$210,(CA$2+SUM($R$4:$R11))),"")</f>
        <v/>
      </c>
      <c r="CD12" s="27" t="str" cm="1">
        <f t="array" ref="CD12">IF(CA$2&lt;=$R12,INDEX('Sites Data'!$BF$11:$BF$210,(CA$2+SUM($R$4:$R11))),"")</f>
        <v/>
      </c>
      <c r="CE12" s="27" t="str" cm="1">
        <f t="array" ref="CE12">IF(CA$2&lt;=$R12,INDEX('Sites Data'!$BG$11:$BG$210,(CA$2+SUM($R$4:$R11))),"")</f>
        <v/>
      </c>
      <c r="CF12" s="27" t="str" cm="1">
        <f t="array" ref="CF12">IF(CA$2&lt;=$R12,INDEX('Sites Data'!$BH$11:$BH$210,(CA$2+SUM($R$4:$R11))),"")</f>
        <v/>
      </c>
      <c r="CG12" s="27" t="str" cm="1">
        <f t="array" ref="CG12">IF(CA$2&lt;=$R12,INDEX('Sites Data'!$BI$11:$BI$210,(CA$2+SUM($R$4:$R11))),"")</f>
        <v/>
      </c>
      <c r="CH12" s="27" t="str" cm="1">
        <f t="array" ref="CH12">IF(CA$2&lt;=$R12,INDEX('Sites Data'!$BJ$11:$BJ$210,(CA$2+SUM($R$4:$R11))),"")</f>
        <v/>
      </c>
      <c r="CI12" s="27" t="str" cm="1">
        <f t="array" ref="CI12">IF(CA$2&lt;=$R12,INDEX('Sites Data'!$BK$11:$BK$210,(CA$2+SUM($R$4:$R11))),"")</f>
        <v/>
      </c>
      <c r="CJ12" s="25" t="str">
        <f>IF(CA12="","",SUMIF(Hide[Unique Types],$C12&amp;" "&amp;CB12&amp;" "&amp;CC12&amp;" "&amp;CD12,SiteCalc2[FCI Charging Capacity '[kWh/day']]))</f>
        <v/>
      </c>
      <c r="CK12" s="25" t="str">
        <f t="shared" si="11"/>
        <v/>
      </c>
      <c r="CL12" s="25" t="str">
        <f t="shared" si="12"/>
        <v/>
      </c>
      <c r="CM12" s="25" t="str">
        <f t="shared" si="13"/>
        <v/>
      </c>
      <c r="CN12" s="25" t="str">
        <f t="shared" si="14"/>
        <v/>
      </c>
      <c r="CO12" s="25" t="str">
        <f t="shared" si="15"/>
        <v/>
      </c>
      <c r="CP12" s="25" t="str">
        <f t="shared" si="16"/>
        <v/>
      </c>
      <c r="CQ12" s="25" t="str">
        <f t="shared" si="17"/>
        <v/>
      </c>
      <c r="CR12" s="25" t="str">
        <f t="shared" si="18"/>
        <v/>
      </c>
      <c r="CS12" s="25" t="str">
        <f t="shared" si="19"/>
        <v/>
      </c>
      <c r="CT12" s="25" t="str">
        <f t="shared" si="20"/>
        <v/>
      </c>
    </row>
    <row r="13" spans="1:98" x14ac:dyDescent="0.3">
      <c r="A13" s="20">
        <v>10</v>
      </c>
      <c r="B13" s="20">
        <f t="shared" si="1"/>
        <v>0</v>
      </c>
      <c r="D13" s="25">
        <f>_xlfn.XLOOKUP(C13,SiteChar[Site Name],SiteChar[Site Street Address],"",0,1)</f>
        <v>0</v>
      </c>
      <c r="E13" s="25" t="str">
        <f>_xlfn.XLOOKUP(D13,SiteChar[Site Street Address],SiteChar[Site City],"",0,1)</f>
        <v/>
      </c>
      <c r="F13" s="25">
        <f>_xlfn.XLOOKUP($C13,SiteChar[Site Name],SiteChar[Latitude],"",0,1)</f>
        <v>0</v>
      </c>
      <c r="G13" s="25">
        <f>_xlfn.XLOOKUP($C13,SiteChar[Site Name],SiteChar[Longitude],"",0,1)</f>
        <v>0</v>
      </c>
      <c r="H13" s="33">
        <f>_xlfn.XLOOKUP($C13,SiteChar[Site Name],SiteChar[Expected Date of Station Operation],"",0,1)</f>
        <v>0</v>
      </c>
      <c r="I13" s="34">
        <f>_xlfn.XLOOKUP($C13,SiteChar[Site Name],SiteChar[Expected Daily Permitted Hours],"",0,1)</f>
        <v>0</v>
      </c>
      <c r="J13" s="25">
        <f>_xlfn.XLOOKUP($C13,SiteChar[Site Name],SiteChar[Maximum Total Site Power 
'[kW']],"",0,1)</f>
        <v>0</v>
      </c>
      <c r="K13" s="25"/>
      <c r="L13" s="25" cm="1">
        <f t="array" ref="L13">_xlfn.XLOOKUP($C13,SiteChar[Site Name],SiteCalc1[Total Site
FCI 
Power Rating 
'[kW']],"",0,1)</f>
        <v>0</v>
      </c>
      <c r="M13" s="25" cm="1">
        <f t="array" ref="M13">_xlfn.XLOOKUP($C13,SiteChar[Site Name],SiteCalc1[Total 
Site 
LMD-FCI Power Rating 
'[kW']],"",0,1)</f>
        <v>0</v>
      </c>
      <c r="N13" s="25" cm="1">
        <f t="array" ref="N13">_xlfn.XLOOKUP($C13,SiteChar[Site Name],SiteCalc1[Total Site
HD-FCI Power Rating 
'[kW']],"",0,1)</f>
        <v>0</v>
      </c>
      <c r="O13" s="25" cm="1">
        <f t="array" ref="O13">_xlfn.XLOOKUP($C13,SiteChar[Site Name],SiteCalc2[Total Number of 
Site 
FSEs],"",0,1)</f>
        <v>0</v>
      </c>
      <c r="P13" s="27" cm="1">
        <f t="array" ref="P13">_xlfn.XLOOKUP($C13,SiteChar[Site Name],SiteCalc2[Total Number of Site
LMD-FCI FSEs],"",0,1)</f>
        <v>0</v>
      </c>
      <c r="Q13" s="27" cm="1">
        <f t="array" ref="Q13">_xlfn.XLOOKUP($C13,SiteChar[Site Name],SiteCalc2[Total Number of Site
HD-FCI FSEs],"",0,1)</f>
        <v>0</v>
      </c>
      <c r="R13" s="27" t="str" cm="1">
        <f t="array" ref="R13">_xlfn.XLOOKUP(C13,'Sites Data'!AZ20:$AZ$210,'Sites Data'!BA20:$BA$210,"",0,1)</f>
        <v/>
      </c>
      <c r="S13" s="25" t="str" cm="1">
        <f t="array" ref="S13">INDEX('Sites Data'!$BC$11:$BC$210,(S$2+SUM($R$4:R12)))</f>
        <v/>
      </c>
      <c r="T13" s="25" t="str" cm="1">
        <f t="array" ref="T13">INDEX('Sites Data'!$BD$11:$BD$210,(S$2+SUM($R$4:R12)))</f>
        <v/>
      </c>
      <c r="U13" s="25" t="str" cm="1">
        <f t="array" ref="U13">INDEX('Sites Data'!$BE$11:$BE$210,(S$2+SUM($R$4:$R12)))</f>
        <v/>
      </c>
      <c r="V13" s="25" t="str" cm="1">
        <f t="array" ref="V13">INDEX('Sites Data'!$BF$11:$BF$210,(S$2+SUM($R$4:$R12)))</f>
        <v/>
      </c>
      <c r="W13" s="25" t="str" cm="1">
        <f t="array" ref="W13">INDEX('Sites Data'!$BG$11:$BG$210,(S$2+SUM($R$4:$R12)))</f>
        <v/>
      </c>
      <c r="X13" s="25" t="str" cm="1">
        <f t="array" ref="X13">INDEX('Sites Data'!$BH$11:$BH$210,(S$2+SUM($R$4:$R12)))</f>
        <v/>
      </c>
      <c r="Y13" s="25" t="str" cm="1">
        <f t="array" ref="Y13">INDEX('Sites Data'!$BI$11:$BI$210,(S$2+SUM($R$4:$R12)))</f>
        <v/>
      </c>
      <c r="Z13" s="25" t="str" cm="1">
        <f t="array" ref="Z13">INDEX('Sites Data'!$BJ$11:$BJ$210,(S$2+SUM($R$4:$R12)))</f>
        <v/>
      </c>
      <c r="AA13" s="25" t="str" cm="1">
        <f t="array" ref="AA13">INDEX('Sites Data'!$BK$11:$BK$210,(S$2+SUM($R$4:$R12)))</f>
        <v/>
      </c>
      <c r="AB13" s="25" t="str">
        <f>IF(S13="","",SUMIF(Hide[Unique Types],$C13&amp;" "&amp;T13&amp;" "&amp;U13&amp;" "&amp;V13,SiteCalc2[FCI Charging Capacity '[kWh/day']]))</f>
        <v/>
      </c>
      <c r="AC13" s="27" t="str" cm="1">
        <f t="array" ref="AC13">IF(AC$2&lt;=$R13,INDEX('Sites Data'!$BC$11:$BC$210,(AC$2+SUM($R$4:$R12))),"")</f>
        <v/>
      </c>
      <c r="AD13" s="152" t="str" cm="1">
        <f t="array" ref="AD13">IF(AC$2&lt;=$R13,INDEX('Sites Data'!$BD$11:$BD$210,(AC$2+SUM($R$4:$R12))),"")</f>
        <v/>
      </c>
      <c r="AE13" s="27" t="str" cm="1">
        <f t="array" ref="AE13">IF(AC$2&lt;=$R13,INDEX('Sites Data'!$BE$11:$BE$210,(AC$2+SUM($R$4:$R12))),"")</f>
        <v/>
      </c>
      <c r="AF13" s="27" t="str" cm="1">
        <f t="array" ref="AF13">IF(AC$2&lt;=$R13,INDEX('Sites Data'!$BF$11:$BF$210,(AC$2+SUM($R$4:$R12))),"")</f>
        <v/>
      </c>
      <c r="AG13" s="27" t="str" cm="1">
        <f t="array" ref="AG13">IF(AC$2&lt;=$R13,INDEX('Sites Data'!$BG$11:$BG$210,(AC$2+SUM($R$4:$R12))),"")</f>
        <v/>
      </c>
      <c r="AH13" s="27" t="str" cm="1">
        <f t="array" ref="AH13">IF(AC$2&lt;=$R13,INDEX('Sites Data'!$BH$11:$BH$210,(AC$2+SUM($R$4:$R12))),"")</f>
        <v/>
      </c>
      <c r="AI13" s="27" t="str" cm="1">
        <f t="array" ref="AI13">IF(AC$2&lt;=$R13,INDEX('Sites Data'!$BI$11:$BI$210,(AC$2+SUM($R$4:$R12))),"")</f>
        <v/>
      </c>
      <c r="AJ13" s="27" t="str" cm="1">
        <f t="array" ref="AJ13">IF(AC$2&lt;=$R13,INDEX('Sites Data'!$BJ$11:$BJ$210,(AC$2+SUM($R$4:$R12))),"")</f>
        <v/>
      </c>
      <c r="AK13" s="27" t="str" cm="1">
        <f t="array" ref="AK13">IF(AC$2&lt;=$R13,INDEX('Sites Data'!$BK$11:$BK$210,(AC$2+SUM($R$4:$R12))),"")</f>
        <v/>
      </c>
      <c r="AL13" s="25" t="str">
        <f>IF(AC13="","",SUMIF(Hide[Unique Types],$C13&amp;" "&amp;AD13&amp;" "&amp;AE13&amp;" "&amp;AF13,SiteCalc2[FCI Charging Capacity '[kWh/day']]))</f>
        <v/>
      </c>
      <c r="AM13" s="27" t="str" cm="1">
        <f t="array" ref="AM13">IF(AM$2&lt;=$R13,INDEX('Sites Data'!$BC$11:$BC$210,(AM$2+SUM($R$4:$R12))),"")</f>
        <v/>
      </c>
      <c r="AN13" s="27" t="str" cm="1">
        <f t="array" ref="AN13">IF(AM$2&lt;=$R13,INDEX('Sites Data'!$BD$11:$BD$210,(AM$2+SUM($R$4:$R12))),"")</f>
        <v/>
      </c>
      <c r="AO13" s="27" t="str" cm="1">
        <f t="array" ref="AO13">IF(AM$2&lt;=$R13,INDEX('Sites Data'!$BE$11:$BE$210,(AM$2+SUM($R$4:$R12))),"")</f>
        <v/>
      </c>
      <c r="AP13" s="27" t="str" cm="1">
        <f t="array" ref="AP13">IF(AM$2&lt;=$R13,INDEX('Sites Data'!$BF$11:$BF$210,(AM$2+SUM($R$4:$R12))),"")</f>
        <v/>
      </c>
      <c r="AQ13" s="27" t="str" cm="1">
        <f t="array" ref="AQ13">IF(AM$2&lt;=$R13,INDEX('Sites Data'!$BG$11:$BG$210,(AM$2+SUM($R$4:$R12))),"")</f>
        <v/>
      </c>
      <c r="AR13" s="27" t="str" cm="1">
        <f t="array" ref="AR13">IF(AM$2&lt;=$R13,INDEX('Sites Data'!$BH$11:$BH$210,(AM$2+SUM($R$4:$R12))),"")</f>
        <v/>
      </c>
      <c r="AS13" s="27" t="str" cm="1">
        <f t="array" ref="AS13">IF(AM$2&lt;=$R13,INDEX('Sites Data'!$BI$11:$BI$210,(AM$2+SUM($R$4:$R12))),"")</f>
        <v/>
      </c>
      <c r="AT13" s="27" t="str" cm="1">
        <f t="array" ref="AT13">IF(AM$2&lt;=$R13,INDEX('Sites Data'!$BJ$11:$BJ$210,(AM$2+SUM($R$4:$R12))),"")</f>
        <v/>
      </c>
      <c r="AU13" s="27" t="str" cm="1">
        <f t="array" ref="AU13">IF(AM$2&lt;=$R13,INDEX('Sites Data'!$BK$11:$BK$210,(AM$2+SUM($R$4:$R12))),"")</f>
        <v/>
      </c>
      <c r="AV13" s="25" t="str">
        <f>IF(AM13="","",SUMIF(Hide[Unique Types],$C13&amp;" "&amp;AN13&amp;" "&amp;AO13&amp;" "&amp;AP13,SiteCalc2[FCI Charging Capacity '[kWh/day']]))</f>
        <v/>
      </c>
      <c r="AW13" s="27" t="str" cm="1">
        <f t="array" ref="AW13">IF(AW$2&lt;=$R13,INDEX('Sites Data'!$BC$11:$BC$210,(AW$2+SUM($R$4:$R12))),"")</f>
        <v/>
      </c>
      <c r="AX13" s="27" t="str" cm="1">
        <f t="array" ref="AX13">IF(AW$2&lt;=$R13,INDEX('Sites Data'!$BD$11:$BD$210,(AW$2+SUM($R$4:$R12))),"")</f>
        <v/>
      </c>
      <c r="AY13" s="27" t="str" cm="1">
        <f t="array" ref="AY13">IF(AW$2&lt;=$R13,INDEX('Sites Data'!$BE$11:$BE$210,(AW$2+SUM($R$4:$R12))),"")</f>
        <v/>
      </c>
      <c r="AZ13" s="27" t="str" cm="1">
        <f t="array" ref="AZ13">IF(AW$2&lt;=$R13,INDEX('Sites Data'!$BF$11:$BF$210,(AW$2+SUM($R$4:$R12))),"")</f>
        <v/>
      </c>
      <c r="BA13" s="27" t="str" cm="1">
        <f t="array" ref="BA13">IF(AW$2&lt;=$R13,INDEX('Sites Data'!$BG$11:$BG$210,(AW$2+SUM($R$4:$R12))),"")</f>
        <v/>
      </c>
      <c r="BB13" s="27" t="str" cm="1">
        <f t="array" ref="BB13">IF(AW$2&lt;=$R13,INDEX('Sites Data'!$BH$11:$BH$210,(AW$2+SUM($R$4:$R12))),"")</f>
        <v/>
      </c>
      <c r="BC13" s="27" t="str" cm="1">
        <f t="array" ref="BC13">IF(AW$2&lt;=$R13,INDEX('Sites Data'!$BI$11:$BI$210,(AW$2+SUM($R$4:$R12))),"")</f>
        <v/>
      </c>
      <c r="BD13" s="27" t="str" cm="1">
        <f t="array" ref="BD13">IF(AW$2&lt;=$R13,INDEX('Sites Data'!$BJ$11:$BJ$210,(AW$2+SUM($R$4:$R12))),"")</f>
        <v/>
      </c>
      <c r="BE13" s="27" t="str" cm="1">
        <f t="array" ref="BE13">IF(AW$2&lt;=$R13,INDEX('Sites Data'!$BK$11:$BK$210,(AW$2+SUM($R$4:$R12))),"")</f>
        <v/>
      </c>
      <c r="BF13" s="25" t="str">
        <f>IF(AW13="","",SUMIF(Hide[Unique Types],$C13&amp;" "&amp;AX13&amp;" "&amp;AY13&amp;" "&amp;AZ13,SiteCalc2[FCI Charging Capacity '[kWh/day']]))</f>
        <v/>
      </c>
      <c r="BG13" s="27" t="str" cm="1">
        <f t="array" ref="BG13">IF(BG$2&lt;=$R13,INDEX('Sites Data'!$BC$11:$BC$210,(BG$2+SUM($R$4:$R12))),"")</f>
        <v/>
      </c>
      <c r="BH13" s="27" t="str" cm="1">
        <f t="array" ref="BH13">IF(BG$2&lt;=$R13,INDEX('Sites Data'!$BD$11:$BD$210,(BG$2+SUM($R$4:$R12))),"")</f>
        <v/>
      </c>
      <c r="BI13" s="27" t="str" cm="1">
        <f t="array" ref="BI13">IF(BG$2&lt;=$R13,INDEX('Sites Data'!$BE$11:$BE$210,(BG$2+SUM($R$4:$R12))),"")</f>
        <v/>
      </c>
      <c r="BJ13" s="27" t="str" cm="1">
        <f t="array" ref="BJ13">IF(BG$2&lt;=$R13,INDEX('Sites Data'!$BF$11:$BF$210,(BG$2+SUM($R$4:$R12))),"")</f>
        <v/>
      </c>
      <c r="BK13" s="27" t="str" cm="1">
        <f t="array" ref="BK13">IF(BG$2&lt;=$R13,INDEX('Sites Data'!$BG$11:$BG$210,(BG$2+SUM($R$4:$R12))),"")</f>
        <v/>
      </c>
      <c r="BL13" s="27" t="str" cm="1">
        <f t="array" ref="BL13">IF(BG$2&lt;=$R13,INDEX('Sites Data'!$BH$11:$BH$210,(BG$2+SUM($R$4:$R12))),"")</f>
        <v/>
      </c>
      <c r="BM13" s="27" t="str" cm="1">
        <f t="array" ref="BM13">IF(BG$2&lt;=$R13,INDEX('Sites Data'!$BI$11:$BI$210,(BG$2+SUM($R$4:$R12))),"")</f>
        <v/>
      </c>
      <c r="BN13" s="27" t="str" cm="1">
        <f t="array" ref="BN13">IF(BG$2&lt;=$R13,INDEX('Sites Data'!$BJ$11:$BJ$210,(BG$2+SUM($R$4:$R12))),"")</f>
        <v/>
      </c>
      <c r="BO13" s="27" t="str" cm="1">
        <f t="array" ref="BO13">IF(BG$2&lt;=$R13,INDEX('Sites Data'!$BK$11:$BK$210,(BG$2+SUM($R$4:$R12))),"")</f>
        <v/>
      </c>
      <c r="BP13" s="25" t="str">
        <f>IF(BG13="","",SUMIF(Hide[Unique Types],$C13&amp;" "&amp;BH13&amp;" "&amp;BI13&amp;" "&amp;BJ13,SiteCalc2[FCI Charging Capacity '[kWh/day']]))</f>
        <v/>
      </c>
      <c r="BQ13" s="27" t="str" cm="1">
        <f t="array" ref="BQ13">IF(BQ$2&lt;=$R13,INDEX('Sites Data'!$BC$11:$BC$210,(BQ$2+SUM($R$4:$R12))),"")</f>
        <v/>
      </c>
      <c r="BR13" s="27" t="str" cm="1">
        <f t="array" ref="BR13">IF(BQ$2&lt;=$R13,INDEX('Sites Data'!$BD$11:$BD$210,(BQ$2+SUM($R$4:$R12))),"")</f>
        <v/>
      </c>
      <c r="BS13" s="27" t="str" cm="1">
        <f t="array" ref="BS13">IF(BQ$2&lt;=$R13,INDEX('Sites Data'!$BE$11:$BE$210,(BQ$2+SUM($R$4:$R12))),"")</f>
        <v/>
      </c>
      <c r="BT13" s="27" t="str" cm="1">
        <f t="array" ref="BT13">IF(BQ$2&lt;=$R13,INDEX('Sites Data'!$BF$11:$BF$210,(BQ$2+SUM($R$4:$R12))),"")</f>
        <v/>
      </c>
      <c r="BU13" s="27" t="str" cm="1">
        <f t="array" ref="BU13">IF(BQ$2&lt;=$R13,INDEX('Sites Data'!$BG$11:$BG$210,(BQ$2+SUM($R$4:$R12))),"")</f>
        <v/>
      </c>
      <c r="BV13" s="27" t="str" cm="1">
        <f t="array" ref="BV13">IF(BQ$2&lt;=$R13,INDEX('Sites Data'!$BH$11:$BH$210,(BQ$2+SUM($R$4:$R12))),"")</f>
        <v/>
      </c>
      <c r="BW13" s="27" t="str" cm="1">
        <f t="array" ref="BW13">IF(BQ$2&lt;=$R13,INDEX('Sites Data'!$BI$11:$BI$210,(BQ$2+SUM($R$4:$R12))),"")</f>
        <v/>
      </c>
      <c r="BX13" s="27" t="str" cm="1">
        <f t="array" ref="BX13">IF(BQ$2&lt;=$R13,INDEX('Sites Data'!$BJ$11:$BJ$210,(BQ$2+SUM($R$4:$R12))),"")</f>
        <v/>
      </c>
      <c r="BY13" s="27" t="str" cm="1">
        <f t="array" ref="BY13">IF(BQ$2&lt;=$R13,INDEX('Sites Data'!$BK$11:$BK$210,(BQ$2+SUM($R$4:$R12))),"")</f>
        <v/>
      </c>
      <c r="BZ13" s="25" t="str">
        <f>IF(BQ13="","",SUMIF(Hide[Unique Types],$C13&amp;" "&amp;BR13&amp;" "&amp;BS13&amp;" "&amp;BT13,SiteCalc2[FCI Charging Capacity '[kWh/day']]))</f>
        <v/>
      </c>
      <c r="CA13" s="27" t="str" cm="1">
        <f t="array" ref="CA13">IF(CA$2&lt;=$R13,INDEX('Sites Data'!$BC$11:$BC$210,(CA$2+SUM($R$4:$R12))),"")</f>
        <v/>
      </c>
      <c r="CB13" s="27" t="str" cm="1">
        <f t="array" ref="CB13">IF(CA$2&lt;=$R13,INDEX('Sites Data'!$BD$11:$BD$210,(CA$2+SUM($R$4:$R12))),"")</f>
        <v/>
      </c>
      <c r="CC13" s="27" t="str" cm="1">
        <f t="array" ref="CC13">IF(CA$2&lt;=$R13,INDEX('Sites Data'!$BE$11:$BE$210,(CA$2+SUM($R$4:$R12))),"")</f>
        <v/>
      </c>
      <c r="CD13" s="27" t="str" cm="1">
        <f t="array" ref="CD13">IF(CA$2&lt;=$R13,INDEX('Sites Data'!$BF$11:$BF$210,(CA$2+SUM($R$4:$R12))),"")</f>
        <v/>
      </c>
      <c r="CE13" s="27" t="str" cm="1">
        <f t="array" ref="CE13">IF(CA$2&lt;=$R13,INDEX('Sites Data'!$BG$11:$BG$210,(CA$2+SUM($R$4:$R12))),"")</f>
        <v/>
      </c>
      <c r="CF13" s="27" t="str" cm="1">
        <f t="array" ref="CF13">IF(CA$2&lt;=$R13,INDEX('Sites Data'!$BH$11:$BH$210,(CA$2+SUM($R$4:$R12))),"")</f>
        <v/>
      </c>
      <c r="CG13" s="27" t="str" cm="1">
        <f t="array" ref="CG13">IF(CA$2&lt;=$R13,INDEX('Sites Data'!$BI$11:$BI$210,(CA$2+SUM($R$4:$R12))),"")</f>
        <v/>
      </c>
      <c r="CH13" s="27" t="str" cm="1">
        <f t="array" ref="CH13">IF(CA$2&lt;=$R13,INDEX('Sites Data'!$BJ$11:$BJ$210,(CA$2+SUM($R$4:$R12))),"")</f>
        <v/>
      </c>
      <c r="CI13" s="27" t="str" cm="1">
        <f t="array" ref="CI13">IF(CA$2&lt;=$R13,INDEX('Sites Data'!$BK$11:$BK$210,(CA$2+SUM($R$4:$R12))),"")</f>
        <v/>
      </c>
      <c r="CJ13" s="25" t="str">
        <f>IF(CA13="","",SUMIF(Hide[Unique Types],$C13&amp;" "&amp;CB13&amp;" "&amp;CC13&amp;" "&amp;CD13,SiteCalc2[FCI Charging Capacity '[kWh/day']]))</f>
        <v/>
      </c>
      <c r="CK13" s="25" t="str">
        <f t="shared" si="11"/>
        <v/>
      </c>
      <c r="CL13" s="25" t="str">
        <f t="shared" si="12"/>
        <v/>
      </c>
      <c r="CM13" s="25" t="str">
        <f t="shared" si="13"/>
        <v/>
      </c>
      <c r="CN13" s="25" t="str">
        <f t="shared" si="14"/>
        <v/>
      </c>
      <c r="CO13" s="25" t="str">
        <f t="shared" si="15"/>
        <v/>
      </c>
      <c r="CP13" s="25" t="str">
        <f t="shared" si="16"/>
        <v/>
      </c>
      <c r="CQ13" s="25" t="str">
        <f t="shared" si="17"/>
        <v/>
      </c>
      <c r="CR13" s="25" t="str">
        <f t="shared" si="18"/>
        <v/>
      </c>
      <c r="CS13" s="25" t="str">
        <f t="shared" si="19"/>
        <v/>
      </c>
      <c r="CT13" s="25" t="str">
        <f t="shared" si="20"/>
        <v/>
      </c>
    </row>
    <row r="14" spans="1:98" x14ac:dyDescent="0.3">
      <c r="A14" s="20">
        <v>11</v>
      </c>
      <c r="B14" s="20">
        <f t="shared" si="1"/>
        <v>0</v>
      </c>
      <c r="D14" s="25">
        <f>_xlfn.XLOOKUP(C14,SiteChar[Site Name],SiteChar[Site Street Address],"",0,1)</f>
        <v>0</v>
      </c>
      <c r="E14" s="25" t="str">
        <f>_xlfn.XLOOKUP(D14,SiteChar[Site Street Address],SiteChar[Site City],"",0,1)</f>
        <v/>
      </c>
      <c r="F14" s="25">
        <f>_xlfn.XLOOKUP($C14,SiteChar[Site Name],SiteChar[Latitude],"",0,1)</f>
        <v>0</v>
      </c>
      <c r="G14" s="25">
        <f>_xlfn.XLOOKUP($C14,SiteChar[Site Name],SiteChar[Longitude],"",0,1)</f>
        <v>0</v>
      </c>
      <c r="H14" s="33">
        <f>_xlfn.XLOOKUP($C14,SiteChar[Site Name],SiteChar[Expected Date of Station Operation],"",0,1)</f>
        <v>0</v>
      </c>
      <c r="I14" s="34">
        <f>_xlfn.XLOOKUP($C14,SiteChar[Site Name],SiteChar[Expected Daily Permitted Hours],"",0,1)</f>
        <v>0</v>
      </c>
      <c r="J14" s="25">
        <f>_xlfn.XLOOKUP($C14,SiteChar[Site Name],SiteChar[Maximum Total Site Power 
'[kW']],"",0,1)</f>
        <v>0</v>
      </c>
      <c r="K14" s="25"/>
      <c r="L14" s="25" cm="1">
        <f t="array" ref="L14">_xlfn.XLOOKUP($C14,SiteChar[Site Name],SiteCalc1[Total Site
FCI 
Power Rating 
'[kW']],"",0,1)</f>
        <v>0</v>
      </c>
      <c r="M14" s="25" cm="1">
        <f t="array" ref="M14">_xlfn.XLOOKUP($C14,SiteChar[Site Name],SiteCalc1[Total 
Site 
LMD-FCI Power Rating 
'[kW']],"",0,1)</f>
        <v>0</v>
      </c>
      <c r="N14" s="25" cm="1">
        <f t="array" ref="N14">_xlfn.XLOOKUP($C14,SiteChar[Site Name],SiteCalc1[Total Site
HD-FCI Power Rating 
'[kW']],"",0,1)</f>
        <v>0</v>
      </c>
      <c r="O14" s="25" cm="1">
        <f t="array" ref="O14">_xlfn.XLOOKUP($C14,SiteChar[Site Name],SiteCalc2[Total Number of 
Site 
FSEs],"",0,1)</f>
        <v>0</v>
      </c>
      <c r="P14" s="27" cm="1">
        <f t="array" ref="P14">_xlfn.XLOOKUP($C14,SiteChar[Site Name],SiteCalc2[Total Number of Site
LMD-FCI FSEs],"",0,1)</f>
        <v>0</v>
      </c>
      <c r="Q14" s="27" cm="1">
        <f t="array" ref="Q14">_xlfn.XLOOKUP($C14,SiteChar[Site Name],SiteCalc2[Total Number of Site
HD-FCI FSEs],"",0,1)</f>
        <v>0</v>
      </c>
      <c r="R14" s="27" t="str" cm="1">
        <f t="array" ref="R14">_xlfn.XLOOKUP(C14,'Sites Data'!AZ21:$AZ$210,'Sites Data'!BA21:$BA$210,"",0,1)</f>
        <v/>
      </c>
      <c r="S14" s="25" t="str" cm="1">
        <f t="array" ref="S14">INDEX('Sites Data'!$BC$11:$BC$210,(S$2+SUM($R$4:R13)))</f>
        <v/>
      </c>
      <c r="T14" s="25" t="str" cm="1">
        <f t="array" ref="T14">INDEX('Sites Data'!$BD$11:$BD$210,(S$2+SUM($R$4:R13)))</f>
        <v/>
      </c>
      <c r="U14" s="25" t="str" cm="1">
        <f t="array" ref="U14">INDEX('Sites Data'!$BE$11:$BE$210,(S$2+SUM($R$4:$R13)))</f>
        <v/>
      </c>
      <c r="V14" s="25" t="str" cm="1">
        <f t="array" ref="V14">INDEX('Sites Data'!$BF$11:$BF$210,(S$2+SUM($R$4:$R13)))</f>
        <v/>
      </c>
      <c r="W14" s="25" t="str" cm="1">
        <f t="array" ref="W14">INDEX('Sites Data'!$BG$11:$BG$210,(S$2+SUM($R$4:$R13)))</f>
        <v/>
      </c>
      <c r="X14" s="25" t="str" cm="1">
        <f t="array" ref="X14">INDEX('Sites Data'!$BH$11:$BH$210,(S$2+SUM($R$4:$R13)))</f>
        <v/>
      </c>
      <c r="Y14" s="25" t="str" cm="1">
        <f t="array" ref="Y14">INDEX('Sites Data'!$BI$11:$BI$210,(S$2+SUM($R$4:$R13)))</f>
        <v/>
      </c>
      <c r="Z14" s="25" t="str" cm="1">
        <f t="array" ref="Z14">INDEX('Sites Data'!$BJ$11:$BJ$210,(S$2+SUM($R$4:$R13)))</f>
        <v/>
      </c>
      <c r="AA14" s="25" t="str" cm="1">
        <f t="array" ref="AA14">INDEX('Sites Data'!$BK$11:$BK$210,(S$2+SUM($R$4:$R13)))</f>
        <v/>
      </c>
      <c r="AB14" s="25" t="str">
        <f>IF(S14="","",SUMIF(Hide[Unique Types],$C14&amp;" "&amp;T14&amp;" "&amp;U14&amp;" "&amp;V14,SiteCalc2[FCI Charging Capacity '[kWh/day']]))</f>
        <v/>
      </c>
      <c r="AC14" s="27" t="str" cm="1">
        <f t="array" ref="AC14">IF(AC$2&lt;=$R14,INDEX('Sites Data'!$BC$11:$BC$210,(AC$2+SUM($R$4:$R13))),"")</f>
        <v/>
      </c>
      <c r="AD14" s="152" t="str" cm="1">
        <f t="array" ref="AD14">IF(AC$2&lt;=$R14,INDEX('Sites Data'!$BD$11:$BD$210,(AC$2+SUM($R$4:$R13))),"")</f>
        <v/>
      </c>
      <c r="AE14" s="27" t="str" cm="1">
        <f t="array" ref="AE14">IF(AC$2&lt;=$R14,INDEX('Sites Data'!$BE$11:$BE$210,(AC$2+SUM($R$4:$R13))),"")</f>
        <v/>
      </c>
      <c r="AF14" s="27" t="str" cm="1">
        <f t="array" ref="AF14">IF(AC$2&lt;=$R14,INDEX('Sites Data'!$BF$11:$BF$210,(AC$2+SUM($R$4:$R13))),"")</f>
        <v/>
      </c>
      <c r="AG14" s="27" t="str" cm="1">
        <f t="array" ref="AG14">IF(AC$2&lt;=$R14,INDEX('Sites Data'!$BG$11:$BG$210,(AC$2+SUM($R$4:$R13))),"")</f>
        <v/>
      </c>
      <c r="AH14" s="27" t="str" cm="1">
        <f t="array" ref="AH14">IF(AC$2&lt;=$R14,INDEX('Sites Data'!$BH$11:$BH$210,(AC$2+SUM($R$4:$R13))),"")</f>
        <v/>
      </c>
      <c r="AI14" s="27" t="str" cm="1">
        <f t="array" ref="AI14">IF(AC$2&lt;=$R14,INDEX('Sites Data'!$BI$11:$BI$210,(AC$2+SUM($R$4:$R13))),"")</f>
        <v/>
      </c>
      <c r="AJ14" s="27" t="str" cm="1">
        <f t="array" ref="AJ14">IF(AC$2&lt;=$R14,INDEX('Sites Data'!$BJ$11:$BJ$210,(AC$2+SUM($R$4:$R13))),"")</f>
        <v/>
      </c>
      <c r="AK14" s="27" t="str" cm="1">
        <f t="array" ref="AK14">IF(AC$2&lt;=$R14,INDEX('Sites Data'!$BK$11:$BK$210,(AC$2+SUM($R$4:$R13))),"")</f>
        <v/>
      </c>
      <c r="AL14" s="25" t="str">
        <f>IF(AC14="","",SUMIF(Hide[Unique Types],$C14&amp;" "&amp;AD14&amp;" "&amp;AE14&amp;" "&amp;AF14,SiteCalc2[FCI Charging Capacity '[kWh/day']]))</f>
        <v/>
      </c>
      <c r="AM14" s="27" t="str" cm="1">
        <f t="array" ref="AM14">IF(AM$2&lt;=$R14,INDEX('Sites Data'!$BC$11:$BC$210,(AM$2+SUM($R$4:$R13))),"")</f>
        <v/>
      </c>
      <c r="AN14" s="27" t="str" cm="1">
        <f t="array" ref="AN14">IF(AM$2&lt;=$R14,INDEX('Sites Data'!$BD$11:$BD$210,(AM$2+SUM($R$4:$R13))),"")</f>
        <v/>
      </c>
      <c r="AO14" s="27" t="str" cm="1">
        <f t="array" ref="AO14">IF(AM$2&lt;=$R14,INDEX('Sites Data'!$BE$11:$BE$210,(AM$2+SUM($R$4:$R13))),"")</f>
        <v/>
      </c>
      <c r="AP14" s="27" t="str" cm="1">
        <f t="array" ref="AP14">IF(AM$2&lt;=$R14,INDEX('Sites Data'!$BF$11:$BF$210,(AM$2+SUM($R$4:$R13))),"")</f>
        <v/>
      </c>
      <c r="AQ14" s="27" t="str" cm="1">
        <f t="array" ref="AQ14">IF(AM$2&lt;=$R14,INDEX('Sites Data'!$BG$11:$BG$210,(AM$2+SUM($R$4:$R13))),"")</f>
        <v/>
      </c>
      <c r="AR14" s="27" t="str" cm="1">
        <f t="array" ref="AR14">IF(AM$2&lt;=$R14,INDEX('Sites Data'!$BH$11:$BH$210,(AM$2+SUM($R$4:$R13))),"")</f>
        <v/>
      </c>
      <c r="AS14" s="27" t="str" cm="1">
        <f t="array" ref="AS14">IF(AM$2&lt;=$R14,INDEX('Sites Data'!$BI$11:$BI$210,(AM$2+SUM($R$4:$R13))),"")</f>
        <v/>
      </c>
      <c r="AT14" s="27" t="str" cm="1">
        <f t="array" ref="AT14">IF(AM$2&lt;=$R14,INDEX('Sites Data'!$BJ$11:$BJ$210,(AM$2+SUM($R$4:$R13))),"")</f>
        <v/>
      </c>
      <c r="AU14" s="27" t="str" cm="1">
        <f t="array" ref="AU14">IF(AM$2&lt;=$R14,INDEX('Sites Data'!$BK$11:$BK$210,(AM$2+SUM($R$4:$R13))),"")</f>
        <v/>
      </c>
      <c r="AV14" s="25" t="str">
        <f>IF(AM14="","",SUMIF(Hide[Unique Types],$C14&amp;" "&amp;AN14&amp;" "&amp;AO14&amp;" "&amp;AP14,SiteCalc2[FCI Charging Capacity '[kWh/day']]))</f>
        <v/>
      </c>
      <c r="AW14" s="27" t="str" cm="1">
        <f t="array" ref="AW14">IF(AW$2&lt;=$R14,INDEX('Sites Data'!$BC$11:$BC$210,(AW$2+SUM($R$4:$R13))),"")</f>
        <v/>
      </c>
      <c r="AX14" s="27" t="str" cm="1">
        <f t="array" ref="AX14">IF(AW$2&lt;=$R14,INDEX('Sites Data'!$BD$11:$BD$210,(AW$2+SUM($R$4:$R13))),"")</f>
        <v/>
      </c>
      <c r="AY14" s="27" t="str" cm="1">
        <f t="array" ref="AY14">IF(AW$2&lt;=$R14,INDEX('Sites Data'!$BE$11:$BE$210,(AW$2+SUM($R$4:$R13))),"")</f>
        <v/>
      </c>
      <c r="AZ14" s="27" t="str" cm="1">
        <f t="array" ref="AZ14">IF(AW$2&lt;=$R14,INDEX('Sites Data'!$BF$11:$BF$210,(AW$2+SUM($R$4:$R13))),"")</f>
        <v/>
      </c>
      <c r="BA14" s="27" t="str" cm="1">
        <f t="array" ref="BA14">IF(AW$2&lt;=$R14,INDEX('Sites Data'!$BG$11:$BG$210,(AW$2+SUM($R$4:$R13))),"")</f>
        <v/>
      </c>
      <c r="BB14" s="27" t="str" cm="1">
        <f t="array" ref="BB14">IF(AW$2&lt;=$R14,INDEX('Sites Data'!$BH$11:$BH$210,(AW$2+SUM($R$4:$R13))),"")</f>
        <v/>
      </c>
      <c r="BC14" s="27" t="str" cm="1">
        <f t="array" ref="BC14">IF(AW$2&lt;=$R14,INDEX('Sites Data'!$BI$11:$BI$210,(AW$2+SUM($R$4:$R13))),"")</f>
        <v/>
      </c>
      <c r="BD14" s="27" t="str" cm="1">
        <f t="array" ref="BD14">IF(AW$2&lt;=$R14,INDEX('Sites Data'!$BJ$11:$BJ$210,(AW$2+SUM($R$4:$R13))),"")</f>
        <v/>
      </c>
      <c r="BE14" s="27" t="str" cm="1">
        <f t="array" ref="BE14">IF(AW$2&lt;=$R14,INDEX('Sites Data'!$BK$11:$BK$210,(AW$2+SUM($R$4:$R13))),"")</f>
        <v/>
      </c>
      <c r="BF14" s="25" t="str">
        <f>IF(AW14="","",SUMIF(Hide[Unique Types],$C14&amp;" "&amp;AX14&amp;" "&amp;AY14&amp;" "&amp;AZ14,SiteCalc2[FCI Charging Capacity '[kWh/day']]))</f>
        <v/>
      </c>
      <c r="BG14" s="27" t="str" cm="1">
        <f t="array" ref="BG14">IF(BG$2&lt;=$R14,INDEX('Sites Data'!$BC$11:$BC$210,(BG$2+SUM($R$4:$R13))),"")</f>
        <v/>
      </c>
      <c r="BH14" s="27" t="str" cm="1">
        <f t="array" ref="BH14">IF(BG$2&lt;=$R14,INDEX('Sites Data'!$BD$11:$BD$210,(BG$2+SUM($R$4:$R13))),"")</f>
        <v/>
      </c>
      <c r="BI14" s="27" t="str" cm="1">
        <f t="array" ref="BI14">IF(BG$2&lt;=$R14,INDEX('Sites Data'!$BE$11:$BE$210,(BG$2+SUM($R$4:$R13))),"")</f>
        <v/>
      </c>
      <c r="BJ14" s="27" t="str" cm="1">
        <f t="array" ref="BJ14">IF(BG$2&lt;=$R14,INDEX('Sites Data'!$BF$11:$BF$210,(BG$2+SUM($R$4:$R13))),"")</f>
        <v/>
      </c>
      <c r="BK14" s="27" t="str" cm="1">
        <f t="array" ref="BK14">IF(BG$2&lt;=$R14,INDEX('Sites Data'!$BG$11:$BG$210,(BG$2+SUM($R$4:$R13))),"")</f>
        <v/>
      </c>
      <c r="BL14" s="27" t="str" cm="1">
        <f t="array" ref="BL14">IF(BG$2&lt;=$R14,INDEX('Sites Data'!$BH$11:$BH$210,(BG$2+SUM($R$4:$R13))),"")</f>
        <v/>
      </c>
      <c r="BM14" s="27" t="str" cm="1">
        <f t="array" ref="BM14">IF(BG$2&lt;=$R14,INDEX('Sites Data'!$BI$11:$BI$210,(BG$2+SUM($R$4:$R13))),"")</f>
        <v/>
      </c>
      <c r="BN14" s="27" t="str" cm="1">
        <f t="array" ref="BN14">IF(BG$2&lt;=$R14,INDEX('Sites Data'!$BJ$11:$BJ$210,(BG$2+SUM($R$4:$R13))),"")</f>
        <v/>
      </c>
      <c r="BO14" s="27" t="str" cm="1">
        <f t="array" ref="BO14">IF(BG$2&lt;=$R14,INDEX('Sites Data'!$BK$11:$BK$210,(BG$2+SUM($R$4:$R13))),"")</f>
        <v/>
      </c>
      <c r="BP14" s="25" t="str">
        <f>IF(BG14="","",SUMIF(Hide[Unique Types],$C14&amp;" "&amp;BH14&amp;" "&amp;BI14&amp;" "&amp;BJ14,SiteCalc2[FCI Charging Capacity '[kWh/day']]))</f>
        <v/>
      </c>
      <c r="BQ14" s="27" t="str" cm="1">
        <f t="array" ref="BQ14">IF(BQ$2&lt;=$R14,INDEX('Sites Data'!$BC$11:$BC$210,(BQ$2+SUM($R$4:$R13))),"")</f>
        <v/>
      </c>
      <c r="BR14" s="27" t="str" cm="1">
        <f t="array" ref="BR14">IF(BQ$2&lt;=$R14,INDEX('Sites Data'!$BD$11:$BD$210,(BQ$2+SUM($R$4:$R13))),"")</f>
        <v/>
      </c>
      <c r="BS14" s="27" t="str" cm="1">
        <f t="array" ref="BS14">IF(BQ$2&lt;=$R14,INDEX('Sites Data'!$BE$11:$BE$210,(BQ$2+SUM($R$4:$R13))),"")</f>
        <v/>
      </c>
      <c r="BT14" s="27" t="str" cm="1">
        <f t="array" ref="BT14">IF(BQ$2&lt;=$R14,INDEX('Sites Data'!$BF$11:$BF$210,(BQ$2+SUM($R$4:$R13))),"")</f>
        <v/>
      </c>
      <c r="BU14" s="27" t="str" cm="1">
        <f t="array" ref="BU14">IF(BQ$2&lt;=$R14,INDEX('Sites Data'!$BG$11:$BG$210,(BQ$2+SUM($R$4:$R13))),"")</f>
        <v/>
      </c>
      <c r="BV14" s="27" t="str" cm="1">
        <f t="array" ref="BV14">IF(BQ$2&lt;=$R14,INDEX('Sites Data'!$BH$11:$BH$210,(BQ$2+SUM($R$4:$R13))),"")</f>
        <v/>
      </c>
      <c r="BW14" s="27" t="str" cm="1">
        <f t="array" ref="BW14">IF(BQ$2&lt;=$R14,INDEX('Sites Data'!$BI$11:$BI$210,(BQ$2+SUM($R$4:$R13))),"")</f>
        <v/>
      </c>
      <c r="BX14" s="27" t="str" cm="1">
        <f t="array" ref="BX14">IF(BQ$2&lt;=$R14,INDEX('Sites Data'!$BJ$11:$BJ$210,(BQ$2+SUM($R$4:$R13))),"")</f>
        <v/>
      </c>
      <c r="BY14" s="27" t="str" cm="1">
        <f t="array" ref="BY14">IF(BQ$2&lt;=$R14,INDEX('Sites Data'!$BK$11:$BK$210,(BQ$2+SUM($R$4:$R13))),"")</f>
        <v/>
      </c>
      <c r="BZ14" s="25" t="str">
        <f>IF(BQ14="","",SUMIF(Hide[Unique Types],$C14&amp;" "&amp;BR14&amp;" "&amp;BS14&amp;" "&amp;BT14,SiteCalc2[FCI Charging Capacity '[kWh/day']]))</f>
        <v/>
      </c>
      <c r="CA14" s="27" t="str" cm="1">
        <f t="array" ref="CA14">IF(CA$2&lt;=$R14,INDEX('Sites Data'!$BC$11:$BC$210,(CA$2+SUM($R$4:$R13))),"")</f>
        <v/>
      </c>
      <c r="CB14" s="27" t="str" cm="1">
        <f t="array" ref="CB14">IF(CA$2&lt;=$R14,INDEX('Sites Data'!$BD$11:$BD$210,(CA$2+SUM($R$4:$R13))),"")</f>
        <v/>
      </c>
      <c r="CC14" s="27" t="str" cm="1">
        <f t="array" ref="CC14">IF(CA$2&lt;=$R14,INDEX('Sites Data'!$BE$11:$BE$210,(CA$2+SUM($R$4:$R13))),"")</f>
        <v/>
      </c>
      <c r="CD14" s="27" t="str" cm="1">
        <f t="array" ref="CD14">IF(CA$2&lt;=$R14,INDEX('Sites Data'!$BF$11:$BF$210,(CA$2+SUM($R$4:$R13))),"")</f>
        <v/>
      </c>
      <c r="CE14" s="27" t="str" cm="1">
        <f t="array" ref="CE14">IF(CA$2&lt;=$R14,INDEX('Sites Data'!$BG$11:$BG$210,(CA$2+SUM($R$4:$R13))),"")</f>
        <v/>
      </c>
      <c r="CF14" s="27" t="str" cm="1">
        <f t="array" ref="CF14">IF(CA$2&lt;=$R14,INDEX('Sites Data'!$BH$11:$BH$210,(CA$2+SUM($R$4:$R13))),"")</f>
        <v/>
      </c>
      <c r="CG14" s="27" t="str" cm="1">
        <f t="array" ref="CG14">IF(CA$2&lt;=$R14,INDEX('Sites Data'!$BI$11:$BI$210,(CA$2+SUM($R$4:$R13))),"")</f>
        <v/>
      </c>
      <c r="CH14" s="27" t="str" cm="1">
        <f t="array" ref="CH14">IF(CA$2&lt;=$R14,INDEX('Sites Data'!$BJ$11:$BJ$210,(CA$2+SUM($R$4:$R13))),"")</f>
        <v/>
      </c>
      <c r="CI14" s="27" t="str" cm="1">
        <f t="array" ref="CI14">IF(CA$2&lt;=$R14,INDEX('Sites Data'!$BK$11:$BK$210,(CA$2+SUM($R$4:$R13))),"")</f>
        <v/>
      </c>
      <c r="CJ14" s="25" t="str">
        <f>IF(CA14="","",SUMIF(Hide[Unique Types],$C14&amp;" "&amp;CB14&amp;" "&amp;CC14&amp;" "&amp;CD14,SiteCalc2[FCI Charging Capacity '[kWh/day']]))</f>
        <v/>
      </c>
      <c r="CK14" s="25" t="str">
        <f t="shared" si="11"/>
        <v/>
      </c>
      <c r="CL14" s="25" t="str">
        <f t="shared" si="12"/>
        <v/>
      </c>
      <c r="CM14" s="25" t="str">
        <f t="shared" si="13"/>
        <v/>
      </c>
      <c r="CN14" s="25" t="str">
        <f t="shared" si="14"/>
        <v/>
      </c>
      <c r="CO14" s="25" t="str">
        <f t="shared" si="15"/>
        <v/>
      </c>
      <c r="CP14" s="25" t="str">
        <f t="shared" si="16"/>
        <v/>
      </c>
      <c r="CQ14" s="25" t="str">
        <f t="shared" si="17"/>
        <v/>
      </c>
      <c r="CR14" s="25" t="str">
        <f t="shared" si="18"/>
        <v/>
      </c>
      <c r="CS14" s="25" t="str">
        <f t="shared" si="19"/>
        <v/>
      </c>
      <c r="CT14" s="25" t="str">
        <f t="shared" si="20"/>
        <v/>
      </c>
    </row>
    <row r="15" spans="1:98" x14ac:dyDescent="0.3">
      <c r="A15" s="20">
        <v>12</v>
      </c>
      <c r="B15" s="20">
        <f t="shared" si="1"/>
        <v>0</v>
      </c>
      <c r="D15" s="25">
        <f>_xlfn.XLOOKUP(C15,SiteChar[Site Name],SiteChar[Site Street Address],"",0,1)</f>
        <v>0</v>
      </c>
      <c r="E15" s="25" t="str">
        <f>_xlfn.XLOOKUP(D15,SiteChar[Site Street Address],SiteChar[Site City],"",0,1)</f>
        <v/>
      </c>
      <c r="F15" s="25">
        <f>_xlfn.XLOOKUP($C15,SiteChar[Site Name],SiteChar[Latitude],"",0,1)</f>
        <v>0</v>
      </c>
      <c r="G15" s="25">
        <f>_xlfn.XLOOKUP($C15,SiteChar[Site Name],SiteChar[Longitude],"",0,1)</f>
        <v>0</v>
      </c>
      <c r="H15" s="33">
        <f>_xlfn.XLOOKUP($C15,SiteChar[Site Name],SiteChar[Expected Date of Station Operation],"",0,1)</f>
        <v>0</v>
      </c>
      <c r="I15" s="34">
        <f>_xlfn.XLOOKUP($C15,SiteChar[Site Name],SiteChar[Expected Daily Permitted Hours],"",0,1)</f>
        <v>0</v>
      </c>
      <c r="J15" s="25">
        <f>_xlfn.XLOOKUP($C15,SiteChar[Site Name],SiteChar[Maximum Total Site Power 
'[kW']],"",0,1)</f>
        <v>0</v>
      </c>
      <c r="K15" s="25"/>
      <c r="L15" s="25" cm="1">
        <f t="array" ref="L15">_xlfn.XLOOKUP($C15,SiteChar[Site Name],SiteCalc1[Total Site
FCI 
Power Rating 
'[kW']],"",0,1)</f>
        <v>0</v>
      </c>
      <c r="M15" s="25" cm="1">
        <f t="array" ref="M15">_xlfn.XLOOKUP($C15,SiteChar[Site Name],SiteCalc1[Total 
Site 
LMD-FCI Power Rating 
'[kW']],"",0,1)</f>
        <v>0</v>
      </c>
      <c r="N15" s="25" cm="1">
        <f t="array" ref="N15">_xlfn.XLOOKUP($C15,SiteChar[Site Name],SiteCalc1[Total Site
HD-FCI Power Rating 
'[kW']],"",0,1)</f>
        <v>0</v>
      </c>
      <c r="O15" s="25" cm="1">
        <f t="array" ref="O15">_xlfn.XLOOKUP($C15,SiteChar[Site Name],SiteCalc2[Total Number of 
Site 
FSEs],"",0,1)</f>
        <v>0</v>
      </c>
      <c r="P15" s="27" cm="1">
        <f t="array" ref="P15">_xlfn.XLOOKUP($C15,SiteChar[Site Name],SiteCalc2[Total Number of Site
LMD-FCI FSEs],"",0,1)</f>
        <v>0</v>
      </c>
      <c r="Q15" s="27" cm="1">
        <f t="array" ref="Q15">_xlfn.XLOOKUP($C15,SiteChar[Site Name],SiteCalc2[Total Number of Site
HD-FCI FSEs],"",0,1)</f>
        <v>0</v>
      </c>
      <c r="R15" s="27" t="str" cm="1">
        <f t="array" ref="R15">_xlfn.XLOOKUP(C15,'Sites Data'!AZ22:$AZ$210,'Sites Data'!BA22:$BA$210,"",0,1)</f>
        <v/>
      </c>
      <c r="S15" s="25" t="str" cm="1">
        <f t="array" ref="S15">INDEX('Sites Data'!$BC$11:$BC$210,(S$2+SUM($R$4:R14)))</f>
        <v/>
      </c>
      <c r="T15" s="25" t="str" cm="1">
        <f t="array" ref="T15">INDEX('Sites Data'!$BD$11:$BD$210,(S$2+SUM($R$4:R14)))</f>
        <v/>
      </c>
      <c r="U15" s="25" t="str" cm="1">
        <f t="array" ref="U15">INDEX('Sites Data'!$BE$11:$BE$210,(S$2+SUM($R$4:$R14)))</f>
        <v/>
      </c>
      <c r="V15" s="25" t="str" cm="1">
        <f t="array" ref="V15">INDEX('Sites Data'!$BF$11:$BF$210,(S$2+SUM($R$4:$R14)))</f>
        <v/>
      </c>
      <c r="W15" s="25" t="str" cm="1">
        <f t="array" ref="W15">INDEX('Sites Data'!$BG$11:$BG$210,(S$2+SUM($R$4:$R14)))</f>
        <v/>
      </c>
      <c r="X15" s="25" t="str" cm="1">
        <f t="array" ref="X15">INDEX('Sites Data'!$BH$11:$BH$210,(S$2+SUM($R$4:$R14)))</f>
        <v/>
      </c>
      <c r="Y15" s="25" t="str" cm="1">
        <f t="array" ref="Y15">INDEX('Sites Data'!$BI$11:$BI$210,(S$2+SUM($R$4:$R14)))</f>
        <v/>
      </c>
      <c r="Z15" s="25" t="str" cm="1">
        <f t="array" ref="Z15">INDEX('Sites Data'!$BJ$11:$BJ$210,(S$2+SUM($R$4:$R14)))</f>
        <v/>
      </c>
      <c r="AA15" s="25" t="str" cm="1">
        <f t="array" ref="AA15">INDEX('Sites Data'!$BK$11:$BK$210,(S$2+SUM($R$4:$R14)))</f>
        <v/>
      </c>
      <c r="AB15" s="25" t="str">
        <f>IF(S15="","",SUMIF(Hide[Unique Types],$C15&amp;" "&amp;T15&amp;" "&amp;U15&amp;" "&amp;V15,SiteCalc2[FCI Charging Capacity '[kWh/day']]))</f>
        <v/>
      </c>
      <c r="AC15" s="27" t="str" cm="1">
        <f t="array" ref="AC15">IF(AC$2&lt;=$R15,INDEX('Sites Data'!$BC$11:$BC$210,(AC$2+SUM($R$4:$R14))),"")</f>
        <v/>
      </c>
      <c r="AD15" s="152" t="str" cm="1">
        <f t="array" ref="AD15">IF(AC$2&lt;=$R15,INDEX('Sites Data'!$BD$11:$BD$210,(AC$2+SUM($R$4:$R14))),"")</f>
        <v/>
      </c>
      <c r="AE15" s="27" t="str" cm="1">
        <f t="array" ref="AE15">IF(AC$2&lt;=$R15,INDEX('Sites Data'!$BE$11:$BE$210,(AC$2+SUM($R$4:$R14))),"")</f>
        <v/>
      </c>
      <c r="AF15" s="27" t="str" cm="1">
        <f t="array" ref="AF15">IF(AC$2&lt;=$R15,INDEX('Sites Data'!$BF$11:$BF$210,(AC$2+SUM($R$4:$R14))),"")</f>
        <v/>
      </c>
      <c r="AG15" s="27" t="str" cm="1">
        <f t="array" ref="AG15">IF(AC$2&lt;=$R15,INDEX('Sites Data'!$BG$11:$BG$210,(AC$2+SUM($R$4:$R14))),"")</f>
        <v/>
      </c>
      <c r="AH15" s="27" t="str" cm="1">
        <f t="array" ref="AH15">IF(AC$2&lt;=$R15,INDEX('Sites Data'!$BH$11:$BH$210,(AC$2+SUM($R$4:$R14))),"")</f>
        <v/>
      </c>
      <c r="AI15" s="27" t="str" cm="1">
        <f t="array" ref="AI15">IF(AC$2&lt;=$R15,INDEX('Sites Data'!$BI$11:$BI$210,(AC$2+SUM($R$4:$R14))),"")</f>
        <v/>
      </c>
      <c r="AJ15" s="27" t="str" cm="1">
        <f t="array" ref="AJ15">IF(AC$2&lt;=$R15,INDEX('Sites Data'!$BJ$11:$BJ$210,(AC$2+SUM($R$4:$R14))),"")</f>
        <v/>
      </c>
      <c r="AK15" s="27" t="str" cm="1">
        <f t="array" ref="AK15">IF(AC$2&lt;=$R15,INDEX('Sites Data'!$BK$11:$BK$210,(AC$2+SUM($R$4:$R14))),"")</f>
        <v/>
      </c>
      <c r="AL15" s="25" t="str">
        <f>IF(AC15="","",SUMIF(Hide[Unique Types],$C15&amp;" "&amp;AD15&amp;" "&amp;AE15&amp;" "&amp;AF15,SiteCalc2[FCI Charging Capacity '[kWh/day']]))</f>
        <v/>
      </c>
      <c r="AM15" s="27" t="str" cm="1">
        <f t="array" ref="AM15">IF(AM$2&lt;=$R15,INDEX('Sites Data'!$BC$11:$BC$210,(AM$2+SUM($R$4:$R14))),"")</f>
        <v/>
      </c>
      <c r="AN15" s="27" t="str" cm="1">
        <f t="array" ref="AN15">IF(AM$2&lt;=$R15,INDEX('Sites Data'!$BD$11:$BD$210,(AM$2+SUM($R$4:$R14))),"")</f>
        <v/>
      </c>
      <c r="AO15" s="27" t="str" cm="1">
        <f t="array" ref="AO15">IF(AM$2&lt;=$R15,INDEX('Sites Data'!$BE$11:$BE$210,(AM$2+SUM($R$4:$R14))),"")</f>
        <v/>
      </c>
      <c r="AP15" s="27" t="str" cm="1">
        <f t="array" ref="AP15">IF(AM$2&lt;=$R15,INDEX('Sites Data'!$BF$11:$BF$210,(AM$2+SUM($R$4:$R14))),"")</f>
        <v/>
      </c>
      <c r="AQ15" s="27" t="str" cm="1">
        <f t="array" ref="AQ15">IF(AM$2&lt;=$R15,INDEX('Sites Data'!$BG$11:$BG$210,(AM$2+SUM($R$4:$R14))),"")</f>
        <v/>
      </c>
      <c r="AR15" s="27" t="str" cm="1">
        <f t="array" ref="AR15">IF(AM$2&lt;=$R15,INDEX('Sites Data'!$BH$11:$BH$210,(AM$2+SUM($R$4:$R14))),"")</f>
        <v/>
      </c>
      <c r="AS15" s="27" t="str" cm="1">
        <f t="array" ref="AS15">IF(AM$2&lt;=$R15,INDEX('Sites Data'!$BI$11:$BI$210,(AM$2+SUM($R$4:$R14))),"")</f>
        <v/>
      </c>
      <c r="AT15" s="27" t="str" cm="1">
        <f t="array" ref="AT15">IF(AM$2&lt;=$R15,INDEX('Sites Data'!$BJ$11:$BJ$210,(AM$2+SUM($R$4:$R14))),"")</f>
        <v/>
      </c>
      <c r="AU15" s="27" t="str" cm="1">
        <f t="array" ref="AU15">IF(AM$2&lt;=$R15,INDEX('Sites Data'!$BK$11:$BK$210,(AM$2+SUM($R$4:$R14))),"")</f>
        <v/>
      </c>
      <c r="AV15" s="25" t="str">
        <f>IF(AM15="","",SUMIF(Hide[Unique Types],$C15&amp;" "&amp;AN15&amp;" "&amp;AO15&amp;" "&amp;AP15,SiteCalc2[FCI Charging Capacity '[kWh/day']]))</f>
        <v/>
      </c>
      <c r="AW15" s="27" t="str" cm="1">
        <f t="array" ref="AW15">IF(AW$2&lt;=$R15,INDEX('Sites Data'!$BC$11:$BC$210,(AW$2+SUM($R$4:$R14))),"")</f>
        <v/>
      </c>
      <c r="AX15" s="27" t="str" cm="1">
        <f t="array" ref="AX15">IF(AW$2&lt;=$R15,INDEX('Sites Data'!$BD$11:$BD$210,(AW$2+SUM($R$4:$R14))),"")</f>
        <v/>
      </c>
      <c r="AY15" s="27" t="str" cm="1">
        <f t="array" ref="AY15">IF(AW$2&lt;=$R15,INDEX('Sites Data'!$BE$11:$BE$210,(AW$2+SUM($R$4:$R14))),"")</f>
        <v/>
      </c>
      <c r="AZ15" s="27" t="str" cm="1">
        <f t="array" ref="AZ15">IF(AW$2&lt;=$R15,INDEX('Sites Data'!$BF$11:$BF$210,(AW$2+SUM($R$4:$R14))),"")</f>
        <v/>
      </c>
      <c r="BA15" s="27" t="str" cm="1">
        <f t="array" ref="BA15">IF(AW$2&lt;=$R15,INDEX('Sites Data'!$BG$11:$BG$210,(AW$2+SUM($R$4:$R14))),"")</f>
        <v/>
      </c>
      <c r="BB15" s="27" t="str" cm="1">
        <f t="array" ref="BB15">IF(AW$2&lt;=$R15,INDEX('Sites Data'!$BH$11:$BH$210,(AW$2+SUM($R$4:$R14))),"")</f>
        <v/>
      </c>
      <c r="BC15" s="27" t="str" cm="1">
        <f t="array" ref="BC15">IF(AW$2&lt;=$R15,INDEX('Sites Data'!$BI$11:$BI$210,(AW$2+SUM($R$4:$R14))),"")</f>
        <v/>
      </c>
      <c r="BD15" s="27" t="str" cm="1">
        <f t="array" ref="BD15">IF(AW$2&lt;=$R15,INDEX('Sites Data'!$BJ$11:$BJ$210,(AW$2+SUM($R$4:$R14))),"")</f>
        <v/>
      </c>
      <c r="BE15" s="27" t="str" cm="1">
        <f t="array" ref="BE15">IF(AW$2&lt;=$R15,INDEX('Sites Data'!$BK$11:$BK$210,(AW$2+SUM($R$4:$R14))),"")</f>
        <v/>
      </c>
      <c r="BF15" s="25" t="str">
        <f>IF(AW15="","",SUMIF(Hide[Unique Types],$C15&amp;" "&amp;AX15&amp;" "&amp;AY15&amp;" "&amp;AZ15,SiteCalc2[FCI Charging Capacity '[kWh/day']]))</f>
        <v/>
      </c>
      <c r="BG15" s="27" t="str" cm="1">
        <f t="array" ref="BG15">IF(BG$2&lt;=$R15,INDEX('Sites Data'!$BC$11:$BC$210,(BG$2+SUM($R$4:$R14))),"")</f>
        <v/>
      </c>
      <c r="BH15" s="27" t="str" cm="1">
        <f t="array" ref="BH15">IF(BG$2&lt;=$R15,INDEX('Sites Data'!$BD$11:$BD$210,(BG$2+SUM($R$4:$R14))),"")</f>
        <v/>
      </c>
      <c r="BI15" s="27" t="str" cm="1">
        <f t="array" ref="BI15">IF(BG$2&lt;=$R15,INDEX('Sites Data'!$BE$11:$BE$210,(BG$2+SUM($R$4:$R14))),"")</f>
        <v/>
      </c>
      <c r="BJ15" s="27" t="str" cm="1">
        <f t="array" ref="BJ15">IF(BG$2&lt;=$R15,INDEX('Sites Data'!$BF$11:$BF$210,(BG$2+SUM($R$4:$R14))),"")</f>
        <v/>
      </c>
      <c r="BK15" s="27" t="str" cm="1">
        <f t="array" ref="BK15">IF(BG$2&lt;=$R15,INDEX('Sites Data'!$BG$11:$BG$210,(BG$2+SUM($R$4:$R14))),"")</f>
        <v/>
      </c>
      <c r="BL15" s="27" t="str" cm="1">
        <f t="array" ref="BL15">IF(BG$2&lt;=$R15,INDEX('Sites Data'!$BH$11:$BH$210,(BG$2+SUM($R$4:$R14))),"")</f>
        <v/>
      </c>
      <c r="BM15" s="27" t="str" cm="1">
        <f t="array" ref="BM15">IF(BG$2&lt;=$R15,INDEX('Sites Data'!$BI$11:$BI$210,(BG$2+SUM($R$4:$R14))),"")</f>
        <v/>
      </c>
      <c r="BN15" s="27" t="str" cm="1">
        <f t="array" ref="BN15">IF(BG$2&lt;=$R15,INDEX('Sites Data'!$BJ$11:$BJ$210,(BG$2+SUM($R$4:$R14))),"")</f>
        <v/>
      </c>
      <c r="BO15" s="27" t="str" cm="1">
        <f t="array" ref="BO15">IF(BG$2&lt;=$R15,INDEX('Sites Data'!$BK$11:$BK$210,(BG$2+SUM($R$4:$R14))),"")</f>
        <v/>
      </c>
      <c r="BP15" s="25" t="str">
        <f>IF(BG15="","",SUMIF(Hide[Unique Types],$C15&amp;" "&amp;BH15&amp;" "&amp;BI15&amp;" "&amp;BJ15,SiteCalc2[FCI Charging Capacity '[kWh/day']]))</f>
        <v/>
      </c>
      <c r="BQ15" s="27" t="str" cm="1">
        <f t="array" ref="BQ15">IF(BQ$2&lt;=$R15,INDEX('Sites Data'!$BC$11:$BC$210,(BQ$2+SUM($R$4:$R14))),"")</f>
        <v/>
      </c>
      <c r="BR15" s="27" t="str" cm="1">
        <f t="array" ref="BR15">IF(BQ$2&lt;=$R15,INDEX('Sites Data'!$BD$11:$BD$210,(BQ$2+SUM($R$4:$R14))),"")</f>
        <v/>
      </c>
      <c r="BS15" s="27" t="str" cm="1">
        <f t="array" ref="BS15">IF(BQ$2&lt;=$R15,INDEX('Sites Data'!$BE$11:$BE$210,(BQ$2+SUM($R$4:$R14))),"")</f>
        <v/>
      </c>
      <c r="BT15" s="27" t="str" cm="1">
        <f t="array" ref="BT15">IF(BQ$2&lt;=$R15,INDEX('Sites Data'!$BF$11:$BF$210,(BQ$2+SUM($R$4:$R14))),"")</f>
        <v/>
      </c>
      <c r="BU15" s="27" t="str" cm="1">
        <f t="array" ref="BU15">IF(BQ$2&lt;=$R15,INDEX('Sites Data'!$BG$11:$BG$210,(BQ$2+SUM($R$4:$R14))),"")</f>
        <v/>
      </c>
      <c r="BV15" s="27" t="str" cm="1">
        <f t="array" ref="BV15">IF(BQ$2&lt;=$R15,INDEX('Sites Data'!$BH$11:$BH$210,(BQ$2+SUM($R$4:$R14))),"")</f>
        <v/>
      </c>
      <c r="BW15" s="27" t="str" cm="1">
        <f t="array" ref="BW15">IF(BQ$2&lt;=$R15,INDEX('Sites Data'!$BI$11:$BI$210,(BQ$2+SUM($R$4:$R14))),"")</f>
        <v/>
      </c>
      <c r="BX15" s="27" t="str" cm="1">
        <f t="array" ref="BX15">IF(BQ$2&lt;=$R15,INDEX('Sites Data'!$BJ$11:$BJ$210,(BQ$2+SUM($R$4:$R14))),"")</f>
        <v/>
      </c>
      <c r="BY15" s="27" t="str" cm="1">
        <f t="array" ref="BY15">IF(BQ$2&lt;=$R15,INDEX('Sites Data'!$BK$11:$BK$210,(BQ$2+SUM($R$4:$R14))),"")</f>
        <v/>
      </c>
      <c r="BZ15" s="25" t="str">
        <f>IF(BQ15="","",SUMIF(Hide[Unique Types],$C15&amp;" "&amp;BR15&amp;" "&amp;BS15&amp;" "&amp;BT15,SiteCalc2[FCI Charging Capacity '[kWh/day']]))</f>
        <v/>
      </c>
      <c r="CA15" s="27" t="str" cm="1">
        <f t="array" ref="CA15">IF(CA$2&lt;=$R15,INDEX('Sites Data'!$BC$11:$BC$210,(CA$2+SUM($R$4:$R14))),"")</f>
        <v/>
      </c>
      <c r="CB15" s="27" t="str" cm="1">
        <f t="array" ref="CB15">IF(CA$2&lt;=$R15,INDEX('Sites Data'!$BD$11:$BD$210,(CA$2+SUM($R$4:$R14))),"")</f>
        <v/>
      </c>
      <c r="CC15" s="27" t="str" cm="1">
        <f t="array" ref="CC15">IF(CA$2&lt;=$R15,INDEX('Sites Data'!$BE$11:$BE$210,(CA$2+SUM($R$4:$R14))),"")</f>
        <v/>
      </c>
      <c r="CD15" s="27" t="str" cm="1">
        <f t="array" ref="CD15">IF(CA$2&lt;=$R15,INDEX('Sites Data'!$BF$11:$BF$210,(CA$2+SUM($R$4:$R14))),"")</f>
        <v/>
      </c>
      <c r="CE15" s="27" t="str" cm="1">
        <f t="array" ref="CE15">IF(CA$2&lt;=$R15,INDEX('Sites Data'!$BG$11:$BG$210,(CA$2+SUM($R$4:$R14))),"")</f>
        <v/>
      </c>
      <c r="CF15" s="27" t="str" cm="1">
        <f t="array" ref="CF15">IF(CA$2&lt;=$R15,INDEX('Sites Data'!$BH$11:$BH$210,(CA$2+SUM($R$4:$R14))),"")</f>
        <v/>
      </c>
      <c r="CG15" s="27" t="str" cm="1">
        <f t="array" ref="CG15">IF(CA$2&lt;=$R15,INDEX('Sites Data'!$BI$11:$BI$210,(CA$2+SUM($R$4:$R14))),"")</f>
        <v/>
      </c>
      <c r="CH15" s="27" t="str" cm="1">
        <f t="array" ref="CH15">IF(CA$2&lt;=$R15,INDEX('Sites Data'!$BJ$11:$BJ$210,(CA$2+SUM($R$4:$R14))),"")</f>
        <v/>
      </c>
      <c r="CI15" s="27" t="str" cm="1">
        <f t="array" ref="CI15">IF(CA$2&lt;=$R15,INDEX('Sites Data'!$BK$11:$BK$210,(CA$2+SUM($R$4:$R14))),"")</f>
        <v/>
      </c>
      <c r="CJ15" s="25" t="str">
        <f>IF(CA15="","",SUMIF(Hide[Unique Types],$C15&amp;" "&amp;CB15&amp;" "&amp;CC15&amp;" "&amp;CD15,SiteCalc2[FCI Charging Capacity '[kWh/day']]))</f>
        <v/>
      </c>
      <c r="CK15" s="25" t="str">
        <f t="shared" si="11"/>
        <v/>
      </c>
      <c r="CL15" s="25" t="str">
        <f t="shared" si="12"/>
        <v/>
      </c>
      <c r="CM15" s="25" t="str">
        <f t="shared" si="13"/>
        <v/>
      </c>
      <c r="CN15" s="25" t="str">
        <f t="shared" si="14"/>
        <v/>
      </c>
      <c r="CO15" s="25" t="str">
        <f t="shared" si="15"/>
        <v/>
      </c>
      <c r="CP15" s="25" t="str">
        <f t="shared" si="16"/>
        <v/>
      </c>
      <c r="CQ15" s="25" t="str">
        <f t="shared" si="17"/>
        <v/>
      </c>
      <c r="CR15" s="25" t="str">
        <f t="shared" si="18"/>
        <v/>
      </c>
      <c r="CS15" s="25" t="str">
        <f t="shared" si="19"/>
        <v/>
      </c>
      <c r="CT15" s="25" t="str">
        <f t="shared" si="20"/>
        <v/>
      </c>
    </row>
    <row r="16" spans="1:98" x14ac:dyDescent="0.3">
      <c r="A16" s="20">
        <v>13</v>
      </c>
      <c r="B16" s="20">
        <f t="shared" si="1"/>
        <v>0</v>
      </c>
      <c r="D16" s="25">
        <f>_xlfn.XLOOKUP(C16,SiteChar[Site Name],SiteChar[Site Street Address],"",0,1)</f>
        <v>0</v>
      </c>
      <c r="E16" s="25" t="str">
        <f>_xlfn.XLOOKUP(D16,SiteChar[Site Street Address],SiteChar[Site City],"",0,1)</f>
        <v/>
      </c>
      <c r="F16" s="25">
        <f>_xlfn.XLOOKUP($C16,SiteChar[Site Name],SiteChar[Latitude],"",0,1)</f>
        <v>0</v>
      </c>
      <c r="G16" s="25">
        <f>_xlfn.XLOOKUP($C16,SiteChar[Site Name],SiteChar[Longitude],"",0,1)</f>
        <v>0</v>
      </c>
      <c r="H16" s="33">
        <f>_xlfn.XLOOKUP($C16,SiteChar[Site Name],SiteChar[Expected Date of Station Operation],"",0,1)</f>
        <v>0</v>
      </c>
      <c r="I16" s="34">
        <f>_xlfn.XLOOKUP($C16,SiteChar[Site Name],SiteChar[Expected Daily Permitted Hours],"",0,1)</f>
        <v>0</v>
      </c>
      <c r="J16" s="25">
        <f>_xlfn.XLOOKUP($C16,SiteChar[Site Name],SiteChar[Maximum Total Site Power 
'[kW']],"",0,1)</f>
        <v>0</v>
      </c>
      <c r="K16" s="25"/>
      <c r="L16" s="25" cm="1">
        <f t="array" ref="L16">_xlfn.XLOOKUP($C16,SiteChar[Site Name],SiteCalc1[Total Site
FCI 
Power Rating 
'[kW']],"",0,1)</f>
        <v>0</v>
      </c>
      <c r="M16" s="25" cm="1">
        <f t="array" ref="M16">_xlfn.XLOOKUP($C16,SiteChar[Site Name],SiteCalc1[Total 
Site 
LMD-FCI Power Rating 
'[kW']],"",0,1)</f>
        <v>0</v>
      </c>
      <c r="N16" s="25" cm="1">
        <f t="array" ref="N16">_xlfn.XLOOKUP($C16,SiteChar[Site Name],SiteCalc1[Total Site
HD-FCI Power Rating 
'[kW']],"",0,1)</f>
        <v>0</v>
      </c>
      <c r="O16" s="25" cm="1">
        <f t="array" ref="O16">_xlfn.XLOOKUP($C16,SiteChar[Site Name],SiteCalc2[Total Number of 
Site 
FSEs],"",0,1)</f>
        <v>0</v>
      </c>
      <c r="P16" s="27" cm="1">
        <f t="array" ref="P16">_xlfn.XLOOKUP($C16,SiteChar[Site Name],SiteCalc2[Total Number of Site
LMD-FCI FSEs],"",0,1)</f>
        <v>0</v>
      </c>
      <c r="Q16" s="27" cm="1">
        <f t="array" ref="Q16">_xlfn.XLOOKUP($C16,SiteChar[Site Name],SiteCalc2[Total Number of Site
HD-FCI FSEs],"",0,1)</f>
        <v>0</v>
      </c>
      <c r="R16" s="27" t="str" cm="1">
        <f t="array" ref="R16">_xlfn.XLOOKUP(C16,'Sites Data'!AZ23:$AZ$210,'Sites Data'!BA23:$BA$210,"",0,1)</f>
        <v/>
      </c>
      <c r="S16" s="25" t="str" cm="1">
        <f t="array" ref="S16">INDEX('Sites Data'!$BC$11:$BC$210,(S$2+SUM($R$4:R15)))</f>
        <v/>
      </c>
      <c r="T16" s="25" t="str" cm="1">
        <f t="array" ref="T16">INDEX('Sites Data'!$BD$11:$BD$210,(S$2+SUM($R$4:R15)))</f>
        <v/>
      </c>
      <c r="U16" s="25" t="str" cm="1">
        <f t="array" ref="U16">INDEX('Sites Data'!$BE$11:$BE$210,(S$2+SUM($R$4:$R15)))</f>
        <v/>
      </c>
      <c r="V16" s="25" t="str" cm="1">
        <f t="array" ref="V16">INDEX('Sites Data'!$BF$11:$BF$210,(S$2+SUM($R$4:$R15)))</f>
        <v/>
      </c>
      <c r="W16" s="25" t="str" cm="1">
        <f t="array" ref="W16">INDEX('Sites Data'!$BG$11:$BG$210,(S$2+SUM($R$4:$R15)))</f>
        <v/>
      </c>
      <c r="X16" s="25" t="str" cm="1">
        <f t="array" ref="X16">INDEX('Sites Data'!$BH$11:$BH$210,(S$2+SUM($R$4:$R15)))</f>
        <v/>
      </c>
      <c r="Y16" s="25" t="str" cm="1">
        <f t="array" ref="Y16">INDEX('Sites Data'!$BI$11:$BI$210,(S$2+SUM($R$4:$R15)))</f>
        <v/>
      </c>
      <c r="Z16" s="25" t="str" cm="1">
        <f t="array" ref="Z16">INDEX('Sites Data'!$BJ$11:$BJ$210,(S$2+SUM($R$4:$R15)))</f>
        <v/>
      </c>
      <c r="AA16" s="25" t="str" cm="1">
        <f t="array" ref="AA16">INDEX('Sites Data'!$BK$11:$BK$210,(S$2+SUM($R$4:$R15)))</f>
        <v/>
      </c>
      <c r="AB16" s="25" t="str">
        <f>IF(S16="","",SUMIF(Hide[Unique Types],$C16&amp;" "&amp;T16&amp;" "&amp;U16&amp;" "&amp;V16,SiteCalc2[FCI Charging Capacity '[kWh/day']]))</f>
        <v/>
      </c>
      <c r="AC16" s="27" t="str" cm="1">
        <f t="array" ref="AC16">IF(AC$2&lt;=$R16,INDEX('Sites Data'!$BC$11:$BC$210,(AC$2+SUM($R$4:$R15))),"")</f>
        <v/>
      </c>
      <c r="AD16" s="152" t="str" cm="1">
        <f t="array" ref="AD16">IF(AC$2&lt;=$R16,INDEX('Sites Data'!$BD$11:$BD$210,(AC$2+SUM($R$4:$R15))),"")</f>
        <v/>
      </c>
      <c r="AE16" s="27" t="str" cm="1">
        <f t="array" ref="AE16">IF(AC$2&lt;=$R16,INDEX('Sites Data'!$BE$11:$BE$210,(AC$2+SUM($R$4:$R15))),"")</f>
        <v/>
      </c>
      <c r="AF16" s="27" t="str" cm="1">
        <f t="array" ref="AF16">IF(AC$2&lt;=$R16,INDEX('Sites Data'!$BF$11:$BF$210,(AC$2+SUM($R$4:$R15))),"")</f>
        <v/>
      </c>
      <c r="AG16" s="27" t="str" cm="1">
        <f t="array" ref="AG16">IF(AC$2&lt;=$R16,INDEX('Sites Data'!$BG$11:$BG$210,(AC$2+SUM($R$4:$R15))),"")</f>
        <v/>
      </c>
      <c r="AH16" s="27" t="str" cm="1">
        <f t="array" ref="AH16">IF(AC$2&lt;=$R16,INDEX('Sites Data'!$BH$11:$BH$210,(AC$2+SUM($R$4:$R15))),"")</f>
        <v/>
      </c>
      <c r="AI16" s="27" t="str" cm="1">
        <f t="array" ref="AI16">IF(AC$2&lt;=$R16,INDEX('Sites Data'!$BI$11:$BI$210,(AC$2+SUM($R$4:$R15))),"")</f>
        <v/>
      </c>
      <c r="AJ16" s="27" t="str" cm="1">
        <f t="array" ref="AJ16">IF(AC$2&lt;=$R16,INDEX('Sites Data'!$BJ$11:$BJ$210,(AC$2+SUM($R$4:$R15))),"")</f>
        <v/>
      </c>
      <c r="AK16" s="27" t="str" cm="1">
        <f t="array" ref="AK16">IF(AC$2&lt;=$R16,INDEX('Sites Data'!$BK$11:$BK$210,(AC$2+SUM($R$4:$R15))),"")</f>
        <v/>
      </c>
      <c r="AL16" s="25" t="str">
        <f>IF(AC16="","",SUMIF(Hide[Unique Types],$C16&amp;" "&amp;AD16&amp;" "&amp;AE16&amp;" "&amp;AF16,SiteCalc2[FCI Charging Capacity '[kWh/day']]))</f>
        <v/>
      </c>
      <c r="AM16" s="27" t="str" cm="1">
        <f t="array" ref="AM16">IF(AM$2&lt;=$R16,INDEX('Sites Data'!$BC$11:$BC$210,(AM$2+SUM($R$4:$R15))),"")</f>
        <v/>
      </c>
      <c r="AN16" s="27" t="str" cm="1">
        <f t="array" ref="AN16">IF(AM$2&lt;=$R16,INDEX('Sites Data'!$BD$11:$BD$210,(AM$2+SUM($R$4:$R15))),"")</f>
        <v/>
      </c>
      <c r="AO16" s="27" t="str" cm="1">
        <f t="array" ref="AO16">IF(AM$2&lt;=$R16,INDEX('Sites Data'!$BE$11:$BE$210,(AM$2+SUM($R$4:$R15))),"")</f>
        <v/>
      </c>
      <c r="AP16" s="27" t="str" cm="1">
        <f t="array" ref="AP16">IF(AM$2&lt;=$R16,INDEX('Sites Data'!$BF$11:$BF$210,(AM$2+SUM($R$4:$R15))),"")</f>
        <v/>
      </c>
      <c r="AQ16" s="27" t="str" cm="1">
        <f t="array" ref="AQ16">IF(AM$2&lt;=$R16,INDEX('Sites Data'!$BG$11:$BG$210,(AM$2+SUM($R$4:$R15))),"")</f>
        <v/>
      </c>
      <c r="AR16" s="27" t="str" cm="1">
        <f t="array" ref="AR16">IF(AM$2&lt;=$R16,INDEX('Sites Data'!$BH$11:$BH$210,(AM$2+SUM($R$4:$R15))),"")</f>
        <v/>
      </c>
      <c r="AS16" s="27" t="str" cm="1">
        <f t="array" ref="AS16">IF(AM$2&lt;=$R16,INDEX('Sites Data'!$BI$11:$BI$210,(AM$2+SUM($R$4:$R15))),"")</f>
        <v/>
      </c>
      <c r="AT16" s="27" t="str" cm="1">
        <f t="array" ref="AT16">IF(AM$2&lt;=$R16,INDEX('Sites Data'!$BJ$11:$BJ$210,(AM$2+SUM($R$4:$R15))),"")</f>
        <v/>
      </c>
      <c r="AU16" s="27" t="str" cm="1">
        <f t="array" ref="AU16">IF(AM$2&lt;=$R16,INDEX('Sites Data'!$BK$11:$BK$210,(AM$2+SUM($R$4:$R15))),"")</f>
        <v/>
      </c>
      <c r="AV16" s="25" t="str">
        <f>IF(AM16="","",SUMIF(Hide[Unique Types],$C16&amp;" "&amp;AN16&amp;" "&amp;AO16&amp;" "&amp;AP16,SiteCalc2[FCI Charging Capacity '[kWh/day']]))</f>
        <v/>
      </c>
      <c r="AW16" s="27" t="str" cm="1">
        <f t="array" ref="AW16">IF(AW$2&lt;=$R16,INDEX('Sites Data'!$BC$11:$BC$210,(AW$2+SUM($R$4:$R15))),"")</f>
        <v/>
      </c>
      <c r="AX16" s="27" t="str" cm="1">
        <f t="array" ref="AX16">IF(AW$2&lt;=$R16,INDEX('Sites Data'!$BD$11:$BD$210,(AW$2+SUM($R$4:$R15))),"")</f>
        <v/>
      </c>
      <c r="AY16" s="27" t="str" cm="1">
        <f t="array" ref="AY16">IF(AW$2&lt;=$R16,INDEX('Sites Data'!$BE$11:$BE$210,(AW$2+SUM($R$4:$R15))),"")</f>
        <v/>
      </c>
      <c r="AZ16" s="27" t="str" cm="1">
        <f t="array" ref="AZ16">IF(AW$2&lt;=$R16,INDEX('Sites Data'!$BF$11:$BF$210,(AW$2+SUM($R$4:$R15))),"")</f>
        <v/>
      </c>
      <c r="BA16" s="27" t="str" cm="1">
        <f t="array" ref="BA16">IF(AW$2&lt;=$R16,INDEX('Sites Data'!$BG$11:$BG$210,(AW$2+SUM($R$4:$R15))),"")</f>
        <v/>
      </c>
      <c r="BB16" s="27" t="str" cm="1">
        <f t="array" ref="BB16">IF(AW$2&lt;=$R16,INDEX('Sites Data'!$BH$11:$BH$210,(AW$2+SUM($R$4:$R15))),"")</f>
        <v/>
      </c>
      <c r="BC16" s="27" t="str" cm="1">
        <f t="array" ref="BC16">IF(AW$2&lt;=$R16,INDEX('Sites Data'!$BI$11:$BI$210,(AW$2+SUM($R$4:$R15))),"")</f>
        <v/>
      </c>
      <c r="BD16" s="27" t="str" cm="1">
        <f t="array" ref="BD16">IF(AW$2&lt;=$R16,INDEX('Sites Data'!$BJ$11:$BJ$210,(AW$2+SUM($R$4:$R15))),"")</f>
        <v/>
      </c>
      <c r="BE16" s="27" t="str" cm="1">
        <f t="array" ref="BE16">IF(AW$2&lt;=$R16,INDEX('Sites Data'!$BK$11:$BK$210,(AW$2+SUM($R$4:$R15))),"")</f>
        <v/>
      </c>
      <c r="BF16" s="25" t="str">
        <f>IF(AW16="","",SUMIF(Hide[Unique Types],$C16&amp;" "&amp;AX16&amp;" "&amp;AY16&amp;" "&amp;AZ16,SiteCalc2[FCI Charging Capacity '[kWh/day']]))</f>
        <v/>
      </c>
      <c r="BG16" s="27" t="str" cm="1">
        <f t="array" ref="BG16">IF(BG$2&lt;=$R16,INDEX('Sites Data'!$BC$11:$BC$210,(BG$2+SUM($R$4:$R15))),"")</f>
        <v/>
      </c>
      <c r="BH16" s="27" t="str" cm="1">
        <f t="array" ref="BH16">IF(BG$2&lt;=$R16,INDEX('Sites Data'!$BD$11:$BD$210,(BG$2+SUM($R$4:$R15))),"")</f>
        <v/>
      </c>
      <c r="BI16" s="27" t="str" cm="1">
        <f t="array" ref="BI16">IF(BG$2&lt;=$R16,INDEX('Sites Data'!$BE$11:$BE$210,(BG$2+SUM($R$4:$R15))),"")</f>
        <v/>
      </c>
      <c r="BJ16" s="27" t="str" cm="1">
        <f t="array" ref="BJ16">IF(BG$2&lt;=$R16,INDEX('Sites Data'!$BF$11:$BF$210,(BG$2+SUM($R$4:$R15))),"")</f>
        <v/>
      </c>
      <c r="BK16" s="27" t="str" cm="1">
        <f t="array" ref="BK16">IF(BG$2&lt;=$R16,INDEX('Sites Data'!$BG$11:$BG$210,(BG$2+SUM($R$4:$R15))),"")</f>
        <v/>
      </c>
      <c r="BL16" s="27" t="str" cm="1">
        <f t="array" ref="BL16">IF(BG$2&lt;=$R16,INDEX('Sites Data'!$BH$11:$BH$210,(BG$2+SUM($R$4:$R15))),"")</f>
        <v/>
      </c>
      <c r="BM16" s="27" t="str" cm="1">
        <f t="array" ref="BM16">IF(BG$2&lt;=$R16,INDEX('Sites Data'!$BI$11:$BI$210,(BG$2+SUM($R$4:$R15))),"")</f>
        <v/>
      </c>
      <c r="BN16" s="27" t="str" cm="1">
        <f t="array" ref="BN16">IF(BG$2&lt;=$R16,INDEX('Sites Data'!$BJ$11:$BJ$210,(BG$2+SUM($R$4:$R15))),"")</f>
        <v/>
      </c>
      <c r="BO16" s="27" t="str" cm="1">
        <f t="array" ref="BO16">IF(BG$2&lt;=$R16,INDEX('Sites Data'!$BK$11:$BK$210,(BG$2+SUM($R$4:$R15))),"")</f>
        <v/>
      </c>
      <c r="BP16" s="25" t="str">
        <f>IF(BG16="","",SUMIF(Hide[Unique Types],$C16&amp;" "&amp;BH16&amp;" "&amp;BI16&amp;" "&amp;BJ16,SiteCalc2[FCI Charging Capacity '[kWh/day']]))</f>
        <v/>
      </c>
      <c r="BQ16" s="27" t="str" cm="1">
        <f t="array" ref="BQ16">IF(BQ$2&lt;=$R16,INDEX('Sites Data'!$BC$11:$BC$210,(BQ$2+SUM($R$4:$R15))),"")</f>
        <v/>
      </c>
      <c r="BR16" s="27" t="str" cm="1">
        <f t="array" ref="BR16">IF(BQ$2&lt;=$R16,INDEX('Sites Data'!$BD$11:$BD$210,(BQ$2+SUM($R$4:$R15))),"")</f>
        <v/>
      </c>
      <c r="BS16" s="27" t="str" cm="1">
        <f t="array" ref="BS16">IF(BQ$2&lt;=$R16,INDEX('Sites Data'!$BE$11:$BE$210,(BQ$2+SUM($R$4:$R15))),"")</f>
        <v/>
      </c>
      <c r="BT16" s="27" t="str" cm="1">
        <f t="array" ref="BT16">IF(BQ$2&lt;=$R16,INDEX('Sites Data'!$BF$11:$BF$210,(BQ$2+SUM($R$4:$R15))),"")</f>
        <v/>
      </c>
      <c r="BU16" s="27" t="str" cm="1">
        <f t="array" ref="BU16">IF(BQ$2&lt;=$R16,INDEX('Sites Data'!$BG$11:$BG$210,(BQ$2+SUM($R$4:$R15))),"")</f>
        <v/>
      </c>
      <c r="BV16" s="27" t="str" cm="1">
        <f t="array" ref="BV16">IF(BQ$2&lt;=$R16,INDEX('Sites Data'!$BH$11:$BH$210,(BQ$2+SUM($R$4:$R15))),"")</f>
        <v/>
      </c>
      <c r="BW16" s="27" t="str" cm="1">
        <f t="array" ref="BW16">IF(BQ$2&lt;=$R16,INDEX('Sites Data'!$BI$11:$BI$210,(BQ$2+SUM($R$4:$R15))),"")</f>
        <v/>
      </c>
      <c r="BX16" s="27" t="str" cm="1">
        <f t="array" ref="BX16">IF(BQ$2&lt;=$R16,INDEX('Sites Data'!$BJ$11:$BJ$210,(BQ$2+SUM($R$4:$R15))),"")</f>
        <v/>
      </c>
      <c r="BY16" s="27" t="str" cm="1">
        <f t="array" ref="BY16">IF(BQ$2&lt;=$R16,INDEX('Sites Data'!$BK$11:$BK$210,(BQ$2+SUM($R$4:$R15))),"")</f>
        <v/>
      </c>
      <c r="BZ16" s="25" t="str">
        <f>IF(BQ16="","",SUMIF(Hide[Unique Types],$C16&amp;" "&amp;BR16&amp;" "&amp;BS16&amp;" "&amp;BT16,SiteCalc2[FCI Charging Capacity '[kWh/day']]))</f>
        <v/>
      </c>
      <c r="CA16" s="27" t="str" cm="1">
        <f t="array" ref="CA16">IF(CA$2&lt;=$R16,INDEX('Sites Data'!$BC$11:$BC$210,(CA$2+SUM($R$4:$R15))),"")</f>
        <v/>
      </c>
      <c r="CB16" s="27" t="str" cm="1">
        <f t="array" ref="CB16">IF(CA$2&lt;=$R16,INDEX('Sites Data'!$BD$11:$BD$210,(CA$2+SUM($R$4:$R15))),"")</f>
        <v/>
      </c>
      <c r="CC16" s="27" t="str" cm="1">
        <f t="array" ref="CC16">IF(CA$2&lt;=$R16,INDEX('Sites Data'!$BE$11:$BE$210,(CA$2+SUM($R$4:$R15))),"")</f>
        <v/>
      </c>
      <c r="CD16" s="27" t="str" cm="1">
        <f t="array" ref="CD16">IF(CA$2&lt;=$R16,INDEX('Sites Data'!$BF$11:$BF$210,(CA$2+SUM($R$4:$R15))),"")</f>
        <v/>
      </c>
      <c r="CE16" s="27" t="str" cm="1">
        <f t="array" ref="CE16">IF(CA$2&lt;=$R16,INDEX('Sites Data'!$BG$11:$BG$210,(CA$2+SUM($R$4:$R15))),"")</f>
        <v/>
      </c>
      <c r="CF16" s="27" t="str" cm="1">
        <f t="array" ref="CF16">IF(CA$2&lt;=$R16,INDEX('Sites Data'!$BH$11:$BH$210,(CA$2+SUM($R$4:$R15))),"")</f>
        <v/>
      </c>
      <c r="CG16" s="27" t="str" cm="1">
        <f t="array" ref="CG16">IF(CA$2&lt;=$R16,INDEX('Sites Data'!$BI$11:$BI$210,(CA$2+SUM($R$4:$R15))),"")</f>
        <v/>
      </c>
      <c r="CH16" s="27" t="str" cm="1">
        <f t="array" ref="CH16">IF(CA$2&lt;=$R16,INDEX('Sites Data'!$BJ$11:$BJ$210,(CA$2+SUM($R$4:$R15))),"")</f>
        <v/>
      </c>
      <c r="CI16" s="27" t="str" cm="1">
        <f t="array" ref="CI16">IF(CA$2&lt;=$R16,INDEX('Sites Data'!$BK$11:$BK$210,(CA$2+SUM($R$4:$R15))),"")</f>
        <v/>
      </c>
      <c r="CJ16" s="25" t="str">
        <f>IF(CA16="","",SUMIF(Hide[Unique Types],$C16&amp;" "&amp;CB16&amp;" "&amp;CC16&amp;" "&amp;CD16,SiteCalc2[FCI Charging Capacity '[kWh/day']]))</f>
        <v/>
      </c>
      <c r="CK16" s="25" t="str">
        <f t="shared" si="11"/>
        <v/>
      </c>
      <c r="CL16" s="25" t="str">
        <f t="shared" si="12"/>
        <v/>
      </c>
      <c r="CM16" s="25" t="str">
        <f t="shared" si="13"/>
        <v/>
      </c>
      <c r="CN16" s="25" t="str">
        <f t="shared" si="14"/>
        <v/>
      </c>
      <c r="CO16" s="25" t="str">
        <f t="shared" si="15"/>
        <v/>
      </c>
      <c r="CP16" s="25" t="str">
        <f t="shared" si="16"/>
        <v/>
      </c>
      <c r="CQ16" s="25" t="str">
        <f t="shared" si="17"/>
        <v/>
      </c>
      <c r="CR16" s="25" t="str">
        <f t="shared" si="18"/>
        <v/>
      </c>
      <c r="CS16" s="25" t="str">
        <f t="shared" si="19"/>
        <v/>
      </c>
      <c r="CT16" s="25" t="str">
        <f t="shared" si="20"/>
        <v/>
      </c>
    </row>
    <row r="17" spans="1:98" x14ac:dyDescent="0.3">
      <c r="A17" s="20">
        <v>14</v>
      </c>
      <c r="B17" s="20">
        <f t="shared" si="1"/>
        <v>0</v>
      </c>
      <c r="D17" s="25">
        <f>_xlfn.XLOOKUP(C17,SiteChar[Site Name],SiteChar[Site Street Address],"",0,1)</f>
        <v>0</v>
      </c>
      <c r="E17" s="25" t="str">
        <f>_xlfn.XLOOKUP(D17,SiteChar[Site Street Address],SiteChar[Site City],"",0,1)</f>
        <v/>
      </c>
      <c r="F17" s="25">
        <f>_xlfn.XLOOKUP($C17,SiteChar[Site Name],SiteChar[Latitude],"",0,1)</f>
        <v>0</v>
      </c>
      <c r="G17" s="25">
        <f>_xlfn.XLOOKUP($C17,SiteChar[Site Name],SiteChar[Longitude],"",0,1)</f>
        <v>0</v>
      </c>
      <c r="H17" s="33">
        <f>_xlfn.XLOOKUP($C17,SiteChar[Site Name],SiteChar[Expected Date of Station Operation],"",0,1)</f>
        <v>0</v>
      </c>
      <c r="I17" s="34">
        <f>_xlfn.XLOOKUP($C17,SiteChar[Site Name],SiteChar[Expected Daily Permitted Hours],"",0,1)</f>
        <v>0</v>
      </c>
      <c r="J17" s="25">
        <f>_xlfn.XLOOKUP($C17,SiteChar[Site Name],SiteChar[Maximum Total Site Power 
'[kW']],"",0,1)</f>
        <v>0</v>
      </c>
      <c r="K17" s="25"/>
      <c r="L17" s="25" cm="1">
        <f t="array" ref="L17">_xlfn.XLOOKUP($C17,SiteChar[Site Name],SiteCalc1[Total Site
FCI 
Power Rating 
'[kW']],"",0,1)</f>
        <v>0</v>
      </c>
      <c r="M17" s="25" cm="1">
        <f t="array" ref="M17">_xlfn.XLOOKUP($C17,SiteChar[Site Name],SiteCalc1[Total 
Site 
LMD-FCI Power Rating 
'[kW']],"",0,1)</f>
        <v>0</v>
      </c>
      <c r="N17" s="25" cm="1">
        <f t="array" ref="N17">_xlfn.XLOOKUP($C17,SiteChar[Site Name],SiteCalc1[Total Site
HD-FCI Power Rating 
'[kW']],"",0,1)</f>
        <v>0</v>
      </c>
      <c r="O17" s="25" cm="1">
        <f t="array" ref="O17">_xlfn.XLOOKUP($C17,SiteChar[Site Name],SiteCalc2[Total Number of 
Site 
FSEs],"",0,1)</f>
        <v>0</v>
      </c>
      <c r="P17" s="27" cm="1">
        <f t="array" ref="P17">_xlfn.XLOOKUP($C17,SiteChar[Site Name],SiteCalc2[Total Number of Site
LMD-FCI FSEs],"",0,1)</f>
        <v>0</v>
      </c>
      <c r="Q17" s="27" cm="1">
        <f t="array" ref="Q17">_xlfn.XLOOKUP($C17,SiteChar[Site Name],SiteCalc2[Total Number of Site
HD-FCI FSEs],"",0,1)</f>
        <v>0</v>
      </c>
      <c r="R17" s="27" t="str" cm="1">
        <f t="array" ref="R17">_xlfn.XLOOKUP(C17,'Sites Data'!AZ24:$AZ$210,'Sites Data'!BA24:$BA$210,"",0,1)</f>
        <v/>
      </c>
      <c r="S17" s="25" t="str" cm="1">
        <f t="array" ref="S17">INDEX('Sites Data'!$BC$11:$BC$210,(S$2+SUM($R$4:R16)))</f>
        <v/>
      </c>
      <c r="T17" s="25" t="str" cm="1">
        <f t="array" ref="T17">INDEX('Sites Data'!$BD$11:$BD$210,(S$2+SUM($R$4:R16)))</f>
        <v/>
      </c>
      <c r="U17" s="25" t="str" cm="1">
        <f t="array" ref="U17">INDEX('Sites Data'!$BE$11:$BE$210,(S$2+SUM($R$4:$R16)))</f>
        <v/>
      </c>
      <c r="V17" s="25" t="str" cm="1">
        <f t="array" ref="V17">INDEX('Sites Data'!$BF$11:$BF$210,(S$2+SUM($R$4:$R16)))</f>
        <v/>
      </c>
      <c r="W17" s="25" t="str" cm="1">
        <f t="array" ref="W17">INDEX('Sites Data'!$BG$11:$BG$210,(S$2+SUM($R$4:$R16)))</f>
        <v/>
      </c>
      <c r="X17" s="25" t="str" cm="1">
        <f t="array" ref="X17">INDEX('Sites Data'!$BH$11:$BH$210,(S$2+SUM($R$4:$R16)))</f>
        <v/>
      </c>
      <c r="Y17" s="25" t="str" cm="1">
        <f t="array" ref="Y17">INDEX('Sites Data'!$BI$11:$BI$210,(S$2+SUM($R$4:$R16)))</f>
        <v/>
      </c>
      <c r="Z17" s="25" t="str" cm="1">
        <f t="array" ref="Z17">INDEX('Sites Data'!$BJ$11:$BJ$210,(S$2+SUM($R$4:$R16)))</f>
        <v/>
      </c>
      <c r="AA17" s="25" t="str" cm="1">
        <f t="array" ref="AA17">INDEX('Sites Data'!$BK$11:$BK$210,(S$2+SUM($R$4:$R16)))</f>
        <v/>
      </c>
      <c r="AB17" s="25" t="str">
        <f>IF(S17="","",SUMIF(Hide[Unique Types],$C17&amp;" "&amp;T17&amp;" "&amp;U17&amp;" "&amp;V17,SiteCalc2[FCI Charging Capacity '[kWh/day']]))</f>
        <v/>
      </c>
      <c r="AC17" s="27" t="str" cm="1">
        <f t="array" ref="AC17">IF(AC$2&lt;=$R17,INDEX('Sites Data'!$BC$11:$BC$210,(AC$2+SUM($R$4:$R16))),"")</f>
        <v/>
      </c>
      <c r="AD17" s="152" t="str" cm="1">
        <f t="array" ref="AD17">IF(AC$2&lt;=$R17,INDEX('Sites Data'!$BD$11:$BD$210,(AC$2+SUM($R$4:$R16))),"")</f>
        <v/>
      </c>
      <c r="AE17" s="27" t="str" cm="1">
        <f t="array" ref="AE17">IF(AC$2&lt;=$R17,INDEX('Sites Data'!$BE$11:$BE$210,(AC$2+SUM($R$4:$R16))),"")</f>
        <v/>
      </c>
      <c r="AF17" s="27" t="str" cm="1">
        <f t="array" ref="AF17">IF(AC$2&lt;=$R17,INDEX('Sites Data'!$BF$11:$BF$210,(AC$2+SUM($R$4:$R16))),"")</f>
        <v/>
      </c>
      <c r="AG17" s="27" t="str" cm="1">
        <f t="array" ref="AG17">IF(AC$2&lt;=$R17,INDEX('Sites Data'!$BG$11:$BG$210,(AC$2+SUM($R$4:$R16))),"")</f>
        <v/>
      </c>
      <c r="AH17" s="27" t="str" cm="1">
        <f t="array" ref="AH17">IF(AC$2&lt;=$R17,INDEX('Sites Data'!$BH$11:$BH$210,(AC$2+SUM($R$4:$R16))),"")</f>
        <v/>
      </c>
      <c r="AI17" s="27" t="str" cm="1">
        <f t="array" ref="AI17">IF(AC$2&lt;=$R17,INDEX('Sites Data'!$BI$11:$BI$210,(AC$2+SUM($R$4:$R16))),"")</f>
        <v/>
      </c>
      <c r="AJ17" s="27" t="str" cm="1">
        <f t="array" ref="AJ17">IF(AC$2&lt;=$R17,INDEX('Sites Data'!$BJ$11:$BJ$210,(AC$2+SUM($R$4:$R16))),"")</f>
        <v/>
      </c>
      <c r="AK17" s="27" t="str" cm="1">
        <f t="array" ref="AK17">IF(AC$2&lt;=$R17,INDEX('Sites Data'!$BK$11:$BK$210,(AC$2+SUM($R$4:$R16))),"")</f>
        <v/>
      </c>
      <c r="AL17" s="25" t="str">
        <f>IF(AC17="","",SUMIF(Hide[Unique Types],$C17&amp;" "&amp;AD17&amp;" "&amp;AE17&amp;" "&amp;AF17,SiteCalc2[FCI Charging Capacity '[kWh/day']]))</f>
        <v/>
      </c>
      <c r="AM17" s="27" t="str" cm="1">
        <f t="array" ref="AM17">IF(AM$2&lt;=$R17,INDEX('Sites Data'!$BC$11:$BC$210,(AM$2+SUM($R$4:$R16))),"")</f>
        <v/>
      </c>
      <c r="AN17" s="27" t="str" cm="1">
        <f t="array" ref="AN17">IF(AM$2&lt;=$R17,INDEX('Sites Data'!$BD$11:$BD$210,(AM$2+SUM($R$4:$R16))),"")</f>
        <v/>
      </c>
      <c r="AO17" s="27" t="str" cm="1">
        <f t="array" ref="AO17">IF(AM$2&lt;=$R17,INDEX('Sites Data'!$BE$11:$BE$210,(AM$2+SUM($R$4:$R16))),"")</f>
        <v/>
      </c>
      <c r="AP17" s="27" t="str" cm="1">
        <f t="array" ref="AP17">IF(AM$2&lt;=$R17,INDEX('Sites Data'!$BF$11:$BF$210,(AM$2+SUM($R$4:$R16))),"")</f>
        <v/>
      </c>
      <c r="AQ17" s="27" t="str" cm="1">
        <f t="array" ref="AQ17">IF(AM$2&lt;=$R17,INDEX('Sites Data'!$BG$11:$BG$210,(AM$2+SUM($R$4:$R16))),"")</f>
        <v/>
      </c>
      <c r="AR17" s="27" t="str" cm="1">
        <f t="array" ref="AR17">IF(AM$2&lt;=$R17,INDEX('Sites Data'!$BH$11:$BH$210,(AM$2+SUM($R$4:$R16))),"")</f>
        <v/>
      </c>
      <c r="AS17" s="27" t="str" cm="1">
        <f t="array" ref="AS17">IF(AM$2&lt;=$R17,INDEX('Sites Data'!$BI$11:$BI$210,(AM$2+SUM($R$4:$R16))),"")</f>
        <v/>
      </c>
      <c r="AT17" s="27" t="str" cm="1">
        <f t="array" ref="AT17">IF(AM$2&lt;=$R17,INDEX('Sites Data'!$BJ$11:$BJ$210,(AM$2+SUM($R$4:$R16))),"")</f>
        <v/>
      </c>
      <c r="AU17" s="27" t="str" cm="1">
        <f t="array" ref="AU17">IF(AM$2&lt;=$R17,INDEX('Sites Data'!$BK$11:$BK$210,(AM$2+SUM($R$4:$R16))),"")</f>
        <v/>
      </c>
      <c r="AV17" s="25" t="str">
        <f>IF(AM17="","",SUMIF(Hide[Unique Types],$C17&amp;" "&amp;AN17&amp;" "&amp;AO17&amp;" "&amp;AP17,SiteCalc2[FCI Charging Capacity '[kWh/day']]))</f>
        <v/>
      </c>
      <c r="AW17" s="27" t="str" cm="1">
        <f t="array" ref="AW17">IF(AW$2&lt;=$R17,INDEX('Sites Data'!$BC$11:$BC$210,(AW$2+SUM($R$4:$R16))),"")</f>
        <v/>
      </c>
      <c r="AX17" s="27" t="str" cm="1">
        <f t="array" ref="AX17">IF(AW$2&lt;=$R17,INDEX('Sites Data'!$BD$11:$BD$210,(AW$2+SUM($R$4:$R16))),"")</f>
        <v/>
      </c>
      <c r="AY17" s="27" t="str" cm="1">
        <f t="array" ref="AY17">IF(AW$2&lt;=$R17,INDEX('Sites Data'!$BE$11:$BE$210,(AW$2+SUM($R$4:$R16))),"")</f>
        <v/>
      </c>
      <c r="AZ17" s="27" t="str" cm="1">
        <f t="array" ref="AZ17">IF(AW$2&lt;=$R17,INDEX('Sites Data'!$BF$11:$BF$210,(AW$2+SUM($R$4:$R16))),"")</f>
        <v/>
      </c>
      <c r="BA17" s="27" t="str" cm="1">
        <f t="array" ref="BA17">IF(AW$2&lt;=$R17,INDEX('Sites Data'!$BG$11:$BG$210,(AW$2+SUM($R$4:$R16))),"")</f>
        <v/>
      </c>
      <c r="BB17" s="27" t="str" cm="1">
        <f t="array" ref="BB17">IF(AW$2&lt;=$R17,INDEX('Sites Data'!$BH$11:$BH$210,(AW$2+SUM($R$4:$R16))),"")</f>
        <v/>
      </c>
      <c r="BC17" s="27" t="str" cm="1">
        <f t="array" ref="BC17">IF(AW$2&lt;=$R17,INDEX('Sites Data'!$BI$11:$BI$210,(AW$2+SUM($R$4:$R16))),"")</f>
        <v/>
      </c>
      <c r="BD17" s="27" t="str" cm="1">
        <f t="array" ref="BD17">IF(AW$2&lt;=$R17,INDEX('Sites Data'!$BJ$11:$BJ$210,(AW$2+SUM($R$4:$R16))),"")</f>
        <v/>
      </c>
      <c r="BE17" s="27" t="str" cm="1">
        <f t="array" ref="BE17">IF(AW$2&lt;=$R17,INDEX('Sites Data'!$BK$11:$BK$210,(AW$2+SUM($R$4:$R16))),"")</f>
        <v/>
      </c>
      <c r="BF17" s="25" t="str">
        <f>IF(AW17="","",SUMIF(Hide[Unique Types],$C17&amp;" "&amp;AX17&amp;" "&amp;AY17&amp;" "&amp;AZ17,SiteCalc2[FCI Charging Capacity '[kWh/day']]))</f>
        <v/>
      </c>
      <c r="BG17" s="27" t="str" cm="1">
        <f t="array" ref="BG17">IF(BG$2&lt;=$R17,INDEX('Sites Data'!$BC$11:$BC$210,(BG$2+SUM($R$4:$R16))),"")</f>
        <v/>
      </c>
      <c r="BH17" s="27" t="str" cm="1">
        <f t="array" ref="BH17">IF(BG$2&lt;=$R17,INDEX('Sites Data'!$BD$11:$BD$210,(BG$2+SUM($R$4:$R16))),"")</f>
        <v/>
      </c>
      <c r="BI17" s="27" t="str" cm="1">
        <f t="array" ref="BI17">IF(BG$2&lt;=$R17,INDEX('Sites Data'!$BE$11:$BE$210,(BG$2+SUM($R$4:$R16))),"")</f>
        <v/>
      </c>
      <c r="BJ17" s="27" t="str" cm="1">
        <f t="array" ref="BJ17">IF(BG$2&lt;=$R17,INDEX('Sites Data'!$BF$11:$BF$210,(BG$2+SUM($R$4:$R16))),"")</f>
        <v/>
      </c>
      <c r="BK17" s="27" t="str" cm="1">
        <f t="array" ref="BK17">IF(BG$2&lt;=$R17,INDEX('Sites Data'!$BG$11:$BG$210,(BG$2+SUM($R$4:$R16))),"")</f>
        <v/>
      </c>
      <c r="BL17" s="27" t="str" cm="1">
        <f t="array" ref="BL17">IF(BG$2&lt;=$R17,INDEX('Sites Data'!$BH$11:$BH$210,(BG$2+SUM($R$4:$R16))),"")</f>
        <v/>
      </c>
      <c r="BM17" s="27" t="str" cm="1">
        <f t="array" ref="BM17">IF(BG$2&lt;=$R17,INDEX('Sites Data'!$BI$11:$BI$210,(BG$2+SUM($R$4:$R16))),"")</f>
        <v/>
      </c>
      <c r="BN17" s="27" t="str" cm="1">
        <f t="array" ref="BN17">IF(BG$2&lt;=$R17,INDEX('Sites Data'!$BJ$11:$BJ$210,(BG$2+SUM($R$4:$R16))),"")</f>
        <v/>
      </c>
      <c r="BO17" s="27" t="str" cm="1">
        <f t="array" ref="BO17">IF(BG$2&lt;=$R17,INDEX('Sites Data'!$BK$11:$BK$210,(BG$2+SUM($R$4:$R16))),"")</f>
        <v/>
      </c>
      <c r="BP17" s="25" t="str">
        <f>IF(BG17="","",SUMIF(Hide[Unique Types],$C17&amp;" "&amp;BH17&amp;" "&amp;BI17&amp;" "&amp;BJ17,SiteCalc2[FCI Charging Capacity '[kWh/day']]))</f>
        <v/>
      </c>
      <c r="BQ17" s="27" t="str" cm="1">
        <f t="array" ref="BQ17">IF(BQ$2&lt;=$R17,INDEX('Sites Data'!$BC$11:$BC$210,(BQ$2+SUM($R$4:$R16))),"")</f>
        <v/>
      </c>
      <c r="BR17" s="27" t="str" cm="1">
        <f t="array" ref="BR17">IF(BQ$2&lt;=$R17,INDEX('Sites Data'!$BD$11:$BD$210,(BQ$2+SUM($R$4:$R16))),"")</f>
        <v/>
      </c>
      <c r="BS17" s="27" t="str" cm="1">
        <f t="array" ref="BS17">IF(BQ$2&lt;=$R17,INDEX('Sites Data'!$BE$11:$BE$210,(BQ$2+SUM($R$4:$R16))),"")</f>
        <v/>
      </c>
      <c r="BT17" s="27" t="str" cm="1">
        <f t="array" ref="BT17">IF(BQ$2&lt;=$R17,INDEX('Sites Data'!$BF$11:$BF$210,(BQ$2+SUM($R$4:$R16))),"")</f>
        <v/>
      </c>
      <c r="BU17" s="27" t="str" cm="1">
        <f t="array" ref="BU17">IF(BQ$2&lt;=$R17,INDEX('Sites Data'!$BG$11:$BG$210,(BQ$2+SUM($R$4:$R16))),"")</f>
        <v/>
      </c>
      <c r="BV17" s="27" t="str" cm="1">
        <f t="array" ref="BV17">IF(BQ$2&lt;=$R17,INDEX('Sites Data'!$BH$11:$BH$210,(BQ$2+SUM($R$4:$R16))),"")</f>
        <v/>
      </c>
      <c r="BW17" s="27" t="str" cm="1">
        <f t="array" ref="BW17">IF(BQ$2&lt;=$R17,INDEX('Sites Data'!$BI$11:$BI$210,(BQ$2+SUM($R$4:$R16))),"")</f>
        <v/>
      </c>
      <c r="BX17" s="27" t="str" cm="1">
        <f t="array" ref="BX17">IF(BQ$2&lt;=$R17,INDEX('Sites Data'!$BJ$11:$BJ$210,(BQ$2+SUM($R$4:$R16))),"")</f>
        <v/>
      </c>
      <c r="BY17" s="27" t="str" cm="1">
        <f t="array" ref="BY17">IF(BQ$2&lt;=$R17,INDEX('Sites Data'!$BK$11:$BK$210,(BQ$2+SUM($R$4:$R16))),"")</f>
        <v/>
      </c>
      <c r="BZ17" s="25" t="str">
        <f>IF(BQ17="","",SUMIF(Hide[Unique Types],$C17&amp;" "&amp;BR17&amp;" "&amp;BS17&amp;" "&amp;BT17,SiteCalc2[FCI Charging Capacity '[kWh/day']]))</f>
        <v/>
      </c>
      <c r="CA17" s="27" t="str" cm="1">
        <f t="array" ref="CA17">IF(CA$2&lt;=$R17,INDEX('Sites Data'!$BC$11:$BC$210,(CA$2+SUM($R$4:$R16))),"")</f>
        <v/>
      </c>
      <c r="CB17" s="27" t="str" cm="1">
        <f t="array" ref="CB17">IF(CA$2&lt;=$R17,INDEX('Sites Data'!$BD$11:$BD$210,(CA$2+SUM($R$4:$R16))),"")</f>
        <v/>
      </c>
      <c r="CC17" s="27" t="str" cm="1">
        <f t="array" ref="CC17">IF(CA$2&lt;=$R17,INDEX('Sites Data'!$BE$11:$BE$210,(CA$2+SUM($R$4:$R16))),"")</f>
        <v/>
      </c>
      <c r="CD17" s="27" t="str" cm="1">
        <f t="array" ref="CD17">IF(CA$2&lt;=$R17,INDEX('Sites Data'!$BF$11:$BF$210,(CA$2+SUM($R$4:$R16))),"")</f>
        <v/>
      </c>
      <c r="CE17" s="27" t="str" cm="1">
        <f t="array" ref="CE17">IF(CA$2&lt;=$R17,INDEX('Sites Data'!$BG$11:$BG$210,(CA$2+SUM($R$4:$R16))),"")</f>
        <v/>
      </c>
      <c r="CF17" s="27" t="str" cm="1">
        <f t="array" ref="CF17">IF(CA$2&lt;=$R17,INDEX('Sites Data'!$BH$11:$BH$210,(CA$2+SUM($R$4:$R16))),"")</f>
        <v/>
      </c>
      <c r="CG17" s="27" t="str" cm="1">
        <f t="array" ref="CG17">IF(CA$2&lt;=$R17,INDEX('Sites Data'!$BI$11:$BI$210,(CA$2+SUM($R$4:$R16))),"")</f>
        <v/>
      </c>
      <c r="CH17" s="27" t="str" cm="1">
        <f t="array" ref="CH17">IF(CA$2&lt;=$R17,INDEX('Sites Data'!$BJ$11:$BJ$210,(CA$2+SUM($R$4:$R16))),"")</f>
        <v/>
      </c>
      <c r="CI17" s="27" t="str" cm="1">
        <f t="array" ref="CI17">IF(CA$2&lt;=$R17,INDEX('Sites Data'!$BK$11:$BK$210,(CA$2+SUM($R$4:$R16))),"")</f>
        <v/>
      </c>
      <c r="CJ17" s="25" t="str">
        <f>IF(CA17="","",SUMIF(Hide[Unique Types],$C17&amp;" "&amp;CB17&amp;" "&amp;CC17&amp;" "&amp;CD17,SiteCalc2[FCI Charging Capacity '[kWh/day']]))</f>
        <v/>
      </c>
      <c r="CK17" s="25" t="str">
        <f t="shared" si="11"/>
        <v/>
      </c>
      <c r="CL17" s="25" t="str">
        <f t="shared" si="12"/>
        <v/>
      </c>
      <c r="CM17" s="25" t="str">
        <f t="shared" si="13"/>
        <v/>
      </c>
      <c r="CN17" s="25" t="str">
        <f t="shared" si="14"/>
        <v/>
      </c>
      <c r="CO17" s="25" t="str">
        <f t="shared" si="15"/>
        <v/>
      </c>
      <c r="CP17" s="25" t="str">
        <f t="shared" si="16"/>
        <v/>
      </c>
      <c r="CQ17" s="25" t="str">
        <f t="shared" si="17"/>
        <v/>
      </c>
      <c r="CR17" s="25" t="str">
        <f t="shared" si="18"/>
        <v/>
      </c>
      <c r="CS17" s="25" t="str">
        <f t="shared" si="19"/>
        <v/>
      </c>
      <c r="CT17" s="25" t="str">
        <f t="shared" si="20"/>
        <v/>
      </c>
    </row>
    <row r="18" spans="1:98" x14ac:dyDescent="0.3">
      <c r="A18" s="20">
        <v>15</v>
      </c>
      <c r="B18" s="20">
        <f t="shared" si="1"/>
        <v>0</v>
      </c>
      <c r="D18" s="25">
        <f>_xlfn.XLOOKUP(C18,SiteChar[Site Name],SiteChar[Site Street Address],"",0,1)</f>
        <v>0</v>
      </c>
      <c r="E18" s="25" t="str">
        <f>_xlfn.XLOOKUP(D18,SiteChar[Site Street Address],SiteChar[Site City],"",0,1)</f>
        <v/>
      </c>
      <c r="F18" s="25">
        <f>_xlfn.XLOOKUP($C18,SiteChar[Site Name],SiteChar[Latitude],"",0,1)</f>
        <v>0</v>
      </c>
      <c r="G18" s="25">
        <f>_xlfn.XLOOKUP($C18,SiteChar[Site Name],SiteChar[Longitude],"",0,1)</f>
        <v>0</v>
      </c>
      <c r="H18" s="33">
        <f>_xlfn.XLOOKUP($C18,SiteChar[Site Name],SiteChar[Expected Date of Station Operation],"",0,1)</f>
        <v>0</v>
      </c>
      <c r="I18" s="34">
        <f>_xlfn.XLOOKUP($C18,SiteChar[Site Name],SiteChar[Expected Daily Permitted Hours],"",0,1)</f>
        <v>0</v>
      </c>
      <c r="J18" s="25">
        <f>_xlfn.XLOOKUP($C18,SiteChar[Site Name],SiteChar[Maximum Total Site Power 
'[kW']],"",0,1)</f>
        <v>0</v>
      </c>
      <c r="K18" s="25"/>
      <c r="L18" s="25" cm="1">
        <f t="array" ref="L18">_xlfn.XLOOKUP($C18,SiteChar[Site Name],SiteCalc1[Total Site
FCI 
Power Rating 
'[kW']],"",0,1)</f>
        <v>0</v>
      </c>
      <c r="M18" s="25" cm="1">
        <f t="array" ref="M18">_xlfn.XLOOKUP($C18,SiteChar[Site Name],SiteCalc1[Total 
Site 
LMD-FCI Power Rating 
'[kW']],"",0,1)</f>
        <v>0</v>
      </c>
      <c r="N18" s="25" cm="1">
        <f t="array" ref="N18">_xlfn.XLOOKUP($C18,SiteChar[Site Name],SiteCalc1[Total Site
HD-FCI Power Rating 
'[kW']],"",0,1)</f>
        <v>0</v>
      </c>
      <c r="O18" s="25" cm="1">
        <f t="array" ref="O18">_xlfn.XLOOKUP($C18,SiteChar[Site Name],SiteCalc2[Total Number of 
Site 
FSEs],"",0,1)</f>
        <v>0</v>
      </c>
      <c r="P18" s="27" cm="1">
        <f t="array" ref="P18">_xlfn.XLOOKUP($C18,SiteChar[Site Name],SiteCalc2[Total Number of Site
LMD-FCI FSEs],"",0,1)</f>
        <v>0</v>
      </c>
      <c r="Q18" s="27" cm="1">
        <f t="array" ref="Q18">_xlfn.XLOOKUP($C18,SiteChar[Site Name],SiteCalc2[Total Number of Site
HD-FCI FSEs],"",0,1)</f>
        <v>0</v>
      </c>
      <c r="R18" s="27" t="str" cm="1">
        <f t="array" ref="R18">_xlfn.XLOOKUP(C18,'Sites Data'!AZ25:$AZ$210,'Sites Data'!BA25:$BA$210,"",0,1)</f>
        <v/>
      </c>
      <c r="S18" s="25" t="str" cm="1">
        <f t="array" ref="S18">INDEX('Sites Data'!$BC$11:$BC$210,(S$2+SUM($R$4:R17)))</f>
        <v/>
      </c>
      <c r="T18" s="25" t="str" cm="1">
        <f t="array" ref="T18">INDEX('Sites Data'!$BD$11:$BD$210,(S$2+SUM($R$4:R17)))</f>
        <v/>
      </c>
      <c r="U18" s="25" t="str" cm="1">
        <f t="array" ref="U18">INDEX('Sites Data'!$BE$11:$BE$210,(S$2+SUM($R$4:$R17)))</f>
        <v/>
      </c>
      <c r="V18" s="25" t="str" cm="1">
        <f t="array" ref="V18">INDEX('Sites Data'!$BF$11:$BF$210,(S$2+SUM($R$4:$R17)))</f>
        <v/>
      </c>
      <c r="W18" s="25" t="str" cm="1">
        <f t="array" ref="W18">INDEX('Sites Data'!$BG$11:$BG$210,(S$2+SUM($R$4:$R17)))</f>
        <v/>
      </c>
      <c r="X18" s="25" t="str" cm="1">
        <f t="array" ref="X18">INDEX('Sites Data'!$BH$11:$BH$210,(S$2+SUM($R$4:$R17)))</f>
        <v/>
      </c>
      <c r="Y18" s="25" t="str" cm="1">
        <f t="array" ref="Y18">INDEX('Sites Data'!$BI$11:$BI$210,(S$2+SUM($R$4:$R17)))</f>
        <v/>
      </c>
      <c r="Z18" s="25" t="str" cm="1">
        <f t="array" ref="Z18">INDEX('Sites Data'!$BJ$11:$BJ$210,(S$2+SUM($R$4:$R17)))</f>
        <v/>
      </c>
      <c r="AA18" s="25" t="str" cm="1">
        <f t="array" ref="AA18">INDEX('Sites Data'!$BK$11:$BK$210,(S$2+SUM($R$4:$R17)))</f>
        <v/>
      </c>
      <c r="AB18" s="25" t="str">
        <f>IF(S18="","",SUMIF(Hide[Unique Types],$C18&amp;" "&amp;T18&amp;" "&amp;U18&amp;" "&amp;V18,SiteCalc2[FCI Charging Capacity '[kWh/day']]))</f>
        <v/>
      </c>
      <c r="AC18" s="27" t="str" cm="1">
        <f t="array" ref="AC18">IF(AC$2&lt;=$R18,INDEX('Sites Data'!$BC$11:$BC$210,(AC$2+SUM($R$4:$R17))),"")</f>
        <v/>
      </c>
      <c r="AD18" s="152" t="str" cm="1">
        <f t="array" ref="AD18">IF(AC$2&lt;=$R18,INDEX('Sites Data'!$BD$11:$BD$210,(AC$2+SUM($R$4:$R17))),"")</f>
        <v/>
      </c>
      <c r="AE18" s="27" t="str" cm="1">
        <f t="array" ref="AE18">IF(AC$2&lt;=$R18,INDEX('Sites Data'!$BE$11:$BE$210,(AC$2+SUM($R$4:$R17))),"")</f>
        <v/>
      </c>
      <c r="AF18" s="27" t="str" cm="1">
        <f t="array" ref="AF18">IF(AC$2&lt;=$R18,INDEX('Sites Data'!$BF$11:$BF$210,(AC$2+SUM($R$4:$R17))),"")</f>
        <v/>
      </c>
      <c r="AG18" s="27" t="str" cm="1">
        <f t="array" ref="AG18">IF(AC$2&lt;=$R18,INDEX('Sites Data'!$BG$11:$BG$210,(AC$2+SUM($R$4:$R17))),"")</f>
        <v/>
      </c>
      <c r="AH18" s="27" t="str" cm="1">
        <f t="array" ref="AH18">IF(AC$2&lt;=$R18,INDEX('Sites Data'!$BH$11:$BH$210,(AC$2+SUM($R$4:$R17))),"")</f>
        <v/>
      </c>
      <c r="AI18" s="27" t="str" cm="1">
        <f t="array" ref="AI18">IF(AC$2&lt;=$R18,INDEX('Sites Data'!$BI$11:$BI$210,(AC$2+SUM($R$4:$R17))),"")</f>
        <v/>
      </c>
      <c r="AJ18" s="27" t="str" cm="1">
        <f t="array" ref="AJ18">IF(AC$2&lt;=$R18,INDEX('Sites Data'!$BJ$11:$BJ$210,(AC$2+SUM($R$4:$R17))),"")</f>
        <v/>
      </c>
      <c r="AK18" s="27" t="str" cm="1">
        <f t="array" ref="AK18">IF(AC$2&lt;=$R18,INDEX('Sites Data'!$BK$11:$BK$210,(AC$2+SUM($R$4:$R17))),"")</f>
        <v/>
      </c>
      <c r="AL18" s="25" t="str">
        <f>IF(AC18="","",SUMIF(Hide[Unique Types],$C18&amp;" "&amp;AD18&amp;" "&amp;AE18&amp;" "&amp;AF18,SiteCalc2[FCI Charging Capacity '[kWh/day']]))</f>
        <v/>
      </c>
      <c r="AM18" s="27" t="str" cm="1">
        <f t="array" ref="AM18">IF(AM$2&lt;=$R18,INDEX('Sites Data'!$BC$11:$BC$210,(AM$2+SUM($R$4:$R17))),"")</f>
        <v/>
      </c>
      <c r="AN18" s="27" t="str" cm="1">
        <f t="array" ref="AN18">IF(AM$2&lt;=$R18,INDEX('Sites Data'!$BD$11:$BD$210,(AM$2+SUM($R$4:$R17))),"")</f>
        <v/>
      </c>
      <c r="AO18" s="27" t="str" cm="1">
        <f t="array" ref="AO18">IF(AM$2&lt;=$R18,INDEX('Sites Data'!$BE$11:$BE$210,(AM$2+SUM($R$4:$R17))),"")</f>
        <v/>
      </c>
      <c r="AP18" s="27" t="str" cm="1">
        <f t="array" ref="AP18">IF(AM$2&lt;=$R18,INDEX('Sites Data'!$BF$11:$BF$210,(AM$2+SUM($R$4:$R17))),"")</f>
        <v/>
      </c>
      <c r="AQ18" s="27" t="str" cm="1">
        <f t="array" ref="AQ18">IF(AM$2&lt;=$R18,INDEX('Sites Data'!$BG$11:$BG$210,(AM$2+SUM($R$4:$R17))),"")</f>
        <v/>
      </c>
      <c r="AR18" s="27" t="str" cm="1">
        <f t="array" ref="AR18">IF(AM$2&lt;=$R18,INDEX('Sites Data'!$BH$11:$BH$210,(AM$2+SUM($R$4:$R17))),"")</f>
        <v/>
      </c>
      <c r="AS18" s="27" t="str" cm="1">
        <f t="array" ref="AS18">IF(AM$2&lt;=$R18,INDEX('Sites Data'!$BI$11:$BI$210,(AM$2+SUM($R$4:$R17))),"")</f>
        <v/>
      </c>
      <c r="AT18" s="27" t="str" cm="1">
        <f t="array" ref="AT18">IF(AM$2&lt;=$R18,INDEX('Sites Data'!$BJ$11:$BJ$210,(AM$2+SUM($R$4:$R17))),"")</f>
        <v/>
      </c>
      <c r="AU18" s="27" t="str" cm="1">
        <f t="array" ref="AU18">IF(AM$2&lt;=$R18,INDEX('Sites Data'!$BK$11:$BK$210,(AM$2+SUM($R$4:$R17))),"")</f>
        <v/>
      </c>
      <c r="AV18" s="25" t="str">
        <f>IF(AM18="","",SUMIF(Hide[Unique Types],$C18&amp;" "&amp;AN18&amp;" "&amp;AO18&amp;" "&amp;AP18,SiteCalc2[FCI Charging Capacity '[kWh/day']]))</f>
        <v/>
      </c>
      <c r="AW18" s="27" t="str" cm="1">
        <f t="array" ref="AW18">IF(AW$2&lt;=$R18,INDEX('Sites Data'!$BC$11:$BC$210,(AW$2+SUM($R$4:$R17))),"")</f>
        <v/>
      </c>
      <c r="AX18" s="27" t="str" cm="1">
        <f t="array" ref="AX18">IF(AW$2&lt;=$R18,INDEX('Sites Data'!$BD$11:$BD$210,(AW$2+SUM($R$4:$R17))),"")</f>
        <v/>
      </c>
      <c r="AY18" s="27" t="str" cm="1">
        <f t="array" ref="AY18">IF(AW$2&lt;=$R18,INDEX('Sites Data'!$BE$11:$BE$210,(AW$2+SUM($R$4:$R17))),"")</f>
        <v/>
      </c>
      <c r="AZ18" s="27" t="str" cm="1">
        <f t="array" ref="AZ18">IF(AW$2&lt;=$R18,INDEX('Sites Data'!$BF$11:$BF$210,(AW$2+SUM($R$4:$R17))),"")</f>
        <v/>
      </c>
      <c r="BA18" s="27" t="str" cm="1">
        <f t="array" ref="BA18">IF(AW$2&lt;=$R18,INDEX('Sites Data'!$BG$11:$BG$210,(AW$2+SUM($R$4:$R17))),"")</f>
        <v/>
      </c>
      <c r="BB18" s="27" t="str" cm="1">
        <f t="array" ref="BB18">IF(AW$2&lt;=$R18,INDEX('Sites Data'!$BH$11:$BH$210,(AW$2+SUM($R$4:$R17))),"")</f>
        <v/>
      </c>
      <c r="BC18" s="27" t="str" cm="1">
        <f t="array" ref="BC18">IF(AW$2&lt;=$R18,INDEX('Sites Data'!$BI$11:$BI$210,(AW$2+SUM($R$4:$R17))),"")</f>
        <v/>
      </c>
      <c r="BD18" s="27" t="str" cm="1">
        <f t="array" ref="BD18">IF(AW$2&lt;=$R18,INDEX('Sites Data'!$BJ$11:$BJ$210,(AW$2+SUM($R$4:$R17))),"")</f>
        <v/>
      </c>
      <c r="BE18" s="27" t="str" cm="1">
        <f t="array" ref="BE18">IF(AW$2&lt;=$R18,INDEX('Sites Data'!$BK$11:$BK$210,(AW$2+SUM($R$4:$R17))),"")</f>
        <v/>
      </c>
      <c r="BF18" s="25" t="str">
        <f>IF(AW18="","",SUMIF(Hide[Unique Types],$C18&amp;" "&amp;AX18&amp;" "&amp;AY18&amp;" "&amp;AZ18,SiteCalc2[FCI Charging Capacity '[kWh/day']]))</f>
        <v/>
      </c>
      <c r="BG18" s="27" t="str" cm="1">
        <f t="array" ref="BG18">IF(BG$2&lt;=$R18,INDEX('Sites Data'!$BC$11:$BC$210,(BG$2+SUM($R$4:$R17))),"")</f>
        <v/>
      </c>
      <c r="BH18" s="27" t="str" cm="1">
        <f t="array" ref="BH18">IF(BG$2&lt;=$R18,INDEX('Sites Data'!$BD$11:$BD$210,(BG$2+SUM($R$4:$R17))),"")</f>
        <v/>
      </c>
      <c r="BI18" s="27" t="str" cm="1">
        <f t="array" ref="BI18">IF(BG$2&lt;=$R18,INDEX('Sites Data'!$BE$11:$BE$210,(BG$2+SUM($R$4:$R17))),"")</f>
        <v/>
      </c>
      <c r="BJ18" s="27" t="str" cm="1">
        <f t="array" ref="BJ18">IF(BG$2&lt;=$R18,INDEX('Sites Data'!$BF$11:$BF$210,(BG$2+SUM($R$4:$R17))),"")</f>
        <v/>
      </c>
      <c r="BK18" s="27" t="str" cm="1">
        <f t="array" ref="BK18">IF(BG$2&lt;=$R18,INDEX('Sites Data'!$BG$11:$BG$210,(BG$2+SUM($R$4:$R17))),"")</f>
        <v/>
      </c>
      <c r="BL18" s="27" t="str" cm="1">
        <f t="array" ref="BL18">IF(BG$2&lt;=$R18,INDEX('Sites Data'!$BH$11:$BH$210,(BG$2+SUM($R$4:$R17))),"")</f>
        <v/>
      </c>
      <c r="BM18" s="27" t="str" cm="1">
        <f t="array" ref="BM18">IF(BG$2&lt;=$R18,INDEX('Sites Data'!$BI$11:$BI$210,(BG$2+SUM($R$4:$R17))),"")</f>
        <v/>
      </c>
      <c r="BN18" s="27" t="str" cm="1">
        <f t="array" ref="BN18">IF(BG$2&lt;=$R18,INDEX('Sites Data'!$BJ$11:$BJ$210,(BG$2+SUM($R$4:$R17))),"")</f>
        <v/>
      </c>
      <c r="BO18" s="27" t="str" cm="1">
        <f t="array" ref="BO18">IF(BG$2&lt;=$R18,INDEX('Sites Data'!$BK$11:$BK$210,(BG$2+SUM($R$4:$R17))),"")</f>
        <v/>
      </c>
      <c r="BP18" s="25" t="str">
        <f>IF(BG18="","",SUMIF(Hide[Unique Types],$C18&amp;" "&amp;BH18&amp;" "&amp;BI18&amp;" "&amp;BJ18,SiteCalc2[FCI Charging Capacity '[kWh/day']]))</f>
        <v/>
      </c>
      <c r="BQ18" s="27" t="str" cm="1">
        <f t="array" ref="BQ18">IF(BQ$2&lt;=$R18,INDEX('Sites Data'!$BC$11:$BC$210,(BQ$2+SUM($R$4:$R17))),"")</f>
        <v/>
      </c>
      <c r="BR18" s="27" t="str" cm="1">
        <f t="array" ref="BR18">IF(BQ$2&lt;=$R18,INDEX('Sites Data'!$BD$11:$BD$210,(BQ$2+SUM($R$4:$R17))),"")</f>
        <v/>
      </c>
      <c r="BS18" s="27" t="str" cm="1">
        <f t="array" ref="BS18">IF(BQ$2&lt;=$R18,INDEX('Sites Data'!$BE$11:$BE$210,(BQ$2+SUM($R$4:$R17))),"")</f>
        <v/>
      </c>
      <c r="BT18" s="27" t="str" cm="1">
        <f t="array" ref="BT18">IF(BQ$2&lt;=$R18,INDEX('Sites Data'!$BF$11:$BF$210,(BQ$2+SUM($R$4:$R17))),"")</f>
        <v/>
      </c>
      <c r="BU18" s="27" t="str" cm="1">
        <f t="array" ref="BU18">IF(BQ$2&lt;=$R18,INDEX('Sites Data'!$BG$11:$BG$210,(BQ$2+SUM($R$4:$R17))),"")</f>
        <v/>
      </c>
      <c r="BV18" s="27" t="str" cm="1">
        <f t="array" ref="BV18">IF(BQ$2&lt;=$R18,INDEX('Sites Data'!$BH$11:$BH$210,(BQ$2+SUM($R$4:$R17))),"")</f>
        <v/>
      </c>
      <c r="BW18" s="27" t="str" cm="1">
        <f t="array" ref="BW18">IF(BQ$2&lt;=$R18,INDEX('Sites Data'!$BI$11:$BI$210,(BQ$2+SUM($R$4:$R17))),"")</f>
        <v/>
      </c>
      <c r="BX18" s="27" t="str" cm="1">
        <f t="array" ref="BX18">IF(BQ$2&lt;=$R18,INDEX('Sites Data'!$BJ$11:$BJ$210,(BQ$2+SUM($R$4:$R17))),"")</f>
        <v/>
      </c>
      <c r="BY18" s="27" t="str" cm="1">
        <f t="array" ref="BY18">IF(BQ$2&lt;=$R18,INDEX('Sites Data'!$BK$11:$BK$210,(BQ$2+SUM($R$4:$R17))),"")</f>
        <v/>
      </c>
      <c r="BZ18" s="25" t="str">
        <f>IF(BQ18="","",SUMIF(Hide[Unique Types],$C18&amp;" "&amp;BR18&amp;" "&amp;BS18&amp;" "&amp;BT18,SiteCalc2[FCI Charging Capacity '[kWh/day']]))</f>
        <v/>
      </c>
      <c r="CA18" s="27" t="str" cm="1">
        <f t="array" ref="CA18">IF(CA$2&lt;=$R18,INDEX('Sites Data'!$BC$11:$BC$210,(CA$2+SUM($R$4:$R17))),"")</f>
        <v/>
      </c>
      <c r="CB18" s="27" t="str" cm="1">
        <f t="array" ref="CB18">IF(CA$2&lt;=$R18,INDEX('Sites Data'!$BD$11:$BD$210,(CA$2+SUM($R$4:$R17))),"")</f>
        <v/>
      </c>
      <c r="CC18" s="27" t="str" cm="1">
        <f t="array" ref="CC18">IF(CA$2&lt;=$R18,INDEX('Sites Data'!$BE$11:$BE$210,(CA$2+SUM($R$4:$R17))),"")</f>
        <v/>
      </c>
      <c r="CD18" s="27" t="str" cm="1">
        <f t="array" ref="CD18">IF(CA$2&lt;=$R18,INDEX('Sites Data'!$BF$11:$BF$210,(CA$2+SUM($R$4:$R17))),"")</f>
        <v/>
      </c>
      <c r="CE18" s="27" t="str" cm="1">
        <f t="array" ref="CE18">IF(CA$2&lt;=$R18,INDEX('Sites Data'!$BG$11:$BG$210,(CA$2+SUM($R$4:$R17))),"")</f>
        <v/>
      </c>
      <c r="CF18" s="27" t="str" cm="1">
        <f t="array" ref="CF18">IF(CA$2&lt;=$R18,INDEX('Sites Data'!$BH$11:$BH$210,(CA$2+SUM($R$4:$R17))),"")</f>
        <v/>
      </c>
      <c r="CG18" s="27" t="str" cm="1">
        <f t="array" ref="CG18">IF(CA$2&lt;=$R18,INDEX('Sites Data'!$BI$11:$BI$210,(CA$2+SUM($R$4:$R17))),"")</f>
        <v/>
      </c>
      <c r="CH18" s="27" t="str" cm="1">
        <f t="array" ref="CH18">IF(CA$2&lt;=$R18,INDEX('Sites Data'!$BJ$11:$BJ$210,(CA$2+SUM($R$4:$R17))),"")</f>
        <v/>
      </c>
      <c r="CI18" s="27" t="str" cm="1">
        <f t="array" ref="CI18">IF(CA$2&lt;=$R18,INDEX('Sites Data'!$BK$11:$BK$210,(CA$2+SUM($R$4:$R17))),"")</f>
        <v/>
      </c>
      <c r="CJ18" s="25" t="str">
        <f>IF(CA18="","",SUMIF(Hide[Unique Types],$C18&amp;" "&amp;CB18&amp;" "&amp;CC18&amp;" "&amp;CD18,SiteCalc2[FCI Charging Capacity '[kWh/day']]))</f>
        <v/>
      </c>
      <c r="CK18" s="25" t="str">
        <f t="shared" si="11"/>
        <v/>
      </c>
      <c r="CL18" s="25" t="str">
        <f t="shared" si="12"/>
        <v/>
      </c>
      <c r="CM18" s="25" t="str">
        <f t="shared" si="13"/>
        <v/>
      </c>
      <c r="CN18" s="25" t="str">
        <f t="shared" si="14"/>
        <v/>
      </c>
      <c r="CO18" s="25" t="str">
        <f t="shared" si="15"/>
        <v/>
      </c>
      <c r="CP18" s="25" t="str">
        <f t="shared" si="16"/>
        <v/>
      </c>
      <c r="CQ18" s="25" t="str">
        <f t="shared" si="17"/>
        <v/>
      </c>
      <c r="CR18" s="25" t="str">
        <f t="shared" si="18"/>
        <v/>
      </c>
      <c r="CS18" s="25" t="str">
        <f t="shared" si="19"/>
        <v/>
      </c>
      <c r="CT18" s="25" t="str">
        <f t="shared" si="20"/>
        <v/>
      </c>
    </row>
    <row r="19" spans="1:98" x14ac:dyDescent="0.3">
      <c r="A19" s="20">
        <v>16</v>
      </c>
      <c r="B19" s="20">
        <f t="shared" si="1"/>
        <v>0</v>
      </c>
      <c r="D19" s="25">
        <f>_xlfn.XLOOKUP(C19,SiteChar[Site Name],SiteChar[Site Street Address],"",0,1)</f>
        <v>0</v>
      </c>
      <c r="E19" s="25" t="str">
        <f>_xlfn.XLOOKUP(D19,SiteChar[Site Street Address],SiteChar[Site City],"",0,1)</f>
        <v/>
      </c>
      <c r="F19" s="25">
        <f>_xlfn.XLOOKUP($C19,SiteChar[Site Name],SiteChar[Latitude],"",0,1)</f>
        <v>0</v>
      </c>
      <c r="G19" s="25">
        <f>_xlfn.XLOOKUP($C19,SiteChar[Site Name],SiteChar[Longitude],"",0,1)</f>
        <v>0</v>
      </c>
      <c r="H19" s="33">
        <f>_xlfn.XLOOKUP($C19,SiteChar[Site Name],SiteChar[Expected Date of Station Operation],"",0,1)</f>
        <v>0</v>
      </c>
      <c r="I19" s="34">
        <f>_xlfn.XLOOKUP($C19,SiteChar[Site Name],SiteChar[Expected Daily Permitted Hours],"",0,1)</f>
        <v>0</v>
      </c>
      <c r="J19" s="25">
        <f>_xlfn.XLOOKUP($C19,SiteChar[Site Name],SiteChar[Maximum Total Site Power 
'[kW']],"",0,1)</f>
        <v>0</v>
      </c>
      <c r="K19" s="25"/>
      <c r="L19" s="25" cm="1">
        <f t="array" ref="L19">_xlfn.XLOOKUP($C19,SiteChar[Site Name],SiteCalc1[Total Site
FCI 
Power Rating 
'[kW']],"",0,1)</f>
        <v>0</v>
      </c>
      <c r="M19" s="25" cm="1">
        <f t="array" ref="M19">_xlfn.XLOOKUP($C19,SiteChar[Site Name],SiteCalc1[Total 
Site 
LMD-FCI Power Rating 
'[kW']],"",0,1)</f>
        <v>0</v>
      </c>
      <c r="N19" s="25" cm="1">
        <f t="array" ref="N19">_xlfn.XLOOKUP($C19,SiteChar[Site Name],SiteCalc1[Total Site
HD-FCI Power Rating 
'[kW']],"",0,1)</f>
        <v>0</v>
      </c>
      <c r="O19" s="25" cm="1">
        <f t="array" ref="O19">_xlfn.XLOOKUP($C19,SiteChar[Site Name],SiteCalc2[Total Number of 
Site 
FSEs],"",0,1)</f>
        <v>0</v>
      </c>
      <c r="P19" s="27" cm="1">
        <f t="array" ref="P19">_xlfn.XLOOKUP($C19,SiteChar[Site Name],SiteCalc2[Total Number of Site
LMD-FCI FSEs],"",0,1)</f>
        <v>0</v>
      </c>
      <c r="Q19" s="27" cm="1">
        <f t="array" ref="Q19">_xlfn.XLOOKUP($C19,SiteChar[Site Name],SiteCalc2[Total Number of Site
HD-FCI FSEs],"",0,1)</f>
        <v>0</v>
      </c>
      <c r="R19" s="27" t="str" cm="1">
        <f t="array" ref="R19">_xlfn.XLOOKUP(C19,'Sites Data'!AZ26:$AZ$210,'Sites Data'!BA26:$BA$210,"",0,1)</f>
        <v/>
      </c>
      <c r="S19" s="25" t="str" cm="1">
        <f t="array" ref="S19">INDEX('Sites Data'!$BC$11:$BC$210,(S$2+SUM($R$4:R18)))</f>
        <v/>
      </c>
      <c r="T19" s="25" t="str" cm="1">
        <f t="array" ref="T19">INDEX('Sites Data'!$BD$11:$BD$210,(S$2+SUM($R$4:R18)))</f>
        <v/>
      </c>
      <c r="U19" s="25" t="str" cm="1">
        <f t="array" ref="U19">INDEX('Sites Data'!$BE$11:$BE$210,(S$2+SUM($R$4:$R18)))</f>
        <v/>
      </c>
      <c r="V19" s="25" t="str" cm="1">
        <f t="array" ref="V19">INDEX('Sites Data'!$BF$11:$BF$210,(S$2+SUM($R$4:$R18)))</f>
        <v/>
      </c>
      <c r="W19" s="25" t="str" cm="1">
        <f t="array" ref="W19">INDEX('Sites Data'!$BG$11:$BG$210,(S$2+SUM($R$4:$R18)))</f>
        <v/>
      </c>
      <c r="X19" s="25" t="str" cm="1">
        <f t="array" ref="X19">INDEX('Sites Data'!$BH$11:$BH$210,(S$2+SUM($R$4:$R18)))</f>
        <v/>
      </c>
      <c r="Y19" s="25" t="str" cm="1">
        <f t="array" ref="Y19">INDEX('Sites Data'!$BI$11:$BI$210,(S$2+SUM($R$4:$R18)))</f>
        <v/>
      </c>
      <c r="Z19" s="25" t="str" cm="1">
        <f t="array" ref="Z19">INDEX('Sites Data'!$BJ$11:$BJ$210,(S$2+SUM($R$4:$R18)))</f>
        <v/>
      </c>
      <c r="AA19" s="25" t="str" cm="1">
        <f t="array" ref="AA19">INDEX('Sites Data'!$BK$11:$BK$210,(S$2+SUM($R$4:$R18)))</f>
        <v/>
      </c>
      <c r="AB19" s="25" t="str">
        <f>IF(S19="","",SUMIF(Hide[Unique Types],$C19&amp;" "&amp;T19&amp;" "&amp;U19&amp;" "&amp;V19,SiteCalc2[FCI Charging Capacity '[kWh/day']]))</f>
        <v/>
      </c>
      <c r="AC19" s="27" t="str" cm="1">
        <f t="array" ref="AC19">IF(AC$2&lt;=$R19,INDEX('Sites Data'!$BC$11:$BC$210,(AC$2+SUM($R$4:$R18))),"")</f>
        <v/>
      </c>
      <c r="AD19" s="152" t="str" cm="1">
        <f t="array" ref="AD19">IF(AC$2&lt;=$R19,INDEX('Sites Data'!$BD$11:$BD$210,(AC$2+SUM($R$4:$R18))),"")</f>
        <v/>
      </c>
      <c r="AE19" s="27" t="str" cm="1">
        <f t="array" ref="AE19">IF(AC$2&lt;=$R19,INDEX('Sites Data'!$BE$11:$BE$210,(AC$2+SUM($R$4:$R18))),"")</f>
        <v/>
      </c>
      <c r="AF19" s="27" t="str" cm="1">
        <f t="array" ref="AF19">IF(AC$2&lt;=$R19,INDEX('Sites Data'!$BF$11:$BF$210,(AC$2+SUM($R$4:$R18))),"")</f>
        <v/>
      </c>
      <c r="AG19" s="27" t="str" cm="1">
        <f t="array" ref="AG19">IF(AC$2&lt;=$R19,INDEX('Sites Data'!$BG$11:$BG$210,(AC$2+SUM($R$4:$R18))),"")</f>
        <v/>
      </c>
      <c r="AH19" s="27" t="str" cm="1">
        <f t="array" ref="AH19">IF(AC$2&lt;=$R19,INDEX('Sites Data'!$BH$11:$BH$210,(AC$2+SUM($R$4:$R18))),"")</f>
        <v/>
      </c>
      <c r="AI19" s="27" t="str" cm="1">
        <f t="array" ref="AI19">IF(AC$2&lt;=$R19,INDEX('Sites Data'!$BI$11:$BI$210,(AC$2+SUM($R$4:$R18))),"")</f>
        <v/>
      </c>
      <c r="AJ19" s="27" t="str" cm="1">
        <f t="array" ref="AJ19">IF(AC$2&lt;=$R19,INDEX('Sites Data'!$BJ$11:$BJ$210,(AC$2+SUM($R$4:$R18))),"")</f>
        <v/>
      </c>
      <c r="AK19" s="27" t="str" cm="1">
        <f t="array" ref="AK19">IF(AC$2&lt;=$R19,INDEX('Sites Data'!$BK$11:$BK$210,(AC$2+SUM($R$4:$R18))),"")</f>
        <v/>
      </c>
      <c r="AL19" s="25" t="str">
        <f>IF(AC19="","",SUMIF(Hide[Unique Types],$C19&amp;" "&amp;AD19&amp;" "&amp;AE19&amp;" "&amp;AF19,SiteCalc2[FCI Charging Capacity '[kWh/day']]))</f>
        <v/>
      </c>
      <c r="AM19" s="27" t="str" cm="1">
        <f t="array" ref="AM19">IF(AM$2&lt;=$R19,INDEX('Sites Data'!$BC$11:$BC$210,(AM$2+SUM($R$4:$R18))),"")</f>
        <v/>
      </c>
      <c r="AN19" s="27" t="str" cm="1">
        <f t="array" ref="AN19">IF(AM$2&lt;=$R19,INDEX('Sites Data'!$BD$11:$BD$210,(AM$2+SUM($R$4:$R18))),"")</f>
        <v/>
      </c>
      <c r="AO19" s="27" t="str" cm="1">
        <f t="array" ref="AO19">IF(AM$2&lt;=$R19,INDEX('Sites Data'!$BE$11:$BE$210,(AM$2+SUM($R$4:$R18))),"")</f>
        <v/>
      </c>
      <c r="AP19" s="27" t="str" cm="1">
        <f t="array" ref="AP19">IF(AM$2&lt;=$R19,INDEX('Sites Data'!$BF$11:$BF$210,(AM$2+SUM($R$4:$R18))),"")</f>
        <v/>
      </c>
      <c r="AQ19" s="27" t="str" cm="1">
        <f t="array" ref="AQ19">IF(AM$2&lt;=$R19,INDEX('Sites Data'!$BG$11:$BG$210,(AM$2+SUM($R$4:$R18))),"")</f>
        <v/>
      </c>
      <c r="AR19" s="27" t="str" cm="1">
        <f t="array" ref="AR19">IF(AM$2&lt;=$R19,INDEX('Sites Data'!$BH$11:$BH$210,(AM$2+SUM($R$4:$R18))),"")</f>
        <v/>
      </c>
      <c r="AS19" s="27" t="str" cm="1">
        <f t="array" ref="AS19">IF(AM$2&lt;=$R19,INDEX('Sites Data'!$BI$11:$BI$210,(AM$2+SUM($R$4:$R18))),"")</f>
        <v/>
      </c>
      <c r="AT19" s="27" t="str" cm="1">
        <f t="array" ref="AT19">IF(AM$2&lt;=$R19,INDEX('Sites Data'!$BJ$11:$BJ$210,(AM$2+SUM($R$4:$R18))),"")</f>
        <v/>
      </c>
      <c r="AU19" s="27" t="str" cm="1">
        <f t="array" ref="AU19">IF(AM$2&lt;=$R19,INDEX('Sites Data'!$BK$11:$BK$210,(AM$2+SUM($R$4:$R18))),"")</f>
        <v/>
      </c>
      <c r="AV19" s="25" t="str">
        <f>IF(AM19="","",SUMIF(Hide[Unique Types],$C19&amp;" "&amp;AN19&amp;" "&amp;AO19&amp;" "&amp;AP19,SiteCalc2[FCI Charging Capacity '[kWh/day']]))</f>
        <v/>
      </c>
      <c r="AW19" s="27" t="str" cm="1">
        <f t="array" ref="AW19">IF(AW$2&lt;=$R19,INDEX('Sites Data'!$BC$11:$BC$210,(AW$2+SUM($R$4:$R18))),"")</f>
        <v/>
      </c>
      <c r="AX19" s="27" t="str" cm="1">
        <f t="array" ref="AX19">IF(AW$2&lt;=$R19,INDEX('Sites Data'!$BD$11:$BD$210,(AW$2+SUM($R$4:$R18))),"")</f>
        <v/>
      </c>
      <c r="AY19" s="27" t="str" cm="1">
        <f t="array" ref="AY19">IF(AW$2&lt;=$R19,INDEX('Sites Data'!$BE$11:$BE$210,(AW$2+SUM($R$4:$R18))),"")</f>
        <v/>
      </c>
      <c r="AZ19" s="27" t="str" cm="1">
        <f t="array" ref="AZ19">IF(AW$2&lt;=$R19,INDEX('Sites Data'!$BF$11:$BF$210,(AW$2+SUM($R$4:$R18))),"")</f>
        <v/>
      </c>
      <c r="BA19" s="27" t="str" cm="1">
        <f t="array" ref="BA19">IF(AW$2&lt;=$R19,INDEX('Sites Data'!$BG$11:$BG$210,(AW$2+SUM($R$4:$R18))),"")</f>
        <v/>
      </c>
      <c r="BB19" s="27" t="str" cm="1">
        <f t="array" ref="BB19">IF(AW$2&lt;=$R19,INDEX('Sites Data'!$BH$11:$BH$210,(AW$2+SUM($R$4:$R18))),"")</f>
        <v/>
      </c>
      <c r="BC19" s="27" t="str" cm="1">
        <f t="array" ref="BC19">IF(AW$2&lt;=$R19,INDEX('Sites Data'!$BI$11:$BI$210,(AW$2+SUM($R$4:$R18))),"")</f>
        <v/>
      </c>
      <c r="BD19" s="27" t="str" cm="1">
        <f t="array" ref="BD19">IF(AW$2&lt;=$R19,INDEX('Sites Data'!$BJ$11:$BJ$210,(AW$2+SUM($R$4:$R18))),"")</f>
        <v/>
      </c>
      <c r="BE19" s="27" t="str" cm="1">
        <f t="array" ref="BE19">IF(AW$2&lt;=$R19,INDEX('Sites Data'!$BK$11:$BK$210,(AW$2+SUM($R$4:$R18))),"")</f>
        <v/>
      </c>
      <c r="BF19" s="25" t="str">
        <f>IF(AW19="","",SUMIF(Hide[Unique Types],$C19&amp;" "&amp;AX19&amp;" "&amp;AY19&amp;" "&amp;AZ19,SiteCalc2[FCI Charging Capacity '[kWh/day']]))</f>
        <v/>
      </c>
      <c r="BG19" s="27" t="str" cm="1">
        <f t="array" ref="BG19">IF(BG$2&lt;=$R19,INDEX('Sites Data'!$BC$11:$BC$210,(BG$2+SUM($R$4:$R18))),"")</f>
        <v/>
      </c>
      <c r="BH19" s="27" t="str" cm="1">
        <f t="array" ref="BH19">IF(BG$2&lt;=$R19,INDEX('Sites Data'!$BD$11:$BD$210,(BG$2+SUM($R$4:$R18))),"")</f>
        <v/>
      </c>
      <c r="BI19" s="27" t="str" cm="1">
        <f t="array" ref="BI19">IF(BG$2&lt;=$R19,INDEX('Sites Data'!$BE$11:$BE$210,(BG$2+SUM($R$4:$R18))),"")</f>
        <v/>
      </c>
      <c r="BJ19" s="27" t="str" cm="1">
        <f t="array" ref="BJ19">IF(BG$2&lt;=$R19,INDEX('Sites Data'!$BF$11:$BF$210,(BG$2+SUM($R$4:$R18))),"")</f>
        <v/>
      </c>
      <c r="BK19" s="27" t="str" cm="1">
        <f t="array" ref="BK19">IF(BG$2&lt;=$R19,INDEX('Sites Data'!$BG$11:$BG$210,(BG$2+SUM($R$4:$R18))),"")</f>
        <v/>
      </c>
      <c r="BL19" s="27" t="str" cm="1">
        <f t="array" ref="BL19">IF(BG$2&lt;=$R19,INDEX('Sites Data'!$BH$11:$BH$210,(BG$2+SUM($R$4:$R18))),"")</f>
        <v/>
      </c>
      <c r="BM19" s="27" t="str" cm="1">
        <f t="array" ref="BM19">IF(BG$2&lt;=$R19,INDEX('Sites Data'!$BI$11:$BI$210,(BG$2+SUM($R$4:$R18))),"")</f>
        <v/>
      </c>
      <c r="BN19" s="27" t="str" cm="1">
        <f t="array" ref="BN19">IF(BG$2&lt;=$R19,INDEX('Sites Data'!$BJ$11:$BJ$210,(BG$2+SUM($R$4:$R18))),"")</f>
        <v/>
      </c>
      <c r="BO19" s="27" t="str" cm="1">
        <f t="array" ref="BO19">IF(BG$2&lt;=$R19,INDEX('Sites Data'!$BK$11:$BK$210,(BG$2+SUM($R$4:$R18))),"")</f>
        <v/>
      </c>
      <c r="BP19" s="25" t="str">
        <f>IF(BG19="","",SUMIF(Hide[Unique Types],$C19&amp;" "&amp;BH19&amp;" "&amp;BI19&amp;" "&amp;BJ19,SiteCalc2[FCI Charging Capacity '[kWh/day']]))</f>
        <v/>
      </c>
      <c r="BQ19" s="27" t="str" cm="1">
        <f t="array" ref="BQ19">IF(BQ$2&lt;=$R19,INDEX('Sites Data'!$BC$11:$BC$210,(BQ$2+SUM($R$4:$R18))),"")</f>
        <v/>
      </c>
      <c r="BR19" s="27" t="str" cm="1">
        <f t="array" ref="BR19">IF(BQ$2&lt;=$R19,INDEX('Sites Data'!$BD$11:$BD$210,(BQ$2+SUM($R$4:$R18))),"")</f>
        <v/>
      </c>
      <c r="BS19" s="27" t="str" cm="1">
        <f t="array" ref="BS19">IF(BQ$2&lt;=$R19,INDEX('Sites Data'!$BE$11:$BE$210,(BQ$2+SUM($R$4:$R18))),"")</f>
        <v/>
      </c>
      <c r="BT19" s="27" t="str" cm="1">
        <f t="array" ref="BT19">IF(BQ$2&lt;=$R19,INDEX('Sites Data'!$BF$11:$BF$210,(BQ$2+SUM($R$4:$R18))),"")</f>
        <v/>
      </c>
      <c r="BU19" s="27" t="str" cm="1">
        <f t="array" ref="BU19">IF(BQ$2&lt;=$R19,INDEX('Sites Data'!$BG$11:$BG$210,(BQ$2+SUM($R$4:$R18))),"")</f>
        <v/>
      </c>
      <c r="BV19" s="27" t="str" cm="1">
        <f t="array" ref="BV19">IF(BQ$2&lt;=$R19,INDEX('Sites Data'!$BH$11:$BH$210,(BQ$2+SUM($R$4:$R18))),"")</f>
        <v/>
      </c>
      <c r="BW19" s="27" t="str" cm="1">
        <f t="array" ref="BW19">IF(BQ$2&lt;=$R19,INDEX('Sites Data'!$BI$11:$BI$210,(BQ$2+SUM($R$4:$R18))),"")</f>
        <v/>
      </c>
      <c r="BX19" s="27" t="str" cm="1">
        <f t="array" ref="BX19">IF(BQ$2&lt;=$R19,INDEX('Sites Data'!$BJ$11:$BJ$210,(BQ$2+SUM($R$4:$R18))),"")</f>
        <v/>
      </c>
      <c r="BY19" s="27" t="str" cm="1">
        <f t="array" ref="BY19">IF(BQ$2&lt;=$R19,INDEX('Sites Data'!$BK$11:$BK$210,(BQ$2+SUM($R$4:$R18))),"")</f>
        <v/>
      </c>
      <c r="BZ19" s="25" t="str">
        <f>IF(BQ19="","",SUMIF(Hide[Unique Types],$C19&amp;" "&amp;BR19&amp;" "&amp;BS19&amp;" "&amp;BT19,SiteCalc2[FCI Charging Capacity '[kWh/day']]))</f>
        <v/>
      </c>
      <c r="CA19" s="27" t="str" cm="1">
        <f t="array" ref="CA19">IF(CA$2&lt;=$R19,INDEX('Sites Data'!$BC$11:$BC$210,(CA$2+SUM($R$4:$R18))),"")</f>
        <v/>
      </c>
      <c r="CB19" s="27" t="str" cm="1">
        <f t="array" ref="CB19">IF(CA$2&lt;=$R19,INDEX('Sites Data'!$BD$11:$BD$210,(CA$2+SUM($R$4:$R18))),"")</f>
        <v/>
      </c>
      <c r="CC19" s="27" t="str" cm="1">
        <f t="array" ref="CC19">IF(CA$2&lt;=$R19,INDEX('Sites Data'!$BE$11:$BE$210,(CA$2+SUM($R$4:$R18))),"")</f>
        <v/>
      </c>
      <c r="CD19" s="27" t="str" cm="1">
        <f t="array" ref="CD19">IF(CA$2&lt;=$R19,INDEX('Sites Data'!$BF$11:$BF$210,(CA$2+SUM($R$4:$R18))),"")</f>
        <v/>
      </c>
      <c r="CE19" s="27" t="str" cm="1">
        <f t="array" ref="CE19">IF(CA$2&lt;=$R19,INDEX('Sites Data'!$BG$11:$BG$210,(CA$2+SUM($R$4:$R18))),"")</f>
        <v/>
      </c>
      <c r="CF19" s="27" t="str" cm="1">
        <f t="array" ref="CF19">IF(CA$2&lt;=$R19,INDEX('Sites Data'!$BH$11:$BH$210,(CA$2+SUM($R$4:$R18))),"")</f>
        <v/>
      </c>
      <c r="CG19" s="27" t="str" cm="1">
        <f t="array" ref="CG19">IF(CA$2&lt;=$R19,INDEX('Sites Data'!$BI$11:$BI$210,(CA$2+SUM($R$4:$R18))),"")</f>
        <v/>
      </c>
      <c r="CH19" s="27" t="str" cm="1">
        <f t="array" ref="CH19">IF(CA$2&lt;=$R19,INDEX('Sites Data'!$BJ$11:$BJ$210,(CA$2+SUM($R$4:$R18))),"")</f>
        <v/>
      </c>
      <c r="CI19" s="27" t="str" cm="1">
        <f t="array" ref="CI19">IF(CA$2&lt;=$R19,INDEX('Sites Data'!$BK$11:$BK$210,(CA$2+SUM($R$4:$R18))),"")</f>
        <v/>
      </c>
      <c r="CJ19" s="25" t="str">
        <f>IF(CA19="","",SUMIF(Hide[Unique Types],$C19&amp;" "&amp;CB19&amp;" "&amp;CC19&amp;" "&amp;CD19,SiteCalc2[FCI Charging Capacity '[kWh/day']]))</f>
        <v/>
      </c>
      <c r="CK19" s="25" t="str">
        <f t="shared" si="11"/>
        <v/>
      </c>
      <c r="CL19" s="25" t="str">
        <f t="shared" si="12"/>
        <v/>
      </c>
      <c r="CM19" s="25" t="str">
        <f t="shared" si="13"/>
        <v/>
      </c>
      <c r="CN19" s="25" t="str">
        <f t="shared" si="14"/>
        <v/>
      </c>
      <c r="CO19" s="25" t="str">
        <f t="shared" si="15"/>
        <v/>
      </c>
      <c r="CP19" s="25" t="str">
        <f t="shared" si="16"/>
        <v/>
      </c>
      <c r="CQ19" s="25" t="str">
        <f t="shared" si="17"/>
        <v/>
      </c>
      <c r="CR19" s="25" t="str">
        <f t="shared" si="18"/>
        <v/>
      </c>
      <c r="CS19" s="25" t="str">
        <f t="shared" si="19"/>
        <v/>
      </c>
      <c r="CT19" s="25" t="str">
        <f t="shared" si="20"/>
        <v/>
      </c>
    </row>
    <row r="20" spans="1:98" x14ac:dyDescent="0.3">
      <c r="A20" s="20">
        <v>17</v>
      </c>
      <c r="B20" s="20">
        <f t="shared" si="1"/>
        <v>0</v>
      </c>
      <c r="D20" s="25">
        <f>_xlfn.XLOOKUP(C20,SiteChar[Site Name],SiteChar[Site Street Address],"",0,1)</f>
        <v>0</v>
      </c>
      <c r="E20" s="25" t="str">
        <f>_xlfn.XLOOKUP(D20,SiteChar[Site Street Address],SiteChar[Site City],"",0,1)</f>
        <v/>
      </c>
      <c r="F20" s="25">
        <f>_xlfn.XLOOKUP($C20,SiteChar[Site Name],SiteChar[Latitude],"",0,1)</f>
        <v>0</v>
      </c>
      <c r="G20" s="25">
        <f>_xlfn.XLOOKUP($C20,SiteChar[Site Name],SiteChar[Longitude],"",0,1)</f>
        <v>0</v>
      </c>
      <c r="H20" s="33">
        <f>_xlfn.XLOOKUP($C20,SiteChar[Site Name],SiteChar[Expected Date of Station Operation],"",0,1)</f>
        <v>0</v>
      </c>
      <c r="I20" s="34">
        <f>_xlfn.XLOOKUP($C20,SiteChar[Site Name],SiteChar[Expected Daily Permitted Hours],"",0,1)</f>
        <v>0</v>
      </c>
      <c r="J20" s="25">
        <f>_xlfn.XLOOKUP($C20,SiteChar[Site Name],SiteChar[Maximum Total Site Power 
'[kW']],"",0,1)</f>
        <v>0</v>
      </c>
      <c r="K20" s="25"/>
      <c r="L20" s="25" cm="1">
        <f t="array" ref="L20">_xlfn.XLOOKUP($C20,SiteChar[Site Name],SiteCalc1[Total Site
FCI 
Power Rating 
'[kW']],"",0,1)</f>
        <v>0</v>
      </c>
      <c r="M20" s="25" cm="1">
        <f t="array" ref="M20">_xlfn.XLOOKUP($C20,SiteChar[Site Name],SiteCalc1[Total 
Site 
LMD-FCI Power Rating 
'[kW']],"",0,1)</f>
        <v>0</v>
      </c>
      <c r="N20" s="25" cm="1">
        <f t="array" ref="N20">_xlfn.XLOOKUP($C20,SiteChar[Site Name],SiteCalc1[Total Site
HD-FCI Power Rating 
'[kW']],"",0,1)</f>
        <v>0</v>
      </c>
      <c r="O20" s="25" cm="1">
        <f t="array" ref="O20">_xlfn.XLOOKUP($C20,SiteChar[Site Name],SiteCalc2[Total Number of 
Site 
FSEs],"",0,1)</f>
        <v>0</v>
      </c>
      <c r="P20" s="27" cm="1">
        <f t="array" ref="P20">_xlfn.XLOOKUP($C20,SiteChar[Site Name],SiteCalc2[Total Number of Site
LMD-FCI FSEs],"",0,1)</f>
        <v>0</v>
      </c>
      <c r="Q20" s="27" cm="1">
        <f t="array" ref="Q20">_xlfn.XLOOKUP($C20,SiteChar[Site Name],SiteCalc2[Total Number of Site
HD-FCI FSEs],"",0,1)</f>
        <v>0</v>
      </c>
      <c r="R20" s="27" t="str" cm="1">
        <f t="array" ref="R20">_xlfn.XLOOKUP(C20,'Sites Data'!AZ27:$AZ$210,'Sites Data'!BA27:$BA$210,"",0,1)</f>
        <v/>
      </c>
      <c r="S20" s="25" t="str" cm="1">
        <f t="array" ref="S20">INDEX('Sites Data'!$BC$11:$BC$210,(S$2+SUM($R$4:R19)))</f>
        <v/>
      </c>
      <c r="T20" s="25" t="str" cm="1">
        <f t="array" ref="T20">INDEX('Sites Data'!$BD$11:$BD$210,(S$2+SUM($R$4:R19)))</f>
        <v/>
      </c>
      <c r="U20" s="25" t="str" cm="1">
        <f t="array" ref="U20">INDEX('Sites Data'!$BE$11:$BE$210,(S$2+SUM($R$4:$R19)))</f>
        <v/>
      </c>
      <c r="V20" s="25" t="str" cm="1">
        <f t="array" ref="V20">INDEX('Sites Data'!$BF$11:$BF$210,(S$2+SUM($R$4:$R19)))</f>
        <v/>
      </c>
      <c r="W20" s="25" t="str" cm="1">
        <f t="array" ref="W20">INDEX('Sites Data'!$BG$11:$BG$210,(S$2+SUM($R$4:$R19)))</f>
        <v/>
      </c>
      <c r="X20" s="25" t="str" cm="1">
        <f t="array" ref="X20">INDEX('Sites Data'!$BH$11:$BH$210,(S$2+SUM($R$4:$R19)))</f>
        <v/>
      </c>
      <c r="Y20" s="25" t="str" cm="1">
        <f t="array" ref="Y20">INDEX('Sites Data'!$BI$11:$BI$210,(S$2+SUM($R$4:$R19)))</f>
        <v/>
      </c>
      <c r="Z20" s="25" t="str" cm="1">
        <f t="array" ref="Z20">INDEX('Sites Data'!$BJ$11:$BJ$210,(S$2+SUM($R$4:$R19)))</f>
        <v/>
      </c>
      <c r="AA20" s="25" t="str" cm="1">
        <f t="array" ref="AA20">INDEX('Sites Data'!$BK$11:$BK$210,(S$2+SUM($R$4:$R19)))</f>
        <v/>
      </c>
      <c r="AB20" s="25" t="str">
        <f>IF(S20="","",SUMIF(Hide[Unique Types],$C20&amp;" "&amp;T20&amp;" "&amp;U20&amp;" "&amp;V20,SiteCalc2[FCI Charging Capacity '[kWh/day']]))</f>
        <v/>
      </c>
      <c r="AC20" s="27" t="str" cm="1">
        <f t="array" ref="AC20">IF(AC$2&lt;=$R20,INDEX('Sites Data'!$BC$11:$BC$210,(AC$2+SUM($R$4:$R19))),"")</f>
        <v/>
      </c>
      <c r="AD20" s="152" t="str" cm="1">
        <f t="array" ref="AD20">IF(AC$2&lt;=$R20,INDEX('Sites Data'!$BD$11:$BD$210,(AC$2+SUM($R$4:$R19))),"")</f>
        <v/>
      </c>
      <c r="AE20" s="27" t="str" cm="1">
        <f t="array" ref="AE20">IF(AC$2&lt;=$R20,INDEX('Sites Data'!$BE$11:$BE$210,(AC$2+SUM($R$4:$R19))),"")</f>
        <v/>
      </c>
      <c r="AF20" s="27" t="str" cm="1">
        <f t="array" ref="AF20">IF(AC$2&lt;=$R20,INDEX('Sites Data'!$BF$11:$BF$210,(AC$2+SUM($R$4:$R19))),"")</f>
        <v/>
      </c>
      <c r="AG20" s="27" t="str" cm="1">
        <f t="array" ref="AG20">IF(AC$2&lt;=$R20,INDEX('Sites Data'!$BG$11:$BG$210,(AC$2+SUM($R$4:$R19))),"")</f>
        <v/>
      </c>
      <c r="AH20" s="27" t="str" cm="1">
        <f t="array" ref="AH20">IF(AC$2&lt;=$R20,INDEX('Sites Data'!$BH$11:$BH$210,(AC$2+SUM($R$4:$R19))),"")</f>
        <v/>
      </c>
      <c r="AI20" s="27" t="str" cm="1">
        <f t="array" ref="AI20">IF(AC$2&lt;=$R20,INDEX('Sites Data'!$BI$11:$BI$210,(AC$2+SUM($R$4:$R19))),"")</f>
        <v/>
      </c>
      <c r="AJ20" s="27" t="str" cm="1">
        <f t="array" ref="AJ20">IF(AC$2&lt;=$R20,INDEX('Sites Data'!$BJ$11:$BJ$210,(AC$2+SUM($R$4:$R19))),"")</f>
        <v/>
      </c>
      <c r="AK20" s="27" t="str" cm="1">
        <f t="array" ref="AK20">IF(AC$2&lt;=$R20,INDEX('Sites Data'!$BK$11:$BK$210,(AC$2+SUM($R$4:$R19))),"")</f>
        <v/>
      </c>
      <c r="AL20" s="25" t="str">
        <f>IF(AC20="","",SUMIF(Hide[Unique Types],$C20&amp;" "&amp;AD20&amp;" "&amp;AE20&amp;" "&amp;AF20,SiteCalc2[FCI Charging Capacity '[kWh/day']]))</f>
        <v/>
      </c>
      <c r="AM20" s="27" t="str" cm="1">
        <f t="array" ref="AM20">IF(AM$2&lt;=$R20,INDEX('Sites Data'!$BC$11:$BC$210,(AM$2+SUM($R$4:$R19))),"")</f>
        <v/>
      </c>
      <c r="AN20" s="27" t="str" cm="1">
        <f t="array" ref="AN20">IF(AM$2&lt;=$R20,INDEX('Sites Data'!$BD$11:$BD$210,(AM$2+SUM($R$4:$R19))),"")</f>
        <v/>
      </c>
      <c r="AO20" s="27" t="str" cm="1">
        <f t="array" ref="AO20">IF(AM$2&lt;=$R20,INDEX('Sites Data'!$BE$11:$BE$210,(AM$2+SUM($R$4:$R19))),"")</f>
        <v/>
      </c>
      <c r="AP20" s="27" t="str" cm="1">
        <f t="array" ref="AP20">IF(AM$2&lt;=$R20,INDEX('Sites Data'!$BF$11:$BF$210,(AM$2+SUM($R$4:$R19))),"")</f>
        <v/>
      </c>
      <c r="AQ20" s="27" t="str" cm="1">
        <f t="array" ref="AQ20">IF(AM$2&lt;=$R20,INDEX('Sites Data'!$BG$11:$BG$210,(AM$2+SUM($R$4:$R19))),"")</f>
        <v/>
      </c>
      <c r="AR20" s="27" t="str" cm="1">
        <f t="array" ref="AR20">IF(AM$2&lt;=$R20,INDEX('Sites Data'!$BH$11:$BH$210,(AM$2+SUM($R$4:$R19))),"")</f>
        <v/>
      </c>
      <c r="AS20" s="27" t="str" cm="1">
        <f t="array" ref="AS20">IF(AM$2&lt;=$R20,INDEX('Sites Data'!$BI$11:$BI$210,(AM$2+SUM($R$4:$R19))),"")</f>
        <v/>
      </c>
      <c r="AT20" s="27" t="str" cm="1">
        <f t="array" ref="AT20">IF(AM$2&lt;=$R20,INDEX('Sites Data'!$BJ$11:$BJ$210,(AM$2+SUM($R$4:$R19))),"")</f>
        <v/>
      </c>
      <c r="AU20" s="27" t="str" cm="1">
        <f t="array" ref="AU20">IF(AM$2&lt;=$R20,INDEX('Sites Data'!$BK$11:$BK$210,(AM$2+SUM($R$4:$R19))),"")</f>
        <v/>
      </c>
      <c r="AV20" s="25" t="str">
        <f>IF(AM20="","",SUMIF(Hide[Unique Types],$C20&amp;" "&amp;AN20&amp;" "&amp;AO20&amp;" "&amp;AP20,SiteCalc2[FCI Charging Capacity '[kWh/day']]))</f>
        <v/>
      </c>
      <c r="AW20" s="27" t="str" cm="1">
        <f t="array" ref="AW20">IF(AW$2&lt;=$R20,INDEX('Sites Data'!$BC$11:$BC$210,(AW$2+SUM($R$4:$R19))),"")</f>
        <v/>
      </c>
      <c r="AX20" s="27" t="str" cm="1">
        <f t="array" ref="AX20">IF(AW$2&lt;=$R20,INDEX('Sites Data'!$BD$11:$BD$210,(AW$2+SUM($R$4:$R19))),"")</f>
        <v/>
      </c>
      <c r="AY20" s="27" t="str" cm="1">
        <f t="array" ref="AY20">IF(AW$2&lt;=$R20,INDEX('Sites Data'!$BE$11:$BE$210,(AW$2+SUM($R$4:$R19))),"")</f>
        <v/>
      </c>
      <c r="AZ20" s="27" t="str" cm="1">
        <f t="array" ref="AZ20">IF(AW$2&lt;=$R20,INDEX('Sites Data'!$BF$11:$BF$210,(AW$2+SUM($R$4:$R19))),"")</f>
        <v/>
      </c>
      <c r="BA20" s="27" t="str" cm="1">
        <f t="array" ref="BA20">IF(AW$2&lt;=$R20,INDEX('Sites Data'!$BG$11:$BG$210,(AW$2+SUM($R$4:$R19))),"")</f>
        <v/>
      </c>
      <c r="BB20" s="27" t="str" cm="1">
        <f t="array" ref="BB20">IF(AW$2&lt;=$R20,INDEX('Sites Data'!$BH$11:$BH$210,(AW$2+SUM($R$4:$R19))),"")</f>
        <v/>
      </c>
      <c r="BC20" s="27" t="str" cm="1">
        <f t="array" ref="BC20">IF(AW$2&lt;=$R20,INDEX('Sites Data'!$BI$11:$BI$210,(AW$2+SUM($R$4:$R19))),"")</f>
        <v/>
      </c>
      <c r="BD20" s="27" t="str" cm="1">
        <f t="array" ref="BD20">IF(AW$2&lt;=$R20,INDEX('Sites Data'!$BJ$11:$BJ$210,(AW$2+SUM($R$4:$R19))),"")</f>
        <v/>
      </c>
      <c r="BE20" s="27" t="str" cm="1">
        <f t="array" ref="BE20">IF(AW$2&lt;=$R20,INDEX('Sites Data'!$BK$11:$BK$210,(AW$2+SUM($R$4:$R19))),"")</f>
        <v/>
      </c>
      <c r="BF20" s="25" t="str">
        <f>IF(AW20="","",SUMIF(Hide[Unique Types],$C20&amp;" "&amp;AX20&amp;" "&amp;AY20&amp;" "&amp;AZ20,SiteCalc2[FCI Charging Capacity '[kWh/day']]))</f>
        <v/>
      </c>
      <c r="BG20" s="27" t="str" cm="1">
        <f t="array" ref="BG20">IF(BG$2&lt;=$R20,INDEX('Sites Data'!$BC$11:$BC$210,(BG$2+SUM($R$4:$R19))),"")</f>
        <v/>
      </c>
      <c r="BH20" s="27" t="str" cm="1">
        <f t="array" ref="BH20">IF(BG$2&lt;=$R20,INDEX('Sites Data'!$BD$11:$BD$210,(BG$2+SUM($R$4:$R19))),"")</f>
        <v/>
      </c>
      <c r="BI20" s="27" t="str" cm="1">
        <f t="array" ref="BI20">IF(BG$2&lt;=$R20,INDEX('Sites Data'!$BE$11:$BE$210,(BG$2+SUM($R$4:$R19))),"")</f>
        <v/>
      </c>
      <c r="BJ20" s="27" t="str" cm="1">
        <f t="array" ref="BJ20">IF(BG$2&lt;=$R20,INDEX('Sites Data'!$BF$11:$BF$210,(BG$2+SUM($R$4:$R19))),"")</f>
        <v/>
      </c>
      <c r="BK20" s="27" t="str" cm="1">
        <f t="array" ref="BK20">IF(BG$2&lt;=$R20,INDEX('Sites Data'!$BG$11:$BG$210,(BG$2+SUM($R$4:$R19))),"")</f>
        <v/>
      </c>
      <c r="BL20" s="27" t="str" cm="1">
        <f t="array" ref="BL20">IF(BG$2&lt;=$R20,INDEX('Sites Data'!$BH$11:$BH$210,(BG$2+SUM($R$4:$R19))),"")</f>
        <v/>
      </c>
      <c r="BM20" s="27" t="str" cm="1">
        <f t="array" ref="BM20">IF(BG$2&lt;=$R20,INDEX('Sites Data'!$BI$11:$BI$210,(BG$2+SUM($R$4:$R19))),"")</f>
        <v/>
      </c>
      <c r="BN20" s="27" t="str" cm="1">
        <f t="array" ref="BN20">IF(BG$2&lt;=$R20,INDEX('Sites Data'!$BJ$11:$BJ$210,(BG$2+SUM($R$4:$R19))),"")</f>
        <v/>
      </c>
      <c r="BO20" s="27" t="str" cm="1">
        <f t="array" ref="BO20">IF(BG$2&lt;=$R20,INDEX('Sites Data'!$BK$11:$BK$210,(BG$2+SUM($R$4:$R19))),"")</f>
        <v/>
      </c>
      <c r="BP20" s="25" t="str">
        <f>IF(BG20="","",SUMIF(Hide[Unique Types],$C20&amp;" "&amp;BH20&amp;" "&amp;BI20&amp;" "&amp;BJ20,SiteCalc2[FCI Charging Capacity '[kWh/day']]))</f>
        <v/>
      </c>
      <c r="BQ20" s="27" t="str" cm="1">
        <f t="array" ref="BQ20">IF(BQ$2&lt;=$R20,INDEX('Sites Data'!$BC$11:$BC$210,(BQ$2+SUM($R$4:$R19))),"")</f>
        <v/>
      </c>
      <c r="BR20" s="27" t="str" cm="1">
        <f t="array" ref="BR20">IF(BQ$2&lt;=$R20,INDEX('Sites Data'!$BD$11:$BD$210,(BQ$2+SUM($R$4:$R19))),"")</f>
        <v/>
      </c>
      <c r="BS20" s="27" t="str" cm="1">
        <f t="array" ref="BS20">IF(BQ$2&lt;=$R20,INDEX('Sites Data'!$BE$11:$BE$210,(BQ$2+SUM($R$4:$R19))),"")</f>
        <v/>
      </c>
      <c r="BT20" s="27" t="str" cm="1">
        <f t="array" ref="BT20">IF(BQ$2&lt;=$R20,INDEX('Sites Data'!$BF$11:$BF$210,(BQ$2+SUM($R$4:$R19))),"")</f>
        <v/>
      </c>
      <c r="BU20" s="27" t="str" cm="1">
        <f t="array" ref="BU20">IF(BQ$2&lt;=$R20,INDEX('Sites Data'!$BG$11:$BG$210,(BQ$2+SUM($R$4:$R19))),"")</f>
        <v/>
      </c>
      <c r="BV20" s="27" t="str" cm="1">
        <f t="array" ref="BV20">IF(BQ$2&lt;=$R20,INDEX('Sites Data'!$BH$11:$BH$210,(BQ$2+SUM($R$4:$R19))),"")</f>
        <v/>
      </c>
      <c r="BW20" s="27" t="str" cm="1">
        <f t="array" ref="BW20">IF(BQ$2&lt;=$R20,INDEX('Sites Data'!$BI$11:$BI$210,(BQ$2+SUM($R$4:$R19))),"")</f>
        <v/>
      </c>
      <c r="BX20" s="27" t="str" cm="1">
        <f t="array" ref="BX20">IF(BQ$2&lt;=$R20,INDEX('Sites Data'!$BJ$11:$BJ$210,(BQ$2+SUM($R$4:$R19))),"")</f>
        <v/>
      </c>
      <c r="BY20" s="27" t="str" cm="1">
        <f t="array" ref="BY20">IF(BQ$2&lt;=$R20,INDEX('Sites Data'!$BK$11:$BK$210,(BQ$2+SUM($R$4:$R19))),"")</f>
        <v/>
      </c>
      <c r="BZ20" s="25" t="str">
        <f>IF(BQ20="","",SUMIF(Hide[Unique Types],$C20&amp;" "&amp;BR20&amp;" "&amp;BS20&amp;" "&amp;BT20,SiteCalc2[FCI Charging Capacity '[kWh/day']]))</f>
        <v/>
      </c>
      <c r="CA20" s="27" t="str" cm="1">
        <f t="array" ref="CA20">IF(CA$2&lt;=$R20,INDEX('Sites Data'!$BC$11:$BC$210,(CA$2+SUM($R$4:$R19))),"")</f>
        <v/>
      </c>
      <c r="CB20" s="27" t="str" cm="1">
        <f t="array" ref="CB20">IF(CA$2&lt;=$R20,INDEX('Sites Data'!$BD$11:$BD$210,(CA$2+SUM($R$4:$R19))),"")</f>
        <v/>
      </c>
      <c r="CC20" s="27" t="str" cm="1">
        <f t="array" ref="CC20">IF(CA$2&lt;=$R20,INDEX('Sites Data'!$BE$11:$BE$210,(CA$2+SUM($R$4:$R19))),"")</f>
        <v/>
      </c>
      <c r="CD20" s="27" t="str" cm="1">
        <f t="array" ref="CD20">IF(CA$2&lt;=$R20,INDEX('Sites Data'!$BF$11:$BF$210,(CA$2+SUM($R$4:$R19))),"")</f>
        <v/>
      </c>
      <c r="CE20" s="27" t="str" cm="1">
        <f t="array" ref="CE20">IF(CA$2&lt;=$R20,INDEX('Sites Data'!$BG$11:$BG$210,(CA$2+SUM($R$4:$R19))),"")</f>
        <v/>
      </c>
      <c r="CF20" s="27" t="str" cm="1">
        <f t="array" ref="CF20">IF(CA$2&lt;=$R20,INDEX('Sites Data'!$BH$11:$BH$210,(CA$2+SUM($R$4:$R19))),"")</f>
        <v/>
      </c>
      <c r="CG20" s="27" t="str" cm="1">
        <f t="array" ref="CG20">IF(CA$2&lt;=$R20,INDEX('Sites Data'!$BI$11:$BI$210,(CA$2+SUM($R$4:$R19))),"")</f>
        <v/>
      </c>
      <c r="CH20" s="27" t="str" cm="1">
        <f t="array" ref="CH20">IF(CA$2&lt;=$R20,INDEX('Sites Data'!$BJ$11:$BJ$210,(CA$2+SUM($R$4:$R19))),"")</f>
        <v/>
      </c>
      <c r="CI20" s="27" t="str" cm="1">
        <f t="array" ref="CI20">IF(CA$2&lt;=$R20,INDEX('Sites Data'!$BK$11:$BK$210,(CA$2+SUM($R$4:$R19))),"")</f>
        <v/>
      </c>
      <c r="CJ20" s="25" t="str">
        <f>IF(CA20="","",SUMIF(Hide[Unique Types],$C20&amp;" "&amp;CB20&amp;" "&amp;CC20&amp;" "&amp;CD20,SiteCalc2[FCI Charging Capacity '[kWh/day']]))</f>
        <v/>
      </c>
      <c r="CK20" s="25" t="str">
        <f t="shared" si="11"/>
        <v/>
      </c>
      <c r="CL20" s="25" t="str">
        <f t="shared" si="12"/>
        <v/>
      </c>
      <c r="CM20" s="25" t="str">
        <f t="shared" si="13"/>
        <v/>
      </c>
      <c r="CN20" s="25" t="str">
        <f t="shared" si="14"/>
        <v/>
      </c>
      <c r="CO20" s="25" t="str">
        <f t="shared" si="15"/>
        <v/>
      </c>
      <c r="CP20" s="25" t="str">
        <f t="shared" si="16"/>
        <v/>
      </c>
      <c r="CQ20" s="25" t="str">
        <f t="shared" si="17"/>
        <v/>
      </c>
      <c r="CR20" s="25" t="str">
        <f t="shared" si="18"/>
        <v/>
      </c>
      <c r="CS20" s="25" t="str">
        <f t="shared" si="19"/>
        <v/>
      </c>
      <c r="CT20" s="25" t="str">
        <f t="shared" si="20"/>
        <v/>
      </c>
    </row>
    <row r="21" spans="1:98" x14ac:dyDescent="0.3">
      <c r="A21" s="20">
        <v>18</v>
      </c>
      <c r="B21" s="20">
        <f t="shared" si="1"/>
        <v>0</v>
      </c>
      <c r="D21" s="25">
        <f>_xlfn.XLOOKUP(C21,SiteChar[Site Name],SiteChar[Site Street Address],"",0,1)</f>
        <v>0</v>
      </c>
      <c r="E21" s="25" t="str">
        <f>_xlfn.XLOOKUP(D21,SiteChar[Site Street Address],SiteChar[Site City],"",0,1)</f>
        <v/>
      </c>
      <c r="F21" s="25">
        <f>_xlfn.XLOOKUP($C21,SiteChar[Site Name],SiteChar[Latitude],"",0,1)</f>
        <v>0</v>
      </c>
      <c r="G21" s="25">
        <f>_xlfn.XLOOKUP($C21,SiteChar[Site Name],SiteChar[Longitude],"",0,1)</f>
        <v>0</v>
      </c>
      <c r="H21" s="33">
        <f>_xlfn.XLOOKUP($C21,SiteChar[Site Name],SiteChar[Expected Date of Station Operation],"",0,1)</f>
        <v>0</v>
      </c>
      <c r="I21" s="34">
        <f>_xlfn.XLOOKUP($C21,SiteChar[Site Name],SiteChar[Expected Daily Permitted Hours],"",0,1)</f>
        <v>0</v>
      </c>
      <c r="J21" s="25">
        <f>_xlfn.XLOOKUP($C21,SiteChar[Site Name],SiteChar[Maximum Total Site Power 
'[kW']],"",0,1)</f>
        <v>0</v>
      </c>
      <c r="K21" s="25"/>
      <c r="L21" s="25" cm="1">
        <f t="array" ref="L21">_xlfn.XLOOKUP($C21,SiteChar[Site Name],SiteCalc1[Total Site
FCI 
Power Rating 
'[kW']],"",0,1)</f>
        <v>0</v>
      </c>
      <c r="M21" s="25" cm="1">
        <f t="array" ref="M21">_xlfn.XLOOKUP($C21,SiteChar[Site Name],SiteCalc1[Total 
Site 
LMD-FCI Power Rating 
'[kW']],"",0,1)</f>
        <v>0</v>
      </c>
      <c r="N21" s="25" cm="1">
        <f t="array" ref="N21">_xlfn.XLOOKUP($C21,SiteChar[Site Name],SiteCalc1[Total Site
HD-FCI Power Rating 
'[kW']],"",0,1)</f>
        <v>0</v>
      </c>
      <c r="O21" s="25" cm="1">
        <f t="array" ref="O21">_xlfn.XLOOKUP($C21,SiteChar[Site Name],SiteCalc2[Total Number of 
Site 
FSEs],"",0,1)</f>
        <v>0</v>
      </c>
      <c r="P21" s="27" cm="1">
        <f t="array" ref="P21">_xlfn.XLOOKUP($C21,SiteChar[Site Name],SiteCalc2[Total Number of Site
LMD-FCI FSEs],"",0,1)</f>
        <v>0</v>
      </c>
      <c r="Q21" s="27" cm="1">
        <f t="array" ref="Q21">_xlfn.XLOOKUP($C21,SiteChar[Site Name],SiteCalc2[Total Number of Site
HD-FCI FSEs],"",0,1)</f>
        <v>0</v>
      </c>
      <c r="R21" s="27" t="str" cm="1">
        <f t="array" ref="R21">_xlfn.XLOOKUP(C21,'Sites Data'!AZ28:$AZ$210,'Sites Data'!BA28:$BA$210,"",0,1)</f>
        <v/>
      </c>
      <c r="S21" s="25" t="str" cm="1">
        <f t="array" ref="S21">INDEX('Sites Data'!$BC$11:$BC$210,(S$2+SUM($R$4:R20)))</f>
        <v/>
      </c>
      <c r="T21" s="25" t="str" cm="1">
        <f t="array" ref="T21">INDEX('Sites Data'!$BD$11:$BD$210,(S$2+SUM($R$4:R20)))</f>
        <v/>
      </c>
      <c r="U21" s="25" t="str" cm="1">
        <f t="array" ref="U21">INDEX('Sites Data'!$BE$11:$BE$210,(S$2+SUM($R$4:$R20)))</f>
        <v/>
      </c>
      <c r="V21" s="25" t="str" cm="1">
        <f t="array" ref="V21">INDEX('Sites Data'!$BF$11:$BF$210,(S$2+SUM($R$4:$R20)))</f>
        <v/>
      </c>
      <c r="W21" s="25" t="str" cm="1">
        <f t="array" ref="W21">INDEX('Sites Data'!$BG$11:$BG$210,(S$2+SUM($R$4:$R20)))</f>
        <v/>
      </c>
      <c r="X21" s="25" t="str" cm="1">
        <f t="array" ref="X21">INDEX('Sites Data'!$BH$11:$BH$210,(S$2+SUM($R$4:$R20)))</f>
        <v/>
      </c>
      <c r="Y21" s="25" t="str" cm="1">
        <f t="array" ref="Y21">INDEX('Sites Data'!$BI$11:$BI$210,(S$2+SUM($R$4:$R20)))</f>
        <v/>
      </c>
      <c r="Z21" s="25" t="str" cm="1">
        <f t="array" ref="Z21">INDEX('Sites Data'!$BJ$11:$BJ$210,(S$2+SUM($R$4:$R20)))</f>
        <v/>
      </c>
      <c r="AA21" s="25" t="str" cm="1">
        <f t="array" ref="AA21">INDEX('Sites Data'!$BK$11:$BK$210,(S$2+SUM($R$4:$R20)))</f>
        <v/>
      </c>
      <c r="AB21" s="25" t="str">
        <f>IF(S21="","",SUMIF(Hide[Unique Types],$C21&amp;" "&amp;T21&amp;" "&amp;U21&amp;" "&amp;V21,SiteCalc2[FCI Charging Capacity '[kWh/day']]))</f>
        <v/>
      </c>
      <c r="AC21" s="27" t="str" cm="1">
        <f t="array" ref="AC21">IF(AC$2&lt;=$R21,INDEX('Sites Data'!$BC$11:$BC$210,(AC$2+SUM($R$4:$R20))),"")</f>
        <v/>
      </c>
      <c r="AD21" s="152" t="str" cm="1">
        <f t="array" ref="AD21">IF(AC$2&lt;=$R21,INDEX('Sites Data'!$BD$11:$BD$210,(AC$2+SUM($R$4:$R20))),"")</f>
        <v/>
      </c>
      <c r="AE21" s="27" t="str" cm="1">
        <f t="array" ref="AE21">IF(AC$2&lt;=$R21,INDEX('Sites Data'!$BE$11:$BE$210,(AC$2+SUM($R$4:$R20))),"")</f>
        <v/>
      </c>
      <c r="AF21" s="27" t="str" cm="1">
        <f t="array" ref="AF21">IF(AC$2&lt;=$R21,INDEX('Sites Data'!$BF$11:$BF$210,(AC$2+SUM($R$4:$R20))),"")</f>
        <v/>
      </c>
      <c r="AG21" s="27" t="str" cm="1">
        <f t="array" ref="AG21">IF(AC$2&lt;=$R21,INDEX('Sites Data'!$BG$11:$BG$210,(AC$2+SUM($R$4:$R20))),"")</f>
        <v/>
      </c>
      <c r="AH21" s="27" t="str" cm="1">
        <f t="array" ref="AH21">IF(AC$2&lt;=$R21,INDEX('Sites Data'!$BH$11:$BH$210,(AC$2+SUM($R$4:$R20))),"")</f>
        <v/>
      </c>
      <c r="AI21" s="27" t="str" cm="1">
        <f t="array" ref="AI21">IF(AC$2&lt;=$R21,INDEX('Sites Data'!$BI$11:$BI$210,(AC$2+SUM($R$4:$R20))),"")</f>
        <v/>
      </c>
      <c r="AJ21" s="27" t="str" cm="1">
        <f t="array" ref="AJ21">IF(AC$2&lt;=$R21,INDEX('Sites Data'!$BJ$11:$BJ$210,(AC$2+SUM($R$4:$R20))),"")</f>
        <v/>
      </c>
      <c r="AK21" s="27" t="str" cm="1">
        <f t="array" ref="AK21">IF(AC$2&lt;=$R21,INDEX('Sites Data'!$BK$11:$BK$210,(AC$2+SUM($R$4:$R20))),"")</f>
        <v/>
      </c>
      <c r="AL21" s="25" t="str">
        <f>IF(AC21="","",SUMIF(Hide[Unique Types],$C21&amp;" "&amp;AD21&amp;" "&amp;AE21&amp;" "&amp;AF21,SiteCalc2[FCI Charging Capacity '[kWh/day']]))</f>
        <v/>
      </c>
      <c r="AM21" s="27" t="str" cm="1">
        <f t="array" ref="AM21">IF(AM$2&lt;=$R21,INDEX('Sites Data'!$BC$11:$BC$210,(AM$2+SUM($R$4:$R20))),"")</f>
        <v/>
      </c>
      <c r="AN21" s="27" t="str" cm="1">
        <f t="array" ref="AN21">IF(AM$2&lt;=$R21,INDEX('Sites Data'!$BD$11:$BD$210,(AM$2+SUM($R$4:$R20))),"")</f>
        <v/>
      </c>
      <c r="AO21" s="27" t="str" cm="1">
        <f t="array" ref="AO21">IF(AM$2&lt;=$R21,INDEX('Sites Data'!$BE$11:$BE$210,(AM$2+SUM($R$4:$R20))),"")</f>
        <v/>
      </c>
      <c r="AP21" s="27" t="str" cm="1">
        <f t="array" ref="AP21">IF(AM$2&lt;=$R21,INDEX('Sites Data'!$BF$11:$BF$210,(AM$2+SUM($R$4:$R20))),"")</f>
        <v/>
      </c>
      <c r="AQ21" s="27" t="str" cm="1">
        <f t="array" ref="AQ21">IF(AM$2&lt;=$R21,INDEX('Sites Data'!$BG$11:$BG$210,(AM$2+SUM($R$4:$R20))),"")</f>
        <v/>
      </c>
      <c r="AR21" s="27" t="str" cm="1">
        <f t="array" ref="AR21">IF(AM$2&lt;=$R21,INDEX('Sites Data'!$BH$11:$BH$210,(AM$2+SUM($R$4:$R20))),"")</f>
        <v/>
      </c>
      <c r="AS21" s="27" t="str" cm="1">
        <f t="array" ref="AS21">IF(AM$2&lt;=$R21,INDEX('Sites Data'!$BI$11:$BI$210,(AM$2+SUM($R$4:$R20))),"")</f>
        <v/>
      </c>
      <c r="AT21" s="27" t="str" cm="1">
        <f t="array" ref="AT21">IF(AM$2&lt;=$R21,INDEX('Sites Data'!$BJ$11:$BJ$210,(AM$2+SUM($R$4:$R20))),"")</f>
        <v/>
      </c>
      <c r="AU21" s="27" t="str" cm="1">
        <f t="array" ref="AU21">IF(AM$2&lt;=$R21,INDEX('Sites Data'!$BK$11:$BK$210,(AM$2+SUM($R$4:$R20))),"")</f>
        <v/>
      </c>
      <c r="AV21" s="25" t="str">
        <f>IF(AM21="","",SUMIF(Hide[Unique Types],$C21&amp;" "&amp;AN21&amp;" "&amp;AO21&amp;" "&amp;AP21,SiteCalc2[FCI Charging Capacity '[kWh/day']]))</f>
        <v/>
      </c>
      <c r="AW21" s="27" t="str" cm="1">
        <f t="array" ref="AW21">IF(AW$2&lt;=$R21,INDEX('Sites Data'!$BC$11:$BC$210,(AW$2+SUM($R$4:$R20))),"")</f>
        <v/>
      </c>
      <c r="AX21" s="27" t="str" cm="1">
        <f t="array" ref="AX21">IF(AW$2&lt;=$R21,INDEX('Sites Data'!$BD$11:$BD$210,(AW$2+SUM($R$4:$R20))),"")</f>
        <v/>
      </c>
      <c r="AY21" s="27" t="str" cm="1">
        <f t="array" ref="AY21">IF(AW$2&lt;=$R21,INDEX('Sites Data'!$BE$11:$BE$210,(AW$2+SUM($R$4:$R20))),"")</f>
        <v/>
      </c>
      <c r="AZ21" s="27" t="str" cm="1">
        <f t="array" ref="AZ21">IF(AW$2&lt;=$R21,INDEX('Sites Data'!$BF$11:$BF$210,(AW$2+SUM($R$4:$R20))),"")</f>
        <v/>
      </c>
      <c r="BA21" s="27" t="str" cm="1">
        <f t="array" ref="BA21">IF(AW$2&lt;=$R21,INDEX('Sites Data'!$BG$11:$BG$210,(AW$2+SUM($R$4:$R20))),"")</f>
        <v/>
      </c>
      <c r="BB21" s="27" t="str" cm="1">
        <f t="array" ref="BB21">IF(AW$2&lt;=$R21,INDEX('Sites Data'!$BH$11:$BH$210,(AW$2+SUM($R$4:$R20))),"")</f>
        <v/>
      </c>
      <c r="BC21" s="27" t="str" cm="1">
        <f t="array" ref="BC21">IF(AW$2&lt;=$R21,INDEX('Sites Data'!$BI$11:$BI$210,(AW$2+SUM($R$4:$R20))),"")</f>
        <v/>
      </c>
      <c r="BD21" s="27" t="str" cm="1">
        <f t="array" ref="BD21">IF(AW$2&lt;=$R21,INDEX('Sites Data'!$BJ$11:$BJ$210,(AW$2+SUM($R$4:$R20))),"")</f>
        <v/>
      </c>
      <c r="BE21" s="27" t="str" cm="1">
        <f t="array" ref="BE21">IF(AW$2&lt;=$R21,INDEX('Sites Data'!$BK$11:$BK$210,(AW$2+SUM($R$4:$R20))),"")</f>
        <v/>
      </c>
      <c r="BF21" s="25" t="str">
        <f>IF(AW21="","",SUMIF(Hide[Unique Types],$C21&amp;" "&amp;AX21&amp;" "&amp;AY21&amp;" "&amp;AZ21,SiteCalc2[FCI Charging Capacity '[kWh/day']]))</f>
        <v/>
      </c>
      <c r="BG21" s="27" t="str" cm="1">
        <f t="array" ref="BG21">IF(BG$2&lt;=$R21,INDEX('Sites Data'!$BC$11:$BC$210,(BG$2+SUM($R$4:$R20))),"")</f>
        <v/>
      </c>
      <c r="BH21" s="27" t="str" cm="1">
        <f t="array" ref="BH21">IF(BG$2&lt;=$R21,INDEX('Sites Data'!$BD$11:$BD$210,(BG$2+SUM($R$4:$R20))),"")</f>
        <v/>
      </c>
      <c r="BI21" s="27" t="str" cm="1">
        <f t="array" ref="BI21">IF(BG$2&lt;=$R21,INDEX('Sites Data'!$BE$11:$BE$210,(BG$2+SUM($R$4:$R20))),"")</f>
        <v/>
      </c>
      <c r="BJ21" s="27" t="str" cm="1">
        <f t="array" ref="BJ21">IF(BG$2&lt;=$R21,INDEX('Sites Data'!$BF$11:$BF$210,(BG$2+SUM($R$4:$R20))),"")</f>
        <v/>
      </c>
      <c r="BK21" s="27" t="str" cm="1">
        <f t="array" ref="BK21">IF(BG$2&lt;=$R21,INDEX('Sites Data'!$BG$11:$BG$210,(BG$2+SUM($R$4:$R20))),"")</f>
        <v/>
      </c>
      <c r="BL21" s="27" t="str" cm="1">
        <f t="array" ref="BL21">IF(BG$2&lt;=$R21,INDEX('Sites Data'!$BH$11:$BH$210,(BG$2+SUM($R$4:$R20))),"")</f>
        <v/>
      </c>
      <c r="BM21" s="27" t="str" cm="1">
        <f t="array" ref="BM21">IF(BG$2&lt;=$R21,INDEX('Sites Data'!$BI$11:$BI$210,(BG$2+SUM($R$4:$R20))),"")</f>
        <v/>
      </c>
      <c r="BN21" s="27" t="str" cm="1">
        <f t="array" ref="BN21">IF(BG$2&lt;=$R21,INDEX('Sites Data'!$BJ$11:$BJ$210,(BG$2+SUM($R$4:$R20))),"")</f>
        <v/>
      </c>
      <c r="BO21" s="27" t="str" cm="1">
        <f t="array" ref="BO21">IF(BG$2&lt;=$R21,INDEX('Sites Data'!$BK$11:$BK$210,(BG$2+SUM($R$4:$R20))),"")</f>
        <v/>
      </c>
      <c r="BP21" s="25" t="str">
        <f>IF(BG21="","",SUMIF(Hide[Unique Types],$C21&amp;" "&amp;BH21&amp;" "&amp;BI21&amp;" "&amp;BJ21,SiteCalc2[FCI Charging Capacity '[kWh/day']]))</f>
        <v/>
      </c>
      <c r="BQ21" s="27" t="str" cm="1">
        <f t="array" ref="BQ21">IF(BQ$2&lt;=$R21,INDEX('Sites Data'!$BC$11:$BC$210,(BQ$2+SUM($R$4:$R20))),"")</f>
        <v/>
      </c>
      <c r="BR21" s="27" t="str" cm="1">
        <f t="array" ref="BR21">IF(BQ$2&lt;=$R21,INDEX('Sites Data'!$BD$11:$BD$210,(BQ$2+SUM($R$4:$R20))),"")</f>
        <v/>
      </c>
      <c r="BS21" s="27" t="str" cm="1">
        <f t="array" ref="BS21">IF(BQ$2&lt;=$R21,INDEX('Sites Data'!$BE$11:$BE$210,(BQ$2+SUM($R$4:$R20))),"")</f>
        <v/>
      </c>
      <c r="BT21" s="27" t="str" cm="1">
        <f t="array" ref="BT21">IF(BQ$2&lt;=$R21,INDEX('Sites Data'!$BF$11:$BF$210,(BQ$2+SUM($R$4:$R20))),"")</f>
        <v/>
      </c>
      <c r="BU21" s="27" t="str" cm="1">
        <f t="array" ref="BU21">IF(BQ$2&lt;=$R21,INDEX('Sites Data'!$BG$11:$BG$210,(BQ$2+SUM($R$4:$R20))),"")</f>
        <v/>
      </c>
      <c r="BV21" s="27" t="str" cm="1">
        <f t="array" ref="BV21">IF(BQ$2&lt;=$R21,INDEX('Sites Data'!$BH$11:$BH$210,(BQ$2+SUM($R$4:$R20))),"")</f>
        <v/>
      </c>
      <c r="BW21" s="27" t="str" cm="1">
        <f t="array" ref="BW21">IF(BQ$2&lt;=$R21,INDEX('Sites Data'!$BI$11:$BI$210,(BQ$2+SUM($R$4:$R20))),"")</f>
        <v/>
      </c>
      <c r="BX21" s="27" t="str" cm="1">
        <f t="array" ref="BX21">IF(BQ$2&lt;=$R21,INDEX('Sites Data'!$BJ$11:$BJ$210,(BQ$2+SUM($R$4:$R20))),"")</f>
        <v/>
      </c>
      <c r="BY21" s="27" t="str" cm="1">
        <f t="array" ref="BY21">IF(BQ$2&lt;=$R21,INDEX('Sites Data'!$BK$11:$BK$210,(BQ$2+SUM($R$4:$R20))),"")</f>
        <v/>
      </c>
      <c r="BZ21" s="25" t="str">
        <f>IF(BQ21="","",SUMIF(Hide[Unique Types],$C21&amp;" "&amp;BR21&amp;" "&amp;BS21&amp;" "&amp;BT21,SiteCalc2[FCI Charging Capacity '[kWh/day']]))</f>
        <v/>
      </c>
      <c r="CA21" s="27" t="str" cm="1">
        <f t="array" ref="CA21">IF(CA$2&lt;=$R21,INDEX('Sites Data'!$BC$11:$BC$210,(CA$2+SUM($R$4:$R20))),"")</f>
        <v/>
      </c>
      <c r="CB21" s="27" t="str" cm="1">
        <f t="array" ref="CB21">IF(CA$2&lt;=$R21,INDEX('Sites Data'!$BD$11:$BD$210,(CA$2+SUM($R$4:$R20))),"")</f>
        <v/>
      </c>
      <c r="CC21" s="27" t="str" cm="1">
        <f t="array" ref="CC21">IF(CA$2&lt;=$R21,INDEX('Sites Data'!$BE$11:$BE$210,(CA$2+SUM($R$4:$R20))),"")</f>
        <v/>
      </c>
      <c r="CD21" s="27" t="str" cm="1">
        <f t="array" ref="CD21">IF(CA$2&lt;=$R21,INDEX('Sites Data'!$BF$11:$BF$210,(CA$2+SUM($R$4:$R20))),"")</f>
        <v/>
      </c>
      <c r="CE21" s="27" t="str" cm="1">
        <f t="array" ref="CE21">IF(CA$2&lt;=$R21,INDEX('Sites Data'!$BG$11:$BG$210,(CA$2+SUM($R$4:$R20))),"")</f>
        <v/>
      </c>
      <c r="CF21" s="27" t="str" cm="1">
        <f t="array" ref="CF21">IF(CA$2&lt;=$R21,INDEX('Sites Data'!$BH$11:$BH$210,(CA$2+SUM($R$4:$R20))),"")</f>
        <v/>
      </c>
      <c r="CG21" s="27" t="str" cm="1">
        <f t="array" ref="CG21">IF(CA$2&lt;=$R21,INDEX('Sites Data'!$BI$11:$BI$210,(CA$2+SUM($R$4:$R20))),"")</f>
        <v/>
      </c>
      <c r="CH21" s="27" t="str" cm="1">
        <f t="array" ref="CH21">IF(CA$2&lt;=$R21,INDEX('Sites Data'!$BJ$11:$BJ$210,(CA$2+SUM($R$4:$R20))),"")</f>
        <v/>
      </c>
      <c r="CI21" s="27" t="str" cm="1">
        <f t="array" ref="CI21">IF(CA$2&lt;=$R21,INDEX('Sites Data'!$BK$11:$BK$210,(CA$2+SUM($R$4:$R20))),"")</f>
        <v/>
      </c>
      <c r="CJ21" s="25" t="str">
        <f>IF(CA21="","",SUMIF(Hide[Unique Types],$C21&amp;" "&amp;CB21&amp;" "&amp;CC21&amp;" "&amp;CD21,SiteCalc2[FCI Charging Capacity '[kWh/day']]))</f>
        <v/>
      </c>
      <c r="CK21" s="25" t="str">
        <f t="shared" si="11"/>
        <v/>
      </c>
      <c r="CL21" s="25" t="str">
        <f t="shared" si="12"/>
        <v/>
      </c>
      <c r="CM21" s="25" t="str">
        <f t="shared" si="13"/>
        <v/>
      </c>
      <c r="CN21" s="25" t="str">
        <f t="shared" si="14"/>
        <v/>
      </c>
      <c r="CO21" s="25" t="str">
        <f t="shared" si="15"/>
        <v/>
      </c>
      <c r="CP21" s="25" t="str">
        <f t="shared" si="16"/>
        <v/>
      </c>
      <c r="CQ21" s="25" t="str">
        <f t="shared" si="17"/>
        <v/>
      </c>
      <c r="CR21" s="25" t="str">
        <f t="shared" si="18"/>
        <v/>
      </c>
      <c r="CS21" s="25" t="str">
        <f t="shared" si="19"/>
        <v/>
      </c>
      <c r="CT21" s="25" t="str">
        <f t="shared" si="20"/>
        <v/>
      </c>
    </row>
    <row r="22" spans="1:98" x14ac:dyDescent="0.3">
      <c r="A22" s="20">
        <v>19</v>
      </c>
      <c r="B22" s="20">
        <f t="shared" si="1"/>
        <v>0</v>
      </c>
      <c r="D22" s="25">
        <f>_xlfn.XLOOKUP(C22,SiteChar[Site Name],SiteChar[Site Street Address],"",0,1)</f>
        <v>0</v>
      </c>
      <c r="E22" s="25" t="str">
        <f>_xlfn.XLOOKUP(D22,SiteChar[Site Street Address],SiteChar[Site City],"",0,1)</f>
        <v/>
      </c>
      <c r="F22" s="25">
        <f>_xlfn.XLOOKUP($C22,SiteChar[Site Name],SiteChar[Latitude],"",0,1)</f>
        <v>0</v>
      </c>
      <c r="G22" s="25">
        <f>_xlfn.XLOOKUP($C22,SiteChar[Site Name],SiteChar[Longitude],"",0,1)</f>
        <v>0</v>
      </c>
      <c r="H22" s="33">
        <f>_xlfn.XLOOKUP($C22,SiteChar[Site Name],SiteChar[Expected Date of Station Operation],"",0,1)</f>
        <v>0</v>
      </c>
      <c r="I22" s="34">
        <f>_xlfn.XLOOKUP($C22,SiteChar[Site Name],SiteChar[Expected Daily Permitted Hours],"",0,1)</f>
        <v>0</v>
      </c>
      <c r="J22" s="25">
        <f>_xlfn.XLOOKUP($C22,SiteChar[Site Name],SiteChar[Maximum Total Site Power 
'[kW']],"",0,1)</f>
        <v>0</v>
      </c>
      <c r="K22" s="25"/>
      <c r="L22" s="25" cm="1">
        <f t="array" ref="L22">_xlfn.XLOOKUP($C22,SiteChar[Site Name],SiteCalc1[Total Site
FCI 
Power Rating 
'[kW']],"",0,1)</f>
        <v>0</v>
      </c>
      <c r="M22" s="25" cm="1">
        <f t="array" ref="M22">_xlfn.XLOOKUP($C22,SiteChar[Site Name],SiteCalc1[Total 
Site 
LMD-FCI Power Rating 
'[kW']],"",0,1)</f>
        <v>0</v>
      </c>
      <c r="N22" s="25" cm="1">
        <f t="array" ref="N22">_xlfn.XLOOKUP($C22,SiteChar[Site Name],SiteCalc1[Total Site
HD-FCI Power Rating 
'[kW']],"",0,1)</f>
        <v>0</v>
      </c>
      <c r="O22" s="25" cm="1">
        <f t="array" ref="O22">_xlfn.XLOOKUP($C22,SiteChar[Site Name],SiteCalc2[Total Number of 
Site 
FSEs],"",0,1)</f>
        <v>0</v>
      </c>
      <c r="P22" s="27" cm="1">
        <f t="array" ref="P22">_xlfn.XLOOKUP($C22,SiteChar[Site Name],SiteCalc2[Total Number of Site
LMD-FCI FSEs],"",0,1)</f>
        <v>0</v>
      </c>
      <c r="Q22" s="27" cm="1">
        <f t="array" ref="Q22">_xlfn.XLOOKUP($C22,SiteChar[Site Name],SiteCalc2[Total Number of Site
HD-FCI FSEs],"",0,1)</f>
        <v>0</v>
      </c>
      <c r="R22" s="27" t="str" cm="1">
        <f t="array" ref="R22">_xlfn.XLOOKUP(C22,'Sites Data'!AZ29:$AZ$210,'Sites Data'!BA29:$BA$210,"",0,1)</f>
        <v/>
      </c>
      <c r="S22" s="25" t="str" cm="1">
        <f t="array" ref="S22">INDEX('Sites Data'!$BC$11:$BC$210,(S$2+SUM($R$4:R21)))</f>
        <v/>
      </c>
      <c r="T22" s="25" t="str" cm="1">
        <f t="array" ref="T22">INDEX('Sites Data'!$BD$11:$BD$210,(S$2+SUM($R$4:R21)))</f>
        <v/>
      </c>
      <c r="U22" s="25" t="str" cm="1">
        <f t="array" ref="U22">INDEX('Sites Data'!$BE$11:$BE$210,(S$2+SUM($R$4:$R21)))</f>
        <v/>
      </c>
      <c r="V22" s="25" t="str" cm="1">
        <f t="array" ref="V22">INDEX('Sites Data'!$BF$11:$BF$210,(S$2+SUM($R$4:$R21)))</f>
        <v/>
      </c>
      <c r="W22" s="25" t="str" cm="1">
        <f t="array" ref="W22">INDEX('Sites Data'!$BG$11:$BG$210,(S$2+SUM($R$4:$R21)))</f>
        <v/>
      </c>
      <c r="X22" s="25" t="str" cm="1">
        <f t="array" ref="X22">INDEX('Sites Data'!$BH$11:$BH$210,(S$2+SUM($R$4:$R21)))</f>
        <v/>
      </c>
      <c r="Y22" s="25" t="str" cm="1">
        <f t="array" ref="Y22">INDEX('Sites Data'!$BI$11:$BI$210,(S$2+SUM($R$4:$R21)))</f>
        <v/>
      </c>
      <c r="Z22" s="25" t="str" cm="1">
        <f t="array" ref="Z22">INDEX('Sites Data'!$BJ$11:$BJ$210,(S$2+SUM($R$4:$R21)))</f>
        <v/>
      </c>
      <c r="AA22" s="25" t="str" cm="1">
        <f t="array" ref="AA22">INDEX('Sites Data'!$BK$11:$BK$210,(S$2+SUM($R$4:$R21)))</f>
        <v/>
      </c>
      <c r="AB22" s="25" t="str">
        <f>IF(S22="","",SUMIF(Hide[Unique Types],$C22&amp;" "&amp;T22&amp;" "&amp;U22&amp;" "&amp;V22,SiteCalc2[FCI Charging Capacity '[kWh/day']]))</f>
        <v/>
      </c>
      <c r="AC22" s="27" t="str" cm="1">
        <f t="array" ref="AC22">IF(AC$2&lt;=$R22,INDEX('Sites Data'!$BC$11:$BC$210,(AC$2+SUM($R$4:$R21))),"")</f>
        <v/>
      </c>
      <c r="AD22" s="152" t="str" cm="1">
        <f t="array" ref="AD22">IF(AC$2&lt;=$R22,INDEX('Sites Data'!$BD$11:$BD$210,(AC$2+SUM($R$4:$R21))),"")</f>
        <v/>
      </c>
      <c r="AE22" s="27" t="str" cm="1">
        <f t="array" ref="AE22">IF(AC$2&lt;=$R22,INDEX('Sites Data'!$BE$11:$BE$210,(AC$2+SUM($R$4:$R21))),"")</f>
        <v/>
      </c>
      <c r="AF22" s="27" t="str" cm="1">
        <f t="array" ref="AF22">IF(AC$2&lt;=$R22,INDEX('Sites Data'!$BF$11:$BF$210,(AC$2+SUM($R$4:$R21))),"")</f>
        <v/>
      </c>
      <c r="AG22" s="27" t="str" cm="1">
        <f t="array" ref="AG22">IF(AC$2&lt;=$R22,INDEX('Sites Data'!$BG$11:$BG$210,(AC$2+SUM($R$4:$R21))),"")</f>
        <v/>
      </c>
      <c r="AH22" s="27" t="str" cm="1">
        <f t="array" ref="AH22">IF(AC$2&lt;=$R22,INDEX('Sites Data'!$BH$11:$BH$210,(AC$2+SUM($R$4:$R21))),"")</f>
        <v/>
      </c>
      <c r="AI22" s="27" t="str" cm="1">
        <f t="array" ref="AI22">IF(AC$2&lt;=$R22,INDEX('Sites Data'!$BI$11:$BI$210,(AC$2+SUM($R$4:$R21))),"")</f>
        <v/>
      </c>
      <c r="AJ22" s="27" t="str" cm="1">
        <f t="array" ref="AJ22">IF(AC$2&lt;=$R22,INDEX('Sites Data'!$BJ$11:$BJ$210,(AC$2+SUM($R$4:$R21))),"")</f>
        <v/>
      </c>
      <c r="AK22" s="27" t="str" cm="1">
        <f t="array" ref="AK22">IF(AC$2&lt;=$R22,INDEX('Sites Data'!$BK$11:$BK$210,(AC$2+SUM($R$4:$R21))),"")</f>
        <v/>
      </c>
      <c r="AL22" s="25" t="str">
        <f>IF(AC22="","",SUMIF(Hide[Unique Types],$C22&amp;" "&amp;AD22&amp;" "&amp;AE22&amp;" "&amp;AF22,SiteCalc2[FCI Charging Capacity '[kWh/day']]))</f>
        <v/>
      </c>
      <c r="AM22" s="27" t="str" cm="1">
        <f t="array" ref="AM22">IF(AM$2&lt;=$R22,INDEX('Sites Data'!$BC$11:$BC$210,(AM$2+SUM($R$4:$R21))),"")</f>
        <v/>
      </c>
      <c r="AN22" s="27" t="str" cm="1">
        <f t="array" ref="AN22">IF(AM$2&lt;=$R22,INDEX('Sites Data'!$BD$11:$BD$210,(AM$2+SUM($R$4:$R21))),"")</f>
        <v/>
      </c>
      <c r="AO22" s="27" t="str" cm="1">
        <f t="array" ref="AO22">IF(AM$2&lt;=$R22,INDEX('Sites Data'!$BE$11:$BE$210,(AM$2+SUM($R$4:$R21))),"")</f>
        <v/>
      </c>
      <c r="AP22" s="27" t="str" cm="1">
        <f t="array" ref="AP22">IF(AM$2&lt;=$R22,INDEX('Sites Data'!$BF$11:$BF$210,(AM$2+SUM($R$4:$R21))),"")</f>
        <v/>
      </c>
      <c r="AQ22" s="27" t="str" cm="1">
        <f t="array" ref="AQ22">IF(AM$2&lt;=$R22,INDEX('Sites Data'!$BG$11:$BG$210,(AM$2+SUM($R$4:$R21))),"")</f>
        <v/>
      </c>
      <c r="AR22" s="27" t="str" cm="1">
        <f t="array" ref="AR22">IF(AM$2&lt;=$R22,INDEX('Sites Data'!$BH$11:$BH$210,(AM$2+SUM($R$4:$R21))),"")</f>
        <v/>
      </c>
      <c r="AS22" s="27" t="str" cm="1">
        <f t="array" ref="AS22">IF(AM$2&lt;=$R22,INDEX('Sites Data'!$BI$11:$BI$210,(AM$2+SUM($R$4:$R21))),"")</f>
        <v/>
      </c>
      <c r="AT22" s="27" t="str" cm="1">
        <f t="array" ref="AT22">IF(AM$2&lt;=$R22,INDEX('Sites Data'!$BJ$11:$BJ$210,(AM$2+SUM($R$4:$R21))),"")</f>
        <v/>
      </c>
      <c r="AU22" s="27" t="str" cm="1">
        <f t="array" ref="AU22">IF(AM$2&lt;=$R22,INDEX('Sites Data'!$BK$11:$BK$210,(AM$2+SUM($R$4:$R21))),"")</f>
        <v/>
      </c>
      <c r="AV22" s="25" t="str">
        <f>IF(AM22="","",SUMIF(Hide[Unique Types],$C22&amp;" "&amp;AN22&amp;" "&amp;AO22&amp;" "&amp;AP22,SiteCalc2[FCI Charging Capacity '[kWh/day']]))</f>
        <v/>
      </c>
      <c r="AW22" s="27" t="str" cm="1">
        <f t="array" ref="AW22">IF(AW$2&lt;=$R22,INDEX('Sites Data'!$BC$11:$BC$210,(AW$2+SUM($R$4:$R21))),"")</f>
        <v/>
      </c>
      <c r="AX22" s="27" t="str" cm="1">
        <f t="array" ref="AX22">IF(AW$2&lt;=$R22,INDEX('Sites Data'!$BD$11:$BD$210,(AW$2+SUM($R$4:$R21))),"")</f>
        <v/>
      </c>
      <c r="AY22" s="27" t="str" cm="1">
        <f t="array" ref="AY22">IF(AW$2&lt;=$R22,INDEX('Sites Data'!$BE$11:$BE$210,(AW$2+SUM($R$4:$R21))),"")</f>
        <v/>
      </c>
      <c r="AZ22" s="27" t="str" cm="1">
        <f t="array" ref="AZ22">IF(AW$2&lt;=$R22,INDEX('Sites Data'!$BF$11:$BF$210,(AW$2+SUM($R$4:$R21))),"")</f>
        <v/>
      </c>
      <c r="BA22" s="27" t="str" cm="1">
        <f t="array" ref="BA22">IF(AW$2&lt;=$R22,INDEX('Sites Data'!$BG$11:$BG$210,(AW$2+SUM($R$4:$R21))),"")</f>
        <v/>
      </c>
      <c r="BB22" s="27" t="str" cm="1">
        <f t="array" ref="BB22">IF(AW$2&lt;=$R22,INDEX('Sites Data'!$BH$11:$BH$210,(AW$2+SUM($R$4:$R21))),"")</f>
        <v/>
      </c>
      <c r="BC22" s="27" t="str" cm="1">
        <f t="array" ref="BC22">IF(AW$2&lt;=$R22,INDEX('Sites Data'!$BI$11:$BI$210,(AW$2+SUM($R$4:$R21))),"")</f>
        <v/>
      </c>
      <c r="BD22" s="27" t="str" cm="1">
        <f t="array" ref="BD22">IF(AW$2&lt;=$R22,INDEX('Sites Data'!$BJ$11:$BJ$210,(AW$2+SUM($R$4:$R21))),"")</f>
        <v/>
      </c>
      <c r="BE22" s="27" t="str" cm="1">
        <f t="array" ref="BE22">IF(AW$2&lt;=$R22,INDEX('Sites Data'!$BK$11:$BK$210,(AW$2+SUM($R$4:$R21))),"")</f>
        <v/>
      </c>
      <c r="BF22" s="25" t="str">
        <f>IF(AW22="","",SUMIF(Hide[Unique Types],$C22&amp;" "&amp;AX22&amp;" "&amp;AY22&amp;" "&amp;AZ22,SiteCalc2[FCI Charging Capacity '[kWh/day']]))</f>
        <v/>
      </c>
      <c r="BG22" s="27" t="str" cm="1">
        <f t="array" ref="BG22">IF(BG$2&lt;=$R22,INDEX('Sites Data'!$BC$11:$BC$210,(BG$2+SUM($R$4:$R21))),"")</f>
        <v/>
      </c>
      <c r="BH22" s="27" t="str" cm="1">
        <f t="array" ref="BH22">IF(BG$2&lt;=$R22,INDEX('Sites Data'!$BD$11:$BD$210,(BG$2+SUM($R$4:$R21))),"")</f>
        <v/>
      </c>
      <c r="BI22" s="27" t="str" cm="1">
        <f t="array" ref="BI22">IF(BG$2&lt;=$R22,INDEX('Sites Data'!$BE$11:$BE$210,(BG$2+SUM($R$4:$R21))),"")</f>
        <v/>
      </c>
      <c r="BJ22" s="27" t="str" cm="1">
        <f t="array" ref="BJ22">IF(BG$2&lt;=$R22,INDEX('Sites Data'!$BF$11:$BF$210,(BG$2+SUM($R$4:$R21))),"")</f>
        <v/>
      </c>
      <c r="BK22" s="27" t="str" cm="1">
        <f t="array" ref="BK22">IF(BG$2&lt;=$R22,INDEX('Sites Data'!$BG$11:$BG$210,(BG$2+SUM($R$4:$R21))),"")</f>
        <v/>
      </c>
      <c r="BL22" s="27" t="str" cm="1">
        <f t="array" ref="BL22">IF(BG$2&lt;=$R22,INDEX('Sites Data'!$BH$11:$BH$210,(BG$2+SUM($R$4:$R21))),"")</f>
        <v/>
      </c>
      <c r="BM22" s="27" t="str" cm="1">
        <f t="array" ref="BM22">IF(BG$2&lt;=$R22,INDEX('Sites Data'!$BI$11:$BI$210,(BG$2+SUM($R$4:$R21))),"")</f>
        <v/>
      </c>
      <c r="BN22" s="27" t="str" cm="1">
        <f t="array" ref="BN22">IF(BG$2&lt;=$R22,INDEX('Sites Data'!$BJ$11:$BJ$210,(BG$2+SUM($R$4:$R21))),"")</f>
        <v/>
      </c>
      <c r="BO22" s="27" t="str" cm="1">
        <f t="array" ref="BO22">IF(BG$2&lt;=$R22,INDEX('Sites Data'!$BK$11:$BK$210,(BG$2+SUM($R$4:$R21))),"")</f>
        <v/>
      </c>
      <c r="BP22" s="25" t="str">
        <f>IF(BG22="","",SUMIF(Hide[Unique Types],$C22&amp;" "&amp;BH22&amp;" "&amp;BI22&amp;" "&amp;BJ22,SiteCalc2[FCI Charging Capacity '[kWh/day']]))</f>
        <v/>
      </c>
      <c r="BQ22" s="27" t="str" cm="1">
        <f t="array" ref="BQ22">IF(BQ$2&lt;=$R22,INDEX('Sites Data'!$BC$11:$BC$210,(BQ$2+SUM($R$4:$R21))),"")</f>
        <v/>
      </c>
      <c r="BR22" s="27" t="str" cm="1">
        <f t="array" ref="BR22">IF(BQ$2&lt;=$R22,INDEX('Sites Data'!$BD$11:$BD$210,(BQ$2+SUM($R$4:$R21))),"")</f>
        <v/>
      </c>
      <c r="BS22" s="27" t="str" cm="1">
        <f t="array" ref="BS22">IF(BQ$2&lt;=$R22,INDEX('Sites Data'!$BE$11:$BE$210,(BQ$2+SUM($R$4:$R21))),"")</f>
        <v/>
      </c>
      <c r="BT22" s="27" t="str" cm="1">
        <f t="array" ref="BT22">IF(BQ$2&lt;=$R22,INDEX('Sites Data'!$BF$11:$BF$210,(BQ$2+SUM($R$4:$R21))),"")</f>
        <v/>
      </c>
      <c r="BU22" s="27" t="str" cm="1">
        <f t="array" ref="BU22">IF(BQ$2&lt;=$R22,INDEX('Sites Data'!$BG$11:$BG$210,(BQ$2+SUM($R$4:$R21))),"")</f>
        <v/>
      </c>
      <c r="BV22" s="27" t="str" cm="1">
        <f t="array" ref="BV22">IF(BQ$2&lt;=$R22,INDEX('Sites Data'!$BH$11:$BH$210,(BQ$2+SUM($R$4:$R21))),"")</f>
        <v/>
      </c>
      <c r="BW22" s="27" t="str" cm="1">
        <f t="array" ref="BW22">IF(BQ$2&lt;=$R22,INDEX('Sites Data'!$BI$11:$BI$210,(BQ$2+SUM($R$4:$R21))),"")</f>
        <v/>
      </c>
      <c r="BX22" s="27" t="str" cm="1">
        <f t="array" ref="BX22">IF(BQ$2&lt;=$R22,INDEX('Sites Data'!$BJ$11:$BJ$210,(BQ$2+SUM($R$4:$R21))),"")</f>
        <v/>
      </c>
      <c r="BY22" s="27" t="str" cm="1">
        <f t="array" ref="BY22">IF(BQ$2&lt;=$R22,INDEX('Sites Data'!$BK$11:$BK$210,(BQ$2+SUM($R$4:$R21))),"")</f>
        <v/>
      </c>
      <c r="BZ22" s="25" t="str">
        <f>IF(BQ22="","",SUMIF(Hide[Unique Types],$C22&amp;" "&amp;BR22&amp;" "&amp;BS22&amp;" "&amp;BT22,SiteCalc2[FCI Charging Capacity '[kWh/day']]))</f>
        <v/>
      </c>
      <c r="CA22" s="27" t="str" cm="1">
        <f t="array" ref="CA22">IF(CA$2&lt;=$R22,INDEX('Sites Data'!$BC$11:$BC$210,(CA$2+SUM($R$4:$R21))),"")</f>
        <v/>
      </c>
      <c r="CB22" s="27" t="str" cm="1">
        <f t="array" ref="CB22">IF(CA$2&lt;=$R22,INDEX('Sites Data'!$BD$11:$BD$210,(CA$2+SUM($R$4:$R21))),"")</f>
        <v/>
      </c>
      <c r="CC22" s="27" t="str" cm="1">
        <f t="array" ref="CC22">IF(CA$2&lt;=$R22,INDEX('Sites Data'!$BE$11:$BE$210,(CA$2+SUM($R$4:$R21))),"")</f>
        <v/>
      </c>
      <c r="CD22" s="27" t="str" cm="1">
        <f t="array" ref="CD22">IF(CA$2&lt;=$R22,INDEX('Sites Data'!$BF$11:$BF$210,(CA$2+SUM($R$4:$R21))),"")</f>
        <v/>
      </c>
      <c r="CE22" s="27" t="str" cm="1">
        <f t="array" ref="CE22">IF(CA$2&lt;=$R22,INDEX('Sites Data'!$BG$11:$BG$210,(CA$2+SUM($R$4:$R21))),"")</f>
        <v/>
      </c>
      <c r="CF22" s="27" t="str" cm="1">
        <f t="array" ref="CF22">IF(CA$2&lt;=$R22,INDEX('Sites Data'!$BH$11:$BH$210,(CA$2+SUM($R$4:$R21))),"")</f>
        <v/>
      </c>
      <c r="CG22" s="27" t="str" cm="1">
        <f t="array" ref="CG22">IF(CA$2&lt;=$R22,INDEX('Sites Data'!$BI$11:$BI$210,(CA$2+SUM($R$4:$R21))),"")</f>
        <v/>
      </c>
      <c r="CH22" s="27" t="str" cm="1">
        <f t="array" ref="CH22">IF(CA$2&lt;=$R22,INDEX('Sites Data'!$BJ$11:$BJ$210,(CA$2+SUM($R$4:$R21))),"")</f>
        <v/>
      </c>
      <c r="CI22" s="27" t="str" cm="1">
        <f t="array" ref="CI22">IF(CA$2&lt;=$R22,INDEX('Sites Data'!$BK$11:$BK$210,(CA$2+SUM($R$4:$R21))),"")</f>
        <v/>
      </c>
      <c r="CJ22" s="25" t="str">
        <f>IF(CA22="","",SUMIF(Hide[Unique Types],$C22&amp;" "&amp;CB22&amp;" "&amp;CC22&amp;" "&amp;CD22,SiteCalc2[FCI Charging Capacity '[kWh/day']]))</f>
        <v/>
      </c>
      <c r="CK22" s="25" t="str">
        <f t="shared" si="11"/>
        <v/>
      </c>
      <c r="CL22" s="25" t="str">
        <f t="shared" si="12"/>
        <v/>
      </c>
      <c r="CM22" s="25" t="str">
        <f t="shared" si="13"/>
        <v/>
      </c>
      <c r="CN22" s="25" t="str">
        <f t="shared" si="14"/>
        <v/>
      </c>
      <c r="CO22" s="25" t="str">
        <f t="shared" si="15"/>
        <v/>
      </c>
      <c r="CP22" s="25" t="str">
        <f t="shared" si="16"/>
        <v/>
      </c>
      <c r="CQ22" s="25" t="str">
        <f t="shared" si="17"/>
        <v/>
      </c>
      <c r="CR22" s="25" t="str">
        <f t="shared" si="18"/>
        <v/>
      </c>
      <c r="CS22" s="25" t="str">
        <f t="shared" si="19"/>
        <v/>
      </c>
      <c r="CT22" s="25" t="str">
        <f t="shared" si="20"/>
        <v/>
      </c>
    </row>
    <row r="23" spans="1:98" x14ac:dyDescent="0.3">
      <c r="A23" s="20">
        <v>20</v>
      </c>
      <c r="B23" s="20">
        <f t="shared" si="1"/>
        <v>0</v>
      </c>
      <c r="D23" s="25">
        <f>_xlfn.XLOOKUP(C23,SiteChar[Site Name],SiteChar[Site Street Address],"",0,1)</f>
        <v>0</v>
      </c>
      <c r="E23" s="25" t="str">
        <f>_xlfn.XLOOKUP(D23,SiteChar[Site Street Address],SiteChar[Site City],"",0,1)</f>
        <v/>
      </c>
      <c r="F23" s="25">
        <f>_xlfn.XLOOKUP($C23,SiteChar[Site Name],SiteChar[Latitude],"",0,1)</f>
        <v>0</v>
      </c>
      <c r="G23" s="25">
        <f>_xlfn.XLOOKUP($C23,SiteChar[Site Name],SiteChar[Longitude],"",0,1)</f>
        <v>0</v>
      </c>
      <c r="H23" s="33">
        <f>_xlfn.XLOOKUP($C23,SiteChar[Site Name],SiteChar[Expected Date of Station Operation],"",0,1)</f>
        <v>0</v>
      </c>
      <c r="I23" s="34">
        <f>_xlfn.XLOOKUP($C23,SiteChar[Site Name],SiteChar[Expected Daily Permitted Hours],"",0,1)</f>
        <v>0</v>
      </c>
      <c r="J23" s="25">
        <f>_xlfn.XLOOKUP($C23,SiteChar[Site Name],SiteChar[Maximum Total Site Power 
'[kW']],"",0,1)</f>
        <v>0</v>
      </c>
      <c r="K23" s="25"/>
      <c r="L23" s="25" cm="1">
        <f t="array" ref="L23">_xlfn.XLOOKUP($C23,SiteChar[Site Name],SiteCalc1[Total Site
FCI 
Power Rating 
'[kW']],"",0,1)</f>
        <v>0</v>
      </c>
      <c r="M23" s="25" cm="1">
        <f t="array" ref="M23">_xlfn.XLOOKUP($C23,SiteChar[Site Name],SiteCalc1[Total 
Site 
LMD-FCI Power Rating 
'[kW']],"",0,1)</f>
        <v>0</v>
      </c>
      <c r="N23" s="25" cm="1">
        <f t="array" ref="N23">_xlfn.XLOOKUP($C23,SiteChar[Site Name],SiteCalc1[Total Site
HD-FCI Power Rating 
'[kW']],"",0,1)</f>
        <v>0</v>
      </c>
      <c r="O23" s="25" cm="1">
        <f t="array" ref="O23">_xlfn.XLOOKUP($C23,SiteChar[Site Name],SiteCalc2[Total Number of 
Site 
FSEs],"",0,1)</f>
        <v>0</v>
      </c>
      <c r="P23" s="27" cm="1">
        <f t="array" ref="P23">_xlfn.XLOOKUP($C23,SiteChar[Site Name],SiteCalc2[Total Number of Site
LMD-FCI FSEs],"",0,1)</f>
        <v>0</v>
      </c>
      <c r="Q23" s="27" cm="1">
        <f t="array" ref="Q23">_xlfn.XLOOKUP($C23,SiteChar[Site Name],SiteCalc2[Total Number of Site
HD-FCI FSEs],"",0,1)</f>
        <v>0</v>
      </c>
      <c r="R23" s="27" t="str" cm="1">
        <f t="array" ref="R23">_xlfn.XLOOKUP(C23,'Sites Data'!AZ30:$AZ$210,'Sites Data'!BA30:$BA$210,"",0,1)</f>
        <v/>
      </c>
      <c r="S23" s="25" t="str" cm="1">
        <f t="array" ref="S23">INDEX('Sites Data'!$BC$11:$BC$210,(S$2+SUM($R$4:R22)))</f>
        <v/>
      </c>
      <c r="T23" s="25" t="str" cm="1">
        <f t="array" ref="T23">INDEX('Sites Data'!$BD$11:$BD$210,(S$2+SUM($R$4:R22)))</f>
        <v/>
      </c>
      <c r="U23" s="25" t="str" cm="1">
        <f t="array" ref="U23">INDEX('Sites Data'!$BE$11:$BE$210,(S$2+SUM($R$4:$R22)))</f>
        <v/>
      </c>
      <c r="V23" s="25" t="str" cm="1">
        <f t="array" ref="V23">INDEX('Sites Data'!$BF$11:$BF$210,(S$2+SUM($R$4:$R22)))</f>
        <v/>
      </c>
      <c r="W23" s="25" t="str" cm="1">
        <f t="array" ref="W23">INDEX('Sites Data'!$BG$11:$BG$210,(S$2+SUM($R$4:$R22)))</f>
        <v/>
      </c>
      <c r="X23" s="25" t="str" cm="1">
        <f t="array" ref="X23">INDEX('Sites Data'!$BH$11:$BH$210,(S$2+SUM($R$4:$R22)))</f>
        <v/>
      </c>
      <c r="Y23" s="25" t="str" cm="1">
        <f t="array" ref="Y23">INDEX('Sites Data'!$BI$11:$BI$210,(S$2+SUM($R$4:$R22)))</f>
        <v/>
      </c>
      <c r="Z23" s="25" t="str" cm="1">
        <f t="array" ref="Z23">INDEX('Sites Data'!$BJ$11:$BJ$210,(S$2+SUM($R$4:$R22)))</f>
        <v/>
      </c>
      <c r="AA23" s="25" t="str" cm="1">
        <f t="array" ref="AA23">INDEX('Sites Data'!$BK$11:$BK$210,(S$2+SUM($R$4:$R22)))</f>
        <v/>
      </c>
      <c r="AB23" s="25" t="str">
        <f>IF(S23="","",SUMIF(Hide[Unique Types],$C23&amp;" "&amp;T23&amp;" "&amp;U23&amp;" "&amp;V23,SiteCalc2[FCI Charging Capacity '[kWh/day']]))</f>
        <v/>
      </c>
      <c r="AC23" s="27" t="str" cm="1">
        <f t="array" ref="AC23">IF(AC$2&lt;=$R23,INDEX('Sites Data'!$BC$11:$BC$210,(AC$2+SUM($R$4:$R22))),"")</f>
        <v/>
      </c>
      <c r="AD23" s="152" t="str" cm="1">
        <f t="array" ref="AD23">IF(AC$2&lt;=$R23,INDEX('Sites Data'!$BD$11:$BD$210,(AC$2+SUM($R$4:$R22))),"")</f>
        <v/>
      </c>
      <c r="AE23" s="27" t="str" cm="1">
        <f t="array" ref="AE23">IF(AC$2&lt;=$R23,INDEX('Sites Data'!$BE$11:$BE$210,(AC$2+SUM($R$4:$R22))),"")</f>
        <v/>
      </c>
      <c r="AF23" s="27" t="str" cm="1">
        <f t="array" ref="AF23">IF(AC$2&lt;=$R23,INDEX('Sites Data'!$BF$11:$BF$210,(AC$2+SUM($R$4:$R22))),"")</f>
        <v/>
      </c>
      <c r="AG23" s="27" t="str" cm="1">
        <f t="array" ref="AG23">IF(AC$2&lt;=$R23,INDEX('Sites Data'!$BG$11:$BG$210,(AC$2+SUM($R$4:$R22))),"")</f>
        <v/>
      </c>
      <c r="AH23" s="27" t="str" cm="1">
        <f t="array" ref="AH23">IF(AC$2&lt;=$R23,INDEX('Sites Data'!$BH$11:$BH$210,(AC$2+SUM($R$4:$R22))),"")</f>
        <v/>
      </c>
      <c r="AI23" s="27" t="str" cm="1">
        <f t="array" ref="AI23">IF(AC$2&lt;=$R23,INDEX('Sites Data'!$BI$11:$BI$210,(AC$2+SUM($R$4:$R22))),"")</f>
        <v/>
      </c>
      <c r="AJ23" s="27" t="str" cm="1">
        <f t="array" ref="AJ23">IF(AC$2&lt;=$R23,INDEX('Sites Data'!$BJ$11:$BJ$210,(AC$2+SUM($R$4:$R22))),"")</f>
        <v/>
      </c>
      <c r="AK23" s="27" t="str" cm="1">
        <f t="array" ref="AK23">IF(AC$2&lt;=$R23,INDEX('Sites Data'!$BK$11:$BK$210,(AC$2+SUM($R$4:$R22))),"")</f>
        <v/>
      </c>
      <c r="AL23" s="25" t="str">
        <f>IF(AC23="","",SUMIF(Hide[Unique Types],$C23&amp;" "&amp;AD23&amp;" "&amp;AE23&amp;" "&amp;AF23,SiteCalc2[FCI Charging Capacity '[kWh/day']]))</f>
        <v/>
      </c>
      <c r="AM23" s="27" t="str" cm="1">
        <f t="array" ref="AM23">IF(AM$2&lt;=$R23,INDEX('Sites Data'!$BC$11:$BC$210,(AM$2+SUM($R$4:$R22))),"")</f>
        <v/>
      </c>
      <c r="AN23" s="27" t="str" cm="1">
        <f t="array" ref="AN23">IF(AM$2&lt;=$R23,INDEX('Sites Data'!$BD$11:$BD$210,(AM$2+SUM($R$4:$R22))),"")</f>
        <v/>
      </c>
      <c r="AO23" s="27" t="str" cm="1">
        <f t="array" ref="AO23">IF(AM$2&lt;=$R23,INDEX('Sites Data'!$BE$11:$BE$210,(AM$2+SUM($R$4:$R22))),"")</f>
        <v/>
      </c>
      <c r="AP23" s="27" t="str" cm="1">
        <f t="array" ref="AP23">IF(AM$2&lt;=$R23,INDEX('Sites Data'!$BF$11:$BF$210,(AM$2+SUM($R$4:$R22))),"")</f>
        <v/>
      </c>
      <c r="AQ23" s="27" t="str" cm="1">
        <f t="array" ref="AQ23">IF(AM$2&lt;=$R23,INDEX('Sites Data'!$BG$11:$BG$210,(AM$2+SUM($R$4:$R22))),"")</f>
        <v/>
      </c>
      <c r="AR23" s="27" t="str" cm="1">
        <f t="array" ref="AR23">IF(AM$2&lt;=$R23,INDEX('Sites Data'!$BH$11:$BH$210,(AM$2+SUM($R$4:$R22))),"")</f>
        <v/>
      </c>
      <c r="AS23" s="27" t="str" cm="1">
        <f t="array" ref="AS23">IF(AM$2&lt;=$R23,INDEX('Sites Data'!$BI$11:$BI$210,(AM$2+SUM($R$4:$R22))),"")</f>
        <v/>
      </c>
      <c r="AT23" s="27" t="str" cm="1">
        <f t="array" ref="AT23">IF(AM$2&lt;=$R23,INDEX('Sites Data'!$BJ$11:$BJ$210,(AM$2+SUM($R$4:$R22))),"")</f>
        <v/>
      </c>
      <c r="AU23" s="27" t="str" cm="1">
        <f t="array" ref="AU23">IF(AM$2&lt;=$R23,INDEX('Sites Data'!$BK$11:$BK$210,(AM$2+SUM($R$4:$R22))),"")</f>
        <v/>
      </c>
      <c r="AV23" s="25" t="str">
        <f>IF(AM23="","",SUMIF(Hide[Unique Types],$C23&amp;" "&amp;AN23&amp;" "&amp;AO23&amp;" "&amp;AP23,SiteCalc2[FCI Charging Capacity '[kWh/day']]))</f>
        <v/>
      </c>
      <c r="AW23" s="27" t="str" cm="1">
        <f t="array" ref="AW23">IF(AW$2&lt;=$R23,INDEX('Sites Data'!$BC$11:$BC$210,(AW$2+SUM($R$4:$R22))),"")</f>
        <v/>
      </c>
      <c r="AX23" s="27" t="str" cm="1">
        <f t="array" ref="AX23">IF(AW$2&lt;=$R23,INDEX('Sites Data'!$BD$11:$BD$210,(AW$2+SUM($R$4:$R22))),"")</f>
        <v/>
      </c>
      <c r="AY23" s="27" t="str" cm="1">
        <f t="array" ref="AY23">IF(AW$2&lt;=$R23,INDEX('Sites Data'!$BE$11:$BE$210,(AW$2+SUM($R$4:$R22))),"")</f>
        <v/>
      </c>
      <c r="AZ23" s="27" t="str" cm="1">
        <f t="array" ref="AZ23">IF(AW$2&lt;=$R23,INDEX('Sites Data'!$BF$11:$BF$210,(AW$2+SUM($R$4:$R22))),"")</f>
        <v/>
      </c>
      <c r="BA23" s="27" t="str" cm="1">
        <f t="array" ref="BA23">IF(AW$2&lt;=$R23,INDEX('Sites Data'!$BG$11:$BG$210,(AW$2+SUM($R$4:$R22))),"")</f>
        <v/>
      </c>
      <c r="BB23" s="27" t="str" cm="1">
        <f t="array" ref="BB23">IF(AW$2&lt;=$R23,INDEX('Sites Data'!$BH$11:$BH$210,(AW$2+SUM($R$4:$R22))),"")</f>
        <v/>
      </c>
      <c r="BC23" s="27" t="str" cm="1">
        <f t="array" ref="BC23">IF(AW$2&lt;=$R23,INDEX('Sites Data'!$BI$11:$BI$210,(AW$2+SUM($R$4:$R22))),"")</f>
        <v/>
      </c>
      <c r="BD23" s="27" t="str" cm="1">
        <f t="array" ref="BD23">IF(AW$2&lt;=$R23,INDEX('Sites Data'!$BJ$11:$BJ$210,(AW$2+SUM($R$4:$R22))),"")</f>
        <v/>
      </c>
      <c r="BE23" s="27" t="str" cm="1">
        <f t="array" ref="BE23">IF(AW$2&lt;=$R23,INDEX('Sites Data'!$BK$11:$BK$210,(AW$2+SUM($R$4:$R22))),"")</f>
        <v/>
      </c>
      <c r="BF23" s="25" t="str">
        <f>IF(AW23="","",SUMIF(Hide[Unique Types],$C23&amp;" "&amp;AX23&amp;" "&amp;AY23&amp;" "&amp;AZ23,SiteCalc2[FCI Charging Capacity '[kWh/day']]))</f>
        <v/>
      </c>
      <c r="BG23" s="27" t="str" cm="1">
        <f t="array" ref="BG23">IF(BG$2&lt;=$R23,INDEX('Sites Data'!$BC$11:$BC$210,(BG$2+SUM($R$4:$R22))),"")</f>
        <v/>
      </c>
      <c r="BH23" s="27" t="str" cm="1">
        <f t="array" ref="BH23">IF(BG$2&lt;=$R23,INDEX('Sites Data'!$BD$11:$BD$210,(BG$2+SUM($R$4:$R22))),"")</f>
        <v/>
      </c>
      <c r="BI23" s="27" t="str" cm="1">
        <f t="array" ref="BI23">IF(BG$2&lt;=$R23,INDEX('Sites Data'!$BE$11:$BE$210,(BG$2+SUM($R$4:$R22))),"")</f>
        <v/>
      </c>
      <c r="BJ23" s="27" t="str" cm="1">
        <f t="array" ref="BJ23">IF(BG$2&lt;=$R23,INDEX('Sites Data'!$BF$11:$BF$210,(BG$2+SUM($R$4:$R22))),"")</f>
        <v/>
      </c>
      <c r="BK23" s="27" t="str" cm="1">
        <f t="array" ref="BK23">IF(BG$2&lt;=$R23,INDEX('Sites Data'!$BG$11:$BG$210,(BG$2+SUM($R$4:$R22))),"")</f>
        <v/>
      </c>
      <c r="BL23" s="27" t="str" cm="1">
        <f t="array" ref="BL23">IF(BG$2&lt;=$R23,INDEX('Sites Data'!$BH$11:$BH$210,(BG$2+SUM($R$4:$R22))),"")</f>
        <v/>
      </c>
      <c r="BM23" s="27" t="str" cm="1">
        <f t="array" ref="BM23">IF(BG$2&lt;=$R23,INDEX('Sites Data'!$BI$11:$BI$210,(BG$2+SUM($R$4:$R22))),"")</f>
        <v/>
      </c>
      <c r="BN23" s="27" t="str" cm="1">
        <f t="array" ref="BN23">IF(BG$2&lt;=$R23,INDEX('Sites Data'!$BJ$11:$BJ$210,(BG$2+SUM($R$4:$R22))),"")</f>
        <v/>
      </c>
      <c r="BO23" s="27" t="str" cm="1">
        <f t="array" ref="BO23">IF(BG$2&lt;=$R23,INDEX('Sites Data'!$BK$11:$BK$210,(BG$2+SUM($R$4:$R22))),"")</f>
        <v/>
      </c>
      <c r="BP23" s="25" t="str">
        <f>IF(BG23="","",SUMIF(Hide[Unique Types],$C23&amp;" "&amp;BH23&amp;" "&amp;BI23&amp;" "&amp;BJ23,SiteCalc2[FCI Charging Capacity '[kWh/day']]))</f>
        <v/>
      </c>
      <c r="BQ23" s="27" t="str" cm="1">
        <f t="array" ref="BQ23">IF(BQ$2&lt;=$R23,INDEX('Sites Data'!$BC$11:$BC$210,(BQ$2+SUM($R$4:$R22))),"")</f>
        <v/>
      </c>
      <c r="BR23" s="27" t="str" cm="1">
        <f t="array" ref="BR23">IF(BQ$2&lt;=$R23,INDEX('Sites Data'!$BD$11:$BD$210,(BQ$2+SUM($R$4:$R22))),"")</f>
        <v/>
      </c>
      <c r="BS23" s="27" t="str" cm="1">
        <f t="array" ref="BS23">IF(BQ$2&lt;=$R23,INDEX('Sites Data'!$BE$11:$BE$210,(BQ$2+SUM($R$4:$R22))),"")</f>
        <v/>
      </c>
      <c r="BT23" s="27" t="str" cm="1">
        <f t="array" ref="BT23">IF(BQ$2&lt;=$R23,INDEX('Sites Data'!$BF$11:$BF$210,(BQ$2+SUM($R$4:$R22))),"")</f>
        <v/>
      </c>
      <c r="BU23" s="27" t="str" cm="1">
        <f t="array" ref="BU23">IF(BQ$2&lt;=$R23,INDEX('Sites Data'!$BG$11:$BG$210,(BQ$2+SUM($R$4:$R22))),"")</f>
        <v/>
      </c>
      <c r="BV23" s="27" t="str" cm="1">
        <f t="array" ref="BV23">IF(BQ$2&lt;=$R23,INDEX('Sites Data'!$BH$11:$BH$210,(BQ$2+SUM($R$4:$R22))),"")</f>
        <v/>
      </c>
      <c r="BW23" s="27" t="str" cm="1">
        <f t="array" ref="BW23">IF(BQ$2&lt;=$R23,INDEX('Sites Data'!$BI$11:$BI$210,(BQ$2+SUM($R$4:$R22))),"")</f>
        <v/>
      </c>
      <c r="BX23" s="27" t="str" cm="1">
        <f t="array" ref="BX23">IF(BQ$2&lt;=$R23,INDEX('Sites Data'!$BJ$11:$BJ$210,(BQ$2+SUM($R$4:$R22))),"")</f>
        <v/>
      </c>
      <c r="BY23" s="27" t="str" cm="1">
        <f t="array" ref="BY23">IF(BQ$2&lt;=$R23,INDEX('Sites Data'!$BK$11:$BK$210,(BQ$2+SUM($R$4:$R22))),"")</f>
        <v/>
      </c>
      <c r="BZ23" s="25" t="str">
        <f>IF(BQ23="","",SUMIF(Hide[Unique Types],$C23&amp;" "&amp;BR23&amp;" "&amp;BS23&amp;" "&amp;BT23,SiteCalc2[FCI Charging Capacity '[kWh/day']]))</f>
        <v/>
      </c>
      <c r="CA23" s="27" t="str" cm="1">
        <f t="array" ref="CA23">IF(CA$2&lt;=$R23,INDEX('Sites Data'!$BC$11:$BC$210,(CA$2+SUM($R$4:$R22))),"")</f>
        <v/>
      </c>
      <c r="CB23" s="27" t="str" cm="1">
        <f t="array" ref="CB23">IF(CA$2&lt;=$R23,INDEX('Sites Data'!$BD$11:$BD$210,(CA$2+SUM($R$4:$R22))),"")</f>
        <v/>
      </c>
      <c r="CC23" s="27" t="str" cm="1">
        <f t="array" ref="CC23">IF(CA$2&lt;=$R23,INDEX('Sites Data'!$BE$11:$BE$210,(CA$2+SUM($R$4:$R22))),"")</f>
        <v/>
      </c>
      <c r="CD23" s="27" t="str" cm="1">
        <f t="array" ref="CD23">IF(CA$2&lt;=$R23,INDEX('Sites Data'!$BF$11:$BF$210,(CA$2+SUM($R$4:$R22))),"")</f>
        <v/>
      </c>
      <c r="CE23" s="27" t="str" cm="1">
        <f t="array" ref="CE23">IF(CA$2&lt;=$R23,INDEX('Sites Data'!$BG$11:$BG$210,(CA$2+SUM($R$4:$R22))),"")</f>
        <v/>
      </c>
      <c r="CF23" s="27" t="str" cm="1">
        <f t="array" ref="CF23">IF(CA$2&lt;=$R23,INDEX('Sites Data'!$BH$11:$BH$210,(CA$2+SUM($R$4:$R22))),"")</f>
        <v/>
      </c>
      <c r="CG23" s="27" t="str" cm="1">
        <f t="array" ref="CG23">IF(CA$2&lt;=$R23,INDEX('Sites Data'!$BI$11:$BI$210,(CA$2+SUM($R$4:$R22))),"")</f>
        <v/>
      </c>
      <c r="CH23" s="27" t="str" cm="1">
        <f t="array" ref="CH23">IF(CA$2&lt;=$R23,INDEX('Sites Data'!$BJ$11:$BJ$210,(CA$2+SUM($R$4:$R22))),"")</f>
        <v/>
      </c>
      <c r="CI23" s="27" t="str" cm="1">
        <f t="array" ref="CI23">IF(CA$2&lt;=$R23,INDEX('Sites Data'!$BK$11:$BK$210,(CA$2+SUM($R$4:$R22))),"")</f>
        <v/>
      </c>
      <c r="CJ23" s="25" t="str">
        <f>IF(CA23="","",SUMIF(Hide[Unique Types],$C23&amp;" "&amp;CB23&amp;" "&amp;CC23&amp;" "&amp;CD23,SiteCalc2[FCI Charging Capacity '[kWh/day']]))</f>
        <v/>
      </c>
      <c r="CK23" s="25" t="str">
        <f t="shared" si="11"/>
        <v/>
      </c>
      <c r="CL23" s="25" t="str">
        <f t="shared" si="12"/>
        <v/>
      </c>
      <c r="CM23" s="25" t="str">
        <f t="shared" si="13"/>
        <v/>
      </c>
      <c r="CN23" s="25" t="str">
        <f t="shared" si="14"/>
        <v/>
      </c>
      <c r="CO23" s="25" t="str">
        <f t="shared" si="15"/>
        <v/>
      </c>
      <c r="CP23" s="25" t="str">
        <f t="shared" si="16"/>
        <v/>
      </c>
      <c r="CQ23" s="25" t="str">
        <f t="shared" si="17"/>
        <v/>
      </c>
      <c r="CR23" s="25" t="str">
        <f t="shared" si="18"/>
        <v/>
      </c>
      <c r="CS23" s="25" t="str">
        <f t="shared" si="19"/>
        <v/>
      </c>
      <c r="CT23" s="25" t="str">
        <f t="shared" si="20"/>
        <v/>
      </c>
    </row>
    <row r="24" spans="1:98" x14ac:dyDescent="0.3">
      <c r="A24" s="20">
        <v>21</v>
      </c>
      <c r="B24" s="20">
        <f t="shared" si="1"/>
        <v>0</v>
      </c>
      <c r="D24" s="25">
        <f>_xlfn.XLOOKUP(C24,SiteChar[Site Name],SiteChar[Site Street Address],"",0,1)</f>
        <v>0</v>
      </c>
      <c r="E24" s="25" t="str">
        <f>_xlfn.XLOOKUP(D24,SiteChar[Site Street Address],SiteChar[Site City],"",0,1)</f>
        <v/>
      </c>
      <c r="F24" s="25">
        <f>_xlfn.XLOOKUP($C24,SiteChar[Site Name],SiteChar[Latitude],"",0,1)</f>
        <v>0</v>
      </c>
      <c r="G24" s="25">
        <f>_xlfn.XLOOKUP($C24,SiteChar[Site Name],SiteChar[Longitude],"",0,1)</f>
        <v>0</v>
      </c>
      <c r="H24" s="33">
        <f>_xlfn.XLOOKUP($C24,SiteChar[Site Name],SiteChar[Expected Date of Station Operation],"",0,1)</f>
        <v>0</v>
      </c>
      <c r="I24" s="34">
        <f>_xlfn.XLOOKUP($C24,SiteChar[Site Name],SiteChar[Expected Daily Permitted Hours],"",0,1)</f>
        <v>0</v>
      </c>
      <c r="J24" s="25">
        <f>_xlfn.XLOOKUP($C24,SiteChar[Site Name],SiteChar[Maximum Total Site Power 
'[kW']],"",0,1)</f>
        <v>0</v>
      </c>
      <c r="K24" s="25"/>
      <c r="L24" s="25" cm="1">
        <f t="array" ref="L24">_xlfn.XLOOKUP($C24,SiteChar[Site Name],SiteCalc1[Total Site
FCI 
Power Rating 
'[kW']],"",0,1)</f>
        <v>0</v>
      </c>
      <c r="M24" s="25" cm="1">
        <f t="array" ref="M24">_xlfn.XLOOKUP($C24,SiteChar[Site Name],SiteCalc1[Total 
Site 
LMD-FCI Power Rating 
'[kW']],"",0,1)</f>
        <v>0</v>
      </c>
      <c r="N24" s="25" cm="1">
        <f t="array" ref="N24">_xlfn.XLOOKUP($C24,SiteChar[Site Name],SiteCalc1[Total Site
HD-FCI Power Rating 
'[kW']],"",0,1)</f>
        <v>0</v>
      </c>
      <c r="O24" s="25" cm="1">
        <f t="array" ref="O24">_xlfn.XLOOKUP($C24,SiteChar[Site Name],SiteCalc2[Total Number of 
Site 
FSEs],"",0,1)</f>
        <v>0</v>
      </c>
      <c r="P24" s="27" cm="1">
        <f t="array" ref="P24">_xlfn.XLOOKUP($C24,SiteChar[Site Name],SiteCalc2[Total Number of Site
LMD-FCI FSEs],"",0,1)</f>
        <v>0</v>
      </c>
      <c r="Q24" s="27" cm="1">
        <f t="array" ref="Q24">_xlfn.XLOOKUP($C24,SiteChar[Site Name],SiteCalc2[Total Number of Site
HD-FCI FSEs],"",0,1)</f>
        <v>0</v>
      </c>
      <c r="R24" s="27" t="str" cm="1">
        <f t="array" ref="R24">_xlfn.XLOOKUP(C24,'Sites Data'!AZ31:$AZ$210,'Sites Data'!BA31:$BA$210,"",0,1)</f>
        <v/>
      </c>
      <c r="S24" s="25" t="str" cm="1">
        <f t="array" ref="S24">INDEX('Sites Data'!$BC$11:$BC$210,(S$2+SUM($R$4:R23)))</f>
        <v/>
      </c>
      <c r="T24" s="25" t="str" cm="1">
        <f t="array" ref="T24">INDEX('Sites Data'!$BD$11:$BD$210,(S$2+SUM($R$4:R23)))</f>
        <v/>
      </c>
      <c r="U24" s="25" t="str" cm="1">
        <f t="array" ref="U24">INDEX('Sites Data'!$BE$11:$BE$210,(S$2+SUM($R$4:$R23)))</f>
        <v/>
      </c>
      <c r="V24" s="25" t="str" cm="1">
        <f t="array" ref="V24">INDEX('Sites Data'!$BF$11:$BF$210,(S$2+SUM($R$4:$R23)))</f>
        <v/>
      </c>
      <c r="W24" s="25" t="str" cm="1">
        <f t="array" ref="W24">INDEX('Sites Data'!$BG$11:$BG$210,(S$2+SUM($R$4:$R23)))</f>
        <v/>
      </c>
      <c r="X24" s="25" t="str" cm="1">
        <f t="array" ref="X24">INDEX('Sites Data'!$BH$11:$BH$210,(S$2+SUM($R$4:$R23)))</f>
        <v/>
      </c>
      <c r="Y24" s="25" t="str" cm="1">
        <f t="array" ref="Y24">INDEX('Sites Data'!$BI$11:$BI$210,(S$2+SUM($R$4:$R23)))</f>
        <v/>
      </c>
      <c r="Z24" s="25" t="str" cm="1">
        <f t="array" ref="Z24">INDEX('Sites Data'!$BJ$11:$BJ$210,(S$2+SUM($R$4:$R23)))</f>
        <v/>
      </c>
      <c r="AA24" s="25" t="str" cm="1">
        <f t="array" ref="AA24">INDEX('Sites Data'!$BK$11:$BK$210,(S$2+SUM($R$4:$R23)))</f>
        <v/>
      </c>
      <c r="AB24" s="25" t="str">
        <f>IF(S24="","",SUMIF(Hide[Unique Types],$C24&amp;" "&amp;T24&amp;" "&amp;U24&amp;" "&amp;V24,SiteCalc2[FCI Charging Capacity '[kWh/day']]))</f>
        <v/>
      </c>
      <c r="AC24" s="27" t="str" cm="1">
        <f t="array" ref="AC24">IF(AC$2&lt;=$R24,INDEX('Sites Data'!$BC$11:$BC$210,(AC$2+SUM($R$4:$R23))),"")</f>
        <v/>
      </c>
      <c r="AD24" s="152" t="str" cm="1">
        <f t="array" ref="AD24">IF(AC$2&lt;=$R24,INDEX('Sites Data'!$BD$11:$BD$210,(AC$2+SUM($R$4:$R23))),"")</f>
        <v/>
      </c>
      <c r="AE24" s="27" t="str" cm="1">
        <f t="array" ref="AE24">IF(AC$2&lt;=$R24,INDEX('Sites Data'!$BE$11:$BE$210,(AC$2+SUM($R$4:$R23))),"")</f>
        <v/>
      </c>
      <c r="AF24" s="27" t="str" cm="1">
        <f t="array" ref="AF24">IF(AC$2&lt;=$R24,INDEX('Sites Data'!$BF$11:$BF$210,(AC$2+SUM($R$4:$R23))),"")</f>
        <v/>
      </c>
      <c r="AG24" s="27" t="str" cm="1">
        <f t="array" ref="AG24">IF(AC$2&lt;=$R24,INDEX('Sites Data'!$BG$11:$BG$210,(AC$2+SUM($R$4:$R23))),"")</f>
        <v/>
      </c>
      <c r="AH24" s="27" t="str" cm="1">
        <f t="array" ref="AH24">IF(AC$2&lt;=$R24,INDEX('Sites Data'!$BH$11:$BH$210,(AC$2+SUM($R$4:$R23))),"")</f>
        <v/>
      </c>
      <c r="AI24" s="27" t="str" cm="1">
        <f t="array" ref="AI24">IF(AC$2&lt;=$R24,INDEX('Sites Data'!$BI$11:$BI$210,(AC$2+SUM($R$4:$R23))),"")</f>
        <v/>
      </c>
      <c r="AJ24" s="27" t="str" cm="1">
        <f t="array" ref="AJ24">IF(AC$2&lt;=$R24,INDEX('Sites Data'!$BJ$11:$BJ$210,(AC$2+SUM($R$4:$R23))),"")</f>
        <v/>
      </c>
      <c r="AK24" s="27" t="str" cm="1">
        <f t="array" ref="AK24">IF(AC$2&lt;=$R24,INDEX('Sites Data'!$BK$11:$BK$210,(AC$2+SUM($R$4:$R23))),"")</f>
        <v/>
      </c>
      <c r="AL24" s="25" t="str">
        <f>IF(AC24="","",SUMIF(Hide[Unique Types],$C24&amp;" "&amp;AD24&amp;" "&amp;AE24&amp;" "&amp;AF24,SiteCalc2[FCI Charging Capacity '[kWh/day']]))</f>
        <v/>
      </c>
      <c r="AM24" s="27" t="str" cm="1">
        <f t="array" ref="AM24">IF(AM$2&lt;=$R24,INDEX('Sites Data'!$BC$11:$BC$210,(AM$2+SUM($R$4:$R23))),"")</f>
        <v/>
      </c>
      <c r="AN24" s="27" t="str" cm="1">
        <f t="array" ref="AN24">IF(AM$2&lt;=$R24,INDEX('Sites Data'!$BD$11:$BD$210,(AM$2+SUM($R$4:$R23))),"")</f>
        <v/>
      </c>
      <c r="AO24" s="27" t="str" cm="1">
        <f t="array" ref="AO24">IF(AM$2&lt;=$R24,INDEX('Sites Data'!$BE$11:$BE$210,(AM$2+SUM($R$4:$R23))),"")</f>
        <v/>
      </c>
      <c r="AP24" s="27" t="str" cm="1">
        <f t="array" ref="AP24">IF(AM$2&lt;=$R24,INDEX('Sites Data'!$BF$11:$BF$210,(AM$2+SUM($R$4:$R23))),"")</f>
        <v/>
      </c>
      <c r="AQ24" s="27" t="str" cm="1">
        <f t="array" ref="AQ24">IF(AM$2&lt;=$R24,INDEX('Sites Data'!$BG$11:$BG$210,(AM$2+SUM($R$4:$R23))),"")</f>
        <v/>
      </c>
      <c r="AR24" s="27" t="str" cm="1">
        <f t="array" ref="AR24">IF(AM$2&lt;=$R24,INDEX('Sites Data'!$BH$11:$BH$210,(AM$2+SUM($R$4:$R23))),"")</f>
        <v/>
      </c>
      <c r="AS24" s="27" t="str" cm="1">
        <f t="array" ref="AS24">IF(AM$2&lt;=$R24,INDEX('Sites Data'!$BI$11:$BI$210,(AM$2+SUM($R$4:$R23))),"")</f>
        <v/>
      </c>
      <c r="AT24" s="27" t="str" cm="1">
        <f t="array" ref="AT24">IF(AM$2&lt;=$R24,INDEX('Sites Data'!$BJ$11:$BJ$210,(AM$2+SUM($R$4:$R23))),"")</f>
        <v/>
      </c>
      <c r="AU24" s="27" t="str" cm="1">
        <f t="array" ref="AU24">IF(AM$2&lt;=$R24,INDEX('Sites Data'!$BK$11:$BK$210,(AM$2+SUM($R$4:$R23))),"")</f>
        <v/>
      </c>
      <c r="AV24" s="25" t="str">
        <f>IF(AM24="","",SUMIF(Hide[Unique Types],$C24&amp;" "&amp;AN24&amp;" "&amp;AO24&amp;" "&amp;AP24,SiteCalc2[FCI Charging Capacity '[kWh/day']]))</f>
        <v/>
      </c>
      <c r="AW24" s="27" t="str" cm="1">
        <f t="array" ref="AW24">IF(AW$2&lt;=$R24,INDEX('Sites Data'!$BC$11:$BC$210,(AW$2+SUM($R$4:$R23))),"")</f>
        <v/>
      </c>
      <c r="AX24" s="27" t="str" cm="1">
        <f t="array" ref="AX24">IF(AW$2&lt;=$R24,INDEX('Sites Data'!$BD$11:$BD$210,(AW$2+SUM($R$4:$R23))),"")</f>
        <v/>
      </c>
      <c r="AY24" s="27" t="str" cm="1">
        <f t="array" ref="AY24">IF(AW$2&lt;=$R24,INDEX('Sites Data'!$BE$11:$BE$210,(AW$2+SUM($R$4:$R23))),"")</f>
        <v/>
      </c>
      <c r="AZ24" s="27" t="str" cm="1">
        <f t="array" ref="AZ24">IF(AW$2&lt;=$R24,INDEX('Sites Data'!$BF$11:$BF$210,(AW$2+SUM($R$4:$R23))),"")</f>
        <v/>
      </c>
      <c r="BA24" s="27" t="str" cm="1">
        <f t="array" ref="BA24">IF(AW$2&lt;=$R24,INDEX('Sites Data'!$BG$11:$BG$210,(AW$2+SUM($R$4:$R23))),"")</f>
        <v/>
      </c>
      <c r="BB24" s="27" t="str" cm="1">
        <f t="array" ref="BB24">IF(AW$2&lt;=$R24,INDEX('Sites Data'!$BH$11:$BH$210,(AW$2+SUM($R$4:$R23))),"")</f>
        <v/>
      </c>
      <c r="BC24" s="27" t="str" cm="1">
        <f t="array" ref="BC24">IF(AW$2&lt;=$R24,INDEX('Sites Data'!$BI$11:$BI$210,(AW$2+SUM($R$4:$R23))),"")</f>
        <v/>
      </c>
      <c r="BD24" s="27" t="str" cm="1">
        <f t="array" ref="BD24">IF(AW$2&lt;=$R24,INDEX('Sites Data'!$BJ$11:$BJ$210,(AW$2+SUM($R$4:$R23))),"")</f>
        <v/>
      </c>
      <c r="BE24" s="27" t="str" cm="1">
        <f t="array" ref="BE24">IF(AW$2&lt;=$R24,INDEX('Sites Data'!$BK$11:$BK$210,(AW$2+SUM($R$4:$R23))),"")</f>
        <v/>
      </c>
      <c r="BF24" s="25" t="str">
        <f>IF(AW24="","",SUMIF(Hide[Unique Types],$C24&amp;" "&amp;AX24&amp;" "&amp;AY24&amp;" "&amp;AZ24,SiteCalc2[FCI Charging Capacity '[kWh/day']]))</f>
        <v/>
      </c>
      <c r="BG24" s="27" t="str" cm="1">
        <f t="array" ref="BG24">IF(BG$2&lt;=$R24,INDEX('Sites Data'!$BC$11:$BC$210,(BG$2+SUM($R$4:$R23))),"")</f>
        <v/>
      </c>
      <c r="BH24" s="27" t="str" cm="1">
        <f t="array" ref="BH24">IF(BG$2&lt;=$R24,INDEX('Sites Data'!$BD$11:$BD$210,(BG$2+SUM($R$4:$R23))),"")</f>
        <v/>
      </c>
      <c r="BI24" s="27" t="str" cm="1">
        <f t="array" ref="BI24">IF(BG$2&lt;=$R24,INDEX('Sites Data'!$BE$11:$BE$210,(BG$2+SUM($R$4:$R23))),"")</f>
        <v/>
      </c>
      <c r="BJ24" s="27" t="str" cm="1">
        <f t="array" ref="BJ24">IF(BG$2&lt;=$R24,INDEX('Sites Data'!$BF$11:$BF$210,(BG$2+SUM($R$4:$R23))),"")</f>
        <v/>
      </c>
      <c r="BK24" s="27" t="str" cm="1">
        <f t="array" ref="BK24">IF(BG$2&lt;=$R24,INDEX('Sites Data'!$BG$11:$BG$210,(BG$2+SUM($R$4:$R23))),"")</f>
        <v/>
      </c>
      <c r="BL24" s="27" t="str" cm="1">
        <f t="array" ref="BL24">IF(BG$2&lt;=$R24,INDEX('Sites Data'!$BH$11:$BH$210,(BG$2+SUM($R$4:$R23))),"")</f>
        <v/>
      </c>
      <c r="BM24" s="27" t="str" cm="1">
        <f t="array" ref="BM24">IF(BG$2&lt;=$R24,INDEX('Sites Data'!$BI$11:$BI$210,(BG$2+SUM($R$4:$R23))),"")</f>
        <v/>
      </c>
      <c r="BN24" s="27" t="str" cm="1">
        <f t="array" ref="BN24">IF(BG$2&lt;=$R24,INDEX('Sites Data'!$BJ$11:$BJ$210,(BG$2+SUM($R$4:$R23))),"")</f>
        <v/>
      </c>
      <c r="BO24" s="27" t="str" cm="1">
        <f t="array" ref="BO24">IF(BG$2&lt;=$R24,INDEX('Sites Data'!$BK$11:$BK$210,(BG$2+SUM($R$4:$R23))),"")</f>
        <v/>
      </c>
      <c r="BP24" s="25" t="str">
        <f>IF(BG24="","",SUMIF(Hide[Unique Types],$C24&amp;" "&amp;BH24&amp;" "&amp;BI24&amp;" "&amp;BJ24,SiteCalc2[FCI Charging Capacity '[kWh/day']]))</f>
        <v/>
      </c>
      <c r="BQ24" s="27" t="str" cm="1">
        <f t="array" ref="BQ24">IF(BQ$2&lt;=$R24,INDEX('Sites Data'!$BC$11:$BC$210,(BQ$2+SUM($R$4:$R23))),"")</f>
        <v/>
      </c>
      <c r="BR24" s="27" t="str" cm="1">
        <f t="array" ref="BR24">IF(BQ$2&lt;=$R24,INDEX('Sites Data'!$BD$11:$BD$210,(BQ$2+SUM($R$4:$R23))),"")</f>
        <v/>
      </c>
      <c r="BS24" s="27" t="str" cm="1">
        <f t="array" ref="BS24">IF(BQ$2&lt;=$R24,INDEX('Sites Data'!$BE$11:$BE$210,(BQ$2+SUM($R$4:$R23))),"")</f>
        <v/>
      </c>
      <c r="BT24" s="27" t="str" cm="1">
        <f t="array" ref="BT24">IF(BQ$2&lt;=$R24,INDEX('Sites Data'!$BF$11:$BF$210,(BQ$2+SUM($R$4:$R23))),"")</f>
        <v/>
      </c>
      <c r="BU24" s="27" t="str" cm="1">
        <f t="array" ref="BU24">IF(BQ$2&lt;=$R24,INDEX('Sites Data'!$BG$11:$BG$210,(BQ$2+SUM($R$4:$R23))),"")</f>
        <v/>
      </c>
      <c r="BV24" s="27" t="str" cm="1">
        <f t="array" ref="BV24">IF(BQ$2&lt;=$R24,INDEX('Sites Data'!$BH$11:$BH$210,(BQ$2+SUM($R$4:$R23))),"")</f>
        <v/>
      </c>
      <c r="BW24" s="27" t="str" cm="1">
        <f t="array" ref="BW24">IF(BQ$2&lt;=$R24,INDEX('Sites Data'!$BI$11:$BI$210,(BQ$2+SUM($R$4:$R23))),"")</f>
        <v/>
      </c>
      <c r="BX24" s="27" t="str" cm="1">
        <f t="array" ref="BX24">IF(BQ$2&lt;=$R24,INDEX('Sites Data'!$BJ$11:$BJ$210,(BQ$2+SUM($R$4:$R23))),"")</f>
        <v/>
      </c>
      <c r="BY24" s="27" t="str" cm="1">
        <f t="array" ref="BY24">IF(BQ$2&lt;=$R24,INDEX('Sites Data'!$BK$11:$BK$210,(BQ$2+SUM($R$4:$R23))),"")</f>
        <v/>
      </c>
      <c r="BZ24" s="25" t="str">
        <f>IF(BQ24="","",SUMIF(Hide[Unique Types],$C24&amp;" "&amp;BR24&amp;" "&amp;BS24&amp;" "&amp;BT24,SiteCalc2[FCI Charging Capacity '[kWh/day']]))</f>
        <v/>
      </c>
      <c r="CA24" s="27" t="str" cm="1">
        <f t="array" ref="CA24">IF(CA$2&lt;=$R24,INDEX('Sites Data'!$BC$11:$BC$210,(CA$2+SUM($R$4:$R23))),"")</f>
        <v/>
      </c>
      <c r="CB24" s="27" t="str" cm="1">
        <f t="array" ref="CB24">IF(CA$2&lt;=$R24,INDEX('Sites Data'!$BD$11:$BD$210,(CA$2+SUM($R$4:$R23))),"")</f>
        <v/>
      </c>
      <c r="CC24" s="27" t="str" cm="1">
        <f t="array" ref="CC24">IF(CA$2&lt;=$R24,INDEX('Sites Data'!$BE$11:$BE$210,(CA$2+SUM($R$4:$R23))),"")</f>
        <v/>
      </c>
      <c r="CD24" s="27" t="str" cm="1">
        <f t="array" ref="CD24">IF(CA$2&lt;=$R24,INDEX('Sites Data'!$BF$11:$BF$210,(CA$2+SUM($R$4:$R23))),"")</f>
        <v/>
      </c>
      <c r="CE24" s="27" t="str" cm="1">
        <f t="array" ref="CE24">IF(CA$2&lt;=$R24,INDEX('Sites Data'!$BG$11:$BG$210,(CA$2+SUM($R$4:$R23))),"")</f>
        <v/>
      </c>
      <c r="CF24" s="27" t="str" cm="1">
        <f t="array" ref="CF24">IF(CA$2&lt;=$R24,INDEX('Sites Data'!$BH$11:$BH$210,(CA$2+SUM($R$4:$R23))),"")</f>
        <v/>
      </c>
      <c r="CG24" s="27" t="str" cm="1">
        <f t="array" ref="CG24">IF(CA$2&lt;=$R24,INDEX('Sites Data'!$BI$11:$BI$210,(CA$2+SUM($R$4:$R23))),"")</f>
        <v/>
      </c>
      <c r="CH24" s="27" t="str" cm="1">
        <f t="array" ref="CH24">IF(CA$2&lt;=$R24,INDEX('Sites Data'!$BJ$11:$BJ$210,(CA$2+SUM($R$4:$R23))),"")</f>
        <v/>
      </c>
      <c r="CI24" s="27" t="str" cm="1">
        <f t="array" ref="CI24">IF(CA$2&lt;=$R24,INDEX('Sites Data'!$BK$11:$BK$210,(CA$2+SUM($R$4:$R23))),"")</f>
        <v/>
      </c>
      <c r="CJ24" s="25" t="str">
        <f>IF(CA24="","",SUMIF(Hide[Unique Types],$C24&amp;" "&amp;CB24&amp;" "&amp;CC24&amp;" "&amp;CD24,SiteCalc2[FCI Charging Capacity '[kWh/day']]))</f>
        <v/>
      </c>
      <c r="CK24" s="25" t="str">
        <f t="shared" si="11"/>
        <v/>
      </c>
      <c r="CL24" s="25" t="str">
        <f t="shared" si="12"/>
        <v/>
      </c>
      <c r="CM24" s="25" t="str">
        <f t="shared" si="13"/>
        <v/>
      </c>
      <c r="CN24" s="25" t="str">
        <f t="shared" si="14"/>
        <v/>
      </c>
      <c r="CO24" s="25" t="str">
        <f t="shared" si="15"/>
        <v/>
      </c>
      <c r="CP24" s="25" t="str">
        <f t="shared" si="16"/>
        <v/>
      </c>
      <c r="CQ24" s="25" t="str">
        <f t="shared" si="17"/>
        <v/>
      </c>
      <c r="CR24" s="25" t="str">
        <f t="shared" si="18"/>
        <v/>
      </c>
      <c r="CS24" s="25" t="str">
        <f t="shared" si="19"/>
        <v/>
      </c>
      <c r="CT24" s="25" t="str">
        <f t="shared" si="20"/>
        <v/>
      </c>
    </row>
    <row r="25" spans="1:98" x14ac:dyDescent="0.3">
      <c r="A25" s="20">
        <v>22</v>
      </c>
      <c r="B25" s="20">
        <f t="shared" si="1"/>
        <v>0</v>
      </c>
      <c r="D25" s="25">
        <f>_xlfn.XLOOKUP(C25,SiteChar[Site Name],SiteChar[Site Street Address],"",0,1)</f>
        <v>0</v>
      </c>
      <c r="E25" s="25" t="str">
        <f>_xlfn.XLOOKUP(D25,SiteChar[Site Street Address],SiteChar[Site City],"",0,1)</f>
        <v/>
      </c>
      <c r="F25" s="25">
        <f>_xlfn.XLOOKUP($C25,SiteChar[Site Name],SiteChar[Latitude],"",0,1)</f>
        <v>0</v>
      </c>
      <c r="G25" s="25">
        <f>_xlfn.XLOOKUP($C25,SiteChar[Site Name],SiteChar[Longitude],"",0,1)</f>
        <v>0</v>
      </c>
      <c r="H25" s="33">
        <f>_xlfn.XLOOKUP($C25,SiteChar[Site Name],SiteChar[Expected Date of Station Operation],"",0,1)</f>
        <v>0</v>
      </c>
      <c r="I25" s="34">
        <f>_xlfn.XLOOKUP($C25,SiteChar[Site Name],SiteChar[Expected Daily Permitted Hours],"",0,1)</f>
        <v>0</v>
      </c>
      <c r="J25" s="25">
        <f>_xlfn.XLOOKUP($C25,SiteChar[Site Name],SiteChar[Maximum Total Site Power 
'[kW']],"",0,1)</f>
        <v>0</v>
      </c>
      <c r="K25" s="25"/>
      <c r="L25" s="25" cm="1">
        <f t="array" ref="L25">_xlfn.XLOOKUP($C25,SiteChar[Site Name],SiteCalc1[Total Site
FCI 
Power Rating 
'[kW']],"",0,1)</f>
        <v>0</v>
      </c>
      <c r="M25" s="25" cm="1">
        <f t="array" ref="M25">_xlfn.XLOOKUP($C25,SiteChar[Site Name],SiteCalc1[Total 
Site 
LMD-FCI Power Rating 
'[kW']],"",0,1)</f>
        <v>0</v>
      </c>
      <c r="N25" s="25" cm="1">
        <f t="array" ref="N25">_xlfn.XLOOKUP($C25,SiteChar[Site Name],SiteCalc1[Total Site
HD-FCI Power Rating 
'[kW']],"",0,1)</f>
        <v>0</v>
      </c>
      <c r="O25" s="25" cm="1">
        <f t="array" ref="O25">_xlfn.XLOOKUP($C25,SiteChar[Site Name],SiteCalc2[Total Number of 
Site 
FSEs],"",0,1)</f>
        <v>0</v>
      </c>
      <c r="P25" s="27" cm="1">
        <f t="array" ref="P25">_xlfn.XLOOKUP($C25,SiteChar[Site Name],SiteCalc2[Total Number of Site
LMD-FCI FSEs],"",0,1)</f>
        <v>0</v>
      </c>
      <c r="Q25" s="27" cm="1">
        <f t="array" ref="Q25">_xlfn.XLOOKUP($C25,SiteChar[Site Name],SiteCalc2[Total Number of Site
HD-FCI FSEs],"",0,1)</f>
        <v>0</v>
      </c>
      <c r="R25" s="27" t="str" cm="1">
        <f t="array" ref="R25">_xlfn.XLOOKUP(C25,'Sites Data'!AZ32:$AZ$210,'Sites Data'!BA32:$BA$210,"",0,1)</f>
        <v/>
      </c>
      <c r="S25" s="25" t="str" cm="1">
        <f t="array" ref="S25">INDEX('Sites Data'!$BC$11:$BC$210,(S$2+SUM($R$4:R24)))</f>
        <v/>
      </c>
      <c r="T25" s="25" t="str" cm="1">
        <f t="array" ref="T25">INDEX('Sites Data'!$BD$11:$BD$210,(S$2+SUM($R$4:R24)))</f>
        <v/>
      </c>
      <c r="U25" s="25" t="str" cm="1">
        <f t="array" ref="U25">INDEX('Sites Data'!$BE$11:$BE$210,(S$2+SUM($R$4:$R24)))</f>
        <v/>
      </c>
      <c r="V25" s="25" t="str" cm="1">
        <f t="array" ref="V25">INDEX('Sites Data'!$BF$11:$BF$210,(S$2+SUM($R$4:$R24)))</f>
        <v/>
      </c>
      <c r="W25" s="25" t="str" cm="1">
        <f t="array" ref="W25">INDEX('Sites Data'!$BG$11:$BG$210,(S$2+SUM($R$4:$R24)))</f>
        <v/>
      </c>
      <c r="X25" s="25" t="str" cm="1">
        <f t="array" ref="X25">INDEX('Sites Data'!$BH$11:$BH$210,(S$2+SUM($R$4:$R24)))</f>
        <v/>
      </c>
      <c r="Y25" s="25" t="str" cm="1">
        <f t="array" ref="Y25">INDEX('Sites Data'!$BI$11:$BI$210,(S$2+SUM($R$4:$R24)))</f>
        <v/>
      </c>
      <c r="Z25" s="25" t="str" cm="1">
        <f t="array" ref="Z25">INDEX('Sites Data'!$BJ$11:$BJ$210,(S$2+SUM($R$4:$R24)))</f>
        <v/>
      </c>
      <c r="AA25" s="25" t="str" cm="1">
        <f t="array" ref="AA25">INDEX('Sites Data'!$BK$11:$BK$210,(S$2+SUM($R$4:$R24)))</f>
        <v/>
      </c>
      <c r="AB25" s="25" t="str">
        <f>IF(S25="","",SUMIF(Hide[Unique Types],$C25&amp;" "&amp;T25&amp;" "&amp;U25&amp;" "&amp;V25,SiteCalc2[FCI Charging Capacity '[kWh/day']]))</f>
        <v/>
      </c>
      <c r="AC25" s="27" t="str" cm="1">
        <f t="array" ref="AC25">IF(AC$2&lt;=$R25,INDEX('Sites Data'!$BC$11:$BC$210,(AC$2+SUM($R$4:$R24))),"")</f>
        <v/>
      </c>
      <c r="AD25" s="152" t="str" cm="1">
        <f t="array" ref="AD25">IF(AC$2&lt;=$R25,INDEX('Sites Data'!$BD$11:$BD$210,(AC$2+SUM($R$4:$R24))),"")</f>
        <v/>
      </c>
      <c r="AE25" s="27" t="str" cm="1">
        <f t="array" ref="AE25">IF(AC$2&lt;=$R25,INDEX('Sites Data'!$BE$11:$BE$210,(AC$2+SUM($R$4:$R24))),"")</f>
        <v/>
      </c>
      <c r="AF25" s="27" t="str" cm="1">
        <f t="array" ref="AF25">IF(AC$2&lt;=$R25,INDEX('Sites Data'!$BF$11:$BF$210,(AC$2+SUM($R$4:$R24))),"")</f>
        <v/>
      </c>
      <c r="AG25" s="27" t="str" cm="1">
        <f t="array" ref="AG25">IF(AC$2&lt;=$R25,INDEX('Sites Data'!$BG$11:$BG$210,(AC$2+SUM($R$4:$R24))),"")</f>
        <v/>
      </c>
      <c r="AH25" s="27" t="str" cm="1">
        <f t="array" ref="AH25">IF(AC$2&lt;=$R25,INDEX('Sites Data'!$BH$11:$BH$210,(AC$2+SUM($R$4:$R24))),"")</f>
        <v/>
      </c>
      <c r="AI25" s="27" t="str" cm="1">
        <f t="array" ref="AI25">IF(AC$2&lt;=$R25,INDEX('Sites Data'!$BI$11:$BI$210,(AC$2+SUM($R$4:$R24))),"")</f>
        <v/>
      </c>
      <c r="AJ25" s="27" t="str" cm="1">
        <f t="array" ref="AJ25">IF(AC$2&lt;=$R25,INDEX('Sites Data'!$BJ$11:$BJ$210,(AC$2+SUM($R$4:$R24))),"")</f>
        <v/>
      </c>
      <c r="AK25" s="27" t="str" cm="1">
        <f t="array" ref="AK25">IF(AC$2&lt;=$R25,INDEX('Sites Data'!$BK$11:$BK$210,(AC$2+SUM($R$4:$R24))),"")</f>
        <v/>
      </c>
      <c r="AL25" s="25" t="str">
        <f>IF(AC25="","",SUMIF(Hide[Unique Types],$C25&amp;" "&amp;AD25&amp;" "&amp;AE25&amp;" "&amp;AF25,SiteCalc2[FCI Charging Capacity '[kWh/day']]))</f>
        <v/>
      </c>
      <c r="AM25" s="27" t="str" cm="1">
        <f t="array" ref="AM25">IF(AM$2&lt;=$R25,INDEX('Sites Data'!$BC$11:$BC$210,(AM$2+SUM($R$4:$R24))),"")</f>
        <v/>
      </c>
      <c r="AN25" s="27" t="str" cm="1">
        <f t="array" ref="AN25">IF(AM$2&lt;=$R25,INDEX('Sites Data'!$BD$11:$BD$210,(AM$2+SUM($R$4:$R24))),"")</f>
        <v/>
      </c>
      <c r="AO25" s="27" t="str" cm="1">
        <f t="array" ref="AO25">IF(AM$2&lt;=$R25,INDEX('Sites Data'!$BE$11:$BE$210,(AM$2+SUM($R$4:$R24))),"")</f>
        <v/>
      </c>
      <c r="AP25" s="27" t="str" cm="1">
        <f t="array" ref="AP25">IF(AM$2&lt;=$R25,INDEX('Sites Data'!$BF$11:$BF$210,(AM$2+SUM($R$4:$R24))),"")</f>
        <v/>
      </c>
      <c r="AQ25" s="27" t="str" cm="1">
        <f t="array" ref="AQ25">IF(AM$2&lt;=$R25,INDEX('Sites Data'!$BG$11:$BG$210,(AM$2+SUM($R$4:$R24))),"")</f>
        <v/>
      </c>
      <c r="AR25" s="27" t="str" cm="1">
        <f t="array" ref="AR25">IF(AM$2&lt;=$R25,INDEX('Sites Data'!$BH$11:$BH$210,(AM$2+SUM($R$4:$R24))),"")</f>
        <v/>
      </c>
      <c r="AS25" s="27" t="str" cm="1">
        <f t="array" ref="AS25">IF(AM$2&lt;=$R25,INDEX('Sites Data'!$BI$11:$BI$210,(AM$2+SUM($R$4:$R24))),"")</f>
        <v/>
      </c>
      <c r="AT25" s="27" t="str" cm="1">
        <f t="array" ref="AT25">IF(AM$2&lt;=$R25,INDEX('Sites Data'!$BJ$11:$BJ$210,(AM$2+SUM($R$4:$R24))),"")</f>
        <v/>
      </c>
      <c r="AU25" s="27" t="str" cm="1">
        <f t="array" ref="AU25">IF(AM$2&lt;=$R25,INDEX('Sites Data'!$BK$11:$BK$210,(AM$2+SUM($R$4:$R24))),"")</f>
        <v/>
      </c>
      <c r="AV25" s="25" t="str">
        <f>IF(AM25="","",SUMIF(Hide[Unique Types],$C25&amp;" "&amp;AN25&amp;" "&amp;AO25&amp;" "&amp;AP25,SiteCalc2[FCI Charging Capacity '[kWh/day']]))</f>
        <v/>
      </c>
      <c r="AW25" s="27" t="str" cm="1">
        <f t="array" ref="AW25">IF(AW$2&lt;=$R25,INDEX('Sites Data'!$BC$11:$BC$210,(AW$2+SUM($R$4:$R24))),"")</f>
        <v/>
      </c>
      <c r="AX25" s="27" t="str" cm="1">
        <f t="array" ref="AX25">IF(AW$2&lt;=$R25,INDEX('Sites Data'!$BD$11:$BD$210,(AW$2+SUM($R$4:$R24))),"")</f>
        <v/>
      </c>
      <c r="AY25" s="27" t="str" cm="1">
        <f t="array" ref="AY25">IF(AW$2&lt;=$R25,INDEX('Sites Data'!$BE$11:$BE$210,(AW$2+SUM($R$4:$R24))),"")</f>
        <v/>
      </c>
      <c r="AZ25" s="27" t="str" cm="1">
        <f t="array" ref="AZ25">IF(AW$2&lt;=$R25,INDEX('Sites Data'!$BF$11:$BF$210,(AW$2+SUM($R$4:$R24))),"")</f>
        <v/>
      </c>
      <c r="BA25" s="27" t="str" cm="1">
        <f t="array" ref="BA25">IF(AW$2&lt;=$R25,INDEX('Sites Data'!$BG$11:$BG$210,(AW$2+SUM($R$4:$R24))),"")</f>
        <v/>
      </c>
      <c r="BB25" s="27" t="str" cm="1">
        <f t="array" ref="BB25">IF(AW$2&lt;=$R25,INDEX('Sites Data'!$BH$11:$BH$210,(AW$2+SUM($R$4:$R24))),"")</f>
        <v/>
      </c>
      <c r="BC25" s="27" t="str" cm="1">
        <f t="array" ref="BC25">IF(AW$2&lt;=$R25,INDEX('Sites Data'!$BI$11:$BI$210,(AW$2+SUM($R$4:$R24))),"")</f>
        <v/>
      </c>
      <c r="BD25" s="27" t="str" cm="1">
        <f t="array" ref="BD25">IF(AW$2&lt;=$R25,INDEX('Sites Data'!$BJ$11:$BJ$210,(AW$2+SUM($R$4:$R24))),"")</f>
        <v/>
      </c>
      <c r="BE25" s="27" t="str" cm="1">
        <f t="array" ref="BE25">IF(AW$2&lt;=$R25,INDEX('Sites Data'!$BK$11:$BK$210,(AW$2+SUM($R$4:$R24))),"")</f>
        <v/>
      </c>
      <c r="BF25" s="25" t="str">
        <f>IF(AW25="","",SUMIF(Hide[Unique Types],$C25&amp;" "&amp;AX25&amp;" "&amp;AY25&amp;" "&amp;AZ25,SiteCalc2[FCI Charging Capacity '[kWh/day']]))</f>
        <v/>
      </c>
      <c r="BG25" s="27" t="str" cm="1">
        <f t="array" ref="BG25">IF(BG$2&lt;=$R25,INDEX('Sites Data'!$BC$11:$BC$210,(BG$2+SUM($R$4:$R24))),"")</f>
        <v/>
      </c>
      <c r="BH25" s="27" t="str" cm="1">
        <f t="array" ref="BH25">IF(BG$2&lt;=$R25,INDEX('Sites Data'!$BD$11:$BD$210,(BG$2+SUM($R$4:$R24))),"")</f>
        <v/>
      </c>
      <c r="BI25" s="27" t="str" cm="1">
        <f t="array" ref="BI25">IF(BG$2&lt;=$R25,INDEX('Sites Data'!$BE$11:$BE$210,(BG$2+SUM($R$4:$R24))),"")</f>
        <v/>
      </c>
      <c r="BJ25" s="27" t="str" cm="1">
        <f t="array" ref="BJ25">IF(BG$2&lt;=$R25,INDEX('Sites Data'!$BF$11:$BF$210,(BG$2+SUM($R$4:$R24))),"")</f>
        <v/>
      </c>
      <c r="BK25" s="27" t="str" cm="1">
        <f t="array" ref="BK25">IF(BG$2&lt;=$R25,INDEX('Sites Data'!$BG$11:$BG$210,(BG$2+SUM($R$4:$R24))),"")</f>
        <v/>
      </c>
      <c r="BL25" s="27" t="str" cm="1">
        <f t="array" ref="BL25">IF(BG$2&lt;=$R25,INDEX('Sites Data'!$BH$11:$BH$210,(BG$2+SUM($R$4:$R24))),"")</f>
        <v/>
      </c>
      <c r="BM25" s="27" t="str" cm="1">
        <f t="array" ref="BM25">IF(BG$2&lt;=$R25,INDEX('Sites Data'!$BI$11:$BI$210,(BG$2+SUM($R$4:$R24))),"")</f>
        <v/>
      </c>
      <c r="BN25" s="27" t="str" cm="1">
        <f t="array" ref="BN25">IF(BG$2&lt;=$R25,INDEX('Sites Data'!$BJ$11:$BJ$210,(BG$2+SUM($R$4:$R24))),"")</f>
        <v/>
      </c>
      <c r="BO25" s="27" t="str" cm="1">
        <f t="array" ref="BO25">IF(BG$2&lt;=$R25,INDEX('Sites Data'!$BK$11:$BK$210,(BG$2+SUM($R$4:$R24))),"")</f>
        <v/>
      </c>
      <c r="BP25" s="25" t="str">
        <f>IF(BG25="","",SUMIF(Hide[Unique Types],$C25&amp;" "&amp;BH25&amp;" "&amp;BI25&amp;" "&amp;BJ25,SiteCalc2[FCI Charging Capacity '[kWh/day']]))</f>
        <v/>
      </c>
      <c r="BQ25" s="27" t="str" cm="1">
        <f t="array" ref="BQ25">IF(BQ$2&lt;=$R25,INDEX('Sites Data'!$BC$11:$BC$210,(BQ$2+SUM($R$4:$R24))),"")</f>
        <v/>
      </c>
      <c r="BR25" s="27" t="str" cm="1">
        <f t="array" ref="BR25">IF(BQ$2&lt;=$R25,INDEX('Sites Data'!$BD$11:$BD$210,(BQ$2+SUM($R$4:$R24))),"")</f>
        <v/>
      </c>
      <c r="BS25" s="27" t="str" cm="1">
        <f t="array" ref="BS25">IF(BQ$2&lt;=$R25,INDEX('Sites Data'!$BE$11:$BE$210,(BQ$2+SUM($R$4:$R24))),"")</f>
        <v/>
      </c>
      <c r="BT25" s="27" t="str" cm="1">
        <f t="array" ref="BT25">IF(BQ$2&lt;=$R25,INDEX('Sites Data'!$BF$11:$BF$210,(BQ$2+SUM($R$4:$R24))),"")</f>
        <v/>
      </c>
      <c r="BU25" s="27" t="str" cm="1">
        <f t="array" ref="BU25">IF(BQ$2&lt;=$R25,INDEX('Sites Data'!$BG$11:$BG$210,(BQ$2+SUM($R$4:$R24))),"")</f>
        <v/>
      </c>
      <c r="BV25" s="27" t="str" cm="1">
        <f t="array" ref="BV25">IF(BQ$2&lt;=$R25,INDEX('Sites Data'!$BH$11:$BH$210,(BQ$2+SUM($R$4:$R24))),"")</f>
        <v/>
      </c>
      <c r="BW25" s="27" t="str" cm="1">
        <f t="array" ref="BW25">IF(BQ$2&lt;=$R25,INDEX('Sites Data'!$BI$11:$BI$210,(BQ$2+SUM($R$4:$R24))),"")</f>
        <v/>
      </c>
      <c r="BX25" s="27" t="str" cm="1">
        <f t="array" ref="BX25">IF(BQ$2&lt;=$R25,INDEX('Sites Data'!$BJ$11:$BJ$210,(BQ$2+SUM($R$4:$R24))),"")</f>
        <v/>
      </c>
      <c r="BY25" s="27" t="str" cm="1">
        <f t="array" ref="BY25">IF(BQ$2&lt;=$R25,INDEX('Sites Data'!$BK$11:$BK$210,(BQ$2+SUM($R$4:$R24))),"")</f>
        <v/>
      </c>
      <c r="BZ25" s="25" t="str">
        <f>IF(BQ25="","",SUMIF(Hide[Unique Types],$C25&amp;" "&amp;BR25&amp;" "&amp;BS25&amp;" "&amp;BT25,SiteCalc2[FCI Charging Capacity '[kWh/day']]))</f>
        <v/>
      </c>
      <c r="CA25" s="27" t="str" cm="1">
        <f t="array" ref="CA25">IF(CA$2&lt;=$R25,INDEX('Sites Data'!$BC$11:$BC$210,(CA$2+SUM($R$4:$R24))),"")</f>
        <v/>
      </c>
      <c r="CB25" s="27" t="str" cm="1">
        <f t="array" ref="CB25">IF(CA$2&lt;=$R25,INDEX('Sites Data'!$BD$11:$BD$210,(CA$2+SUM($R$4:$R24))),"")</f>
        <v/>
      </c>
      <c r="CC25" s="27" t="str" cm="1">
        <f t="array" ref="CC25">IF(CA$2&lt;=$R25,INDEX('Sites Data'!$BE$11:$BE$210,(CA$2+SUM($R$4:$R24))),"")</f>
        <v/>
      </c>
      <c r="CD25" s="27" t="str" cm="1">
        <f t="array" ref="CD25">IF(CA$2&lt;=$R25,INDEX('Sites Data'!$BF$11:$BF$210,(CA$2+SUM($R$4:$R24))),"")</f>
        <v/>
      </c>
      <c r="CE25" s="27" t="str" cm="1">
        <f t="array" ref="CE25">IF(CA$2&lt;=$R25,INDEX('Sites Data'!$BG$11:$BG$210,(CA$2+SUM($R$4:$R24))),"")</f>
        <v/>
      </c>
      <c r="CF25" s="27" t="str" cm="1">
        <f t="array" ref="CF25">IF(CA$2&lt;=$R25,INDEX('Sites Data'!$BH$11:$BH$210,(CA$2+SUM($R$4:$R24))),"")</f>
        <v/>
      </c>
      <c r="CG25" s="27" t="str" cm="1">
        <f t="array" ref="CG25">IF(CA$2&lt;=$R25,INDEX('Sites Data'!$BI$11:$BI$210,(CA$2+SUM($R$4:$R24))),"")</f>
        <v/>
      </c>
      <c r="CH25" s="27" t="str" cm="1">
        <f t="array" ref="CH25">IF(CA$2&lt;=$R25,INDEX('Sites Data'!$BJ$11:$BJ$210,(CA$2+SUM($R$4:$R24))),"")</f>
        <v/>
      </c>
      <c r="CI25" s="27" t="str" cm="1">
        <f t="array" ref="CI25">IF(CA$2&lt;=$R25,INDEX('Sites Data'!$BK$11:$BK$210,(CA$2+SUM($R$4:$R24))),"")</f>
        <v/>
      </c>
      <c r="CJ25" s="25" t="str">
        <f>IF(CA25="","",SUMIF(Hide[Unique Types],$C25&amp;" "&amp;CB25&amp;" "&amp;CC25&amp;" "&amp;CD25,SiteCalc2[FCI Charging Capacity '[kWh/day']]))</f>
        <v/>
      </c>
      <c r="CK25" s="25" t="str">
        <f t="shared" si="11"/>
        <v/>
      </c>
      <c r="CL25" s="25" t="str">
        <f t="shared" si="12"/>
        <v/>
      </c>
      <c r="CM25" s="25" t="str">
        <f t="shared" si="13"/>
        <v/>
      </c>
      <c r="CN25" s="25" t="str">
        <f t="shared" si="14"/>
        <v/>
      </c>
      <c r="CO25" s="25" t="str">
        <f t="shared" si="15"/>
        <v/>
      </c>
      <c r="CP25" s="25" t="str">
        <f t="shared" si="16"/>
        <v/>
      </c>
      <c r="CQ25" s="25" t="str">
        <f t="shared" si="17"/>
        <v/>
      </c>
      <c r="CR25" s="25" t="str">
        <f t="shared" si="18"/>
        <v/>
      </c>
      <c r="CS25" s="25" t="str">
        <f t="shared" si="19"/>
        <v/>
      </c>
      <c r="CT25" s="25" t="str">
        <f t="shared" si="20"/>
        <v/>
      </c>
    </row>
    <row r="26" spans="1:98" x14ac:dyDescent="0.3">
      <c r="A26" s="20">
        <v>23</v>
      </c>
      <c r="B26" s="20">
        <f t="shared" si="1"/>
        <v>0</v>
      </c>
      <c r="D26" s="25">
        <f>_xlfn.XLOOKUP(C26,SiteChar[Site Name],SiteChar[Site Street Address],"",0,1)</f>
        <v>0</v>
      </c>
      <c r="E26" s="25" t="str">
        <f>_xlfn.XLOOKUP(D26,SiteChar[Site Street Address],SiteChar[Site City],"",0,1)</f>
        <v/>
      </c>
      <c r="F26" s="25">
        <f>_xlfn.XLOOKUP($C26,SiteChar[Site Name],SiteChar[Latitude],"",0,1)</f>
        <v>0</v>
      </c>
      <c r="G26" s="25">
        <f>_xlfn.XLOOKUP($C26,SiteChar[Site Name],SiteChar[Longitude],"",0,1)</f>
        <v>0</v>
      </c>
      <c r="H26" s="33">
        <f>_xlfn.XLOOKUP($C26,SiteChar[Site Name],SiteChar[Expected Date of Station Operation],"",0,1)</f>
        <v>0</v>
      </c>
      <c r="I26" s="34">
        <f>_xlfn.XLOOKUP($C26,SiteChar[Site Name],SiteChar[Expected Daily Permitted Hours],"",0,1)</f>
        <v>0</v>
      </c>
      <c r="J26" s="25">
        <f>_xlfn.XLOOKUP($C26,SiteChar[Site Name],SiteChar[Maximum Total Site Power 
'[kW']],"",0,1)</f>
        <v>0</v>
      </c>
      <c r="K26" s="25"/>
      <c r="L26" s="25" cm="1">
        <f t="array" ref="L26">_xlfn.XLOOKUP($C26,SiteChar[Site Name],SiteCalc1[Total Site
FCI 
Power Rating 
'[kW']],"",0,1)</f>
        <v>0</v>
      </c>
      <c r="M26" s="25" cm="1">
        <f t="array" ref="M26">_xlfn.XLOOKUP($C26,SiteChar[Site Name],SiteCalc1[Total 
Site 
LMD-FCI Power Rating 
'[kW']],"",0,1)</f>
        <v>0</v>
      </c>
      <c r="N26" s="25" cm="1">
        <f t="array" ref="N26">_xlfn.XLOOKUP($C26,SiteChar[Site Name],SiteCalc1[Total Site
HD-FCI Power Rating 
'[kW']],"",0,1)</f>
        <v>0</v>
      </c>
      <c r="O26" s="25" cm="1">
        <f t="array" ref="O26">_xlfn.XLOOKUP($C26,SiteChar[Site Name],SiteCalc2[Total Number of 
Site 
FSEs],"",0,1)</f>
        <v>0</v>
      </c>
      <c r="P26" s="27" cm="1">
        <f t="array" ref="P26">_xlfn.XLOOKUP($C26,SiteChar[Site Name],SiteCalc2[Total Number of Site
LMD-FCI FSEs],"",0,1)</f>
        <v>0</v>
      </c>
      <c r="Q26" s="27" cm="1">
        <f t="array" ref="Q26">_xlfn.XLOOKUP($C26,SiteChar[Site Name],SiteCalc2[Total Number of Site
HD-FCI FSEs],"",0,1)</f>
        <v>0</v>
      </c>
      <c r="R26" s="27" t="str" cm="1">
        <f t="array" ref="R26">_xlfn.XLOOKUP(C26,'Sites Data'!AZ33:$AZ$210,'Sites Data'!BA33:$BA$210,"",0,1)</f>
        <v/>
      </c>
      <c r="S26" s="25" t="str" cm="1">
        <f t="array" ref="S26">INDEX('Sites Data'!$BC$11:$BC$210,(S$2+SUM($R$4:R25)))</f>
        <v/>
      </c>
      <c r="T26" s="25" t="str" cm="1">
        <f t="array" ref="T26">INDEX('Sites Data'!$BD$11:$BD$210,(S$2+SUM($R$4:R25)))</f>
        <v/>
      </c>
      <c r="U26" s="25" t="str" cm="1">
        <f t="array" ref="U26">INDEX('Sites Data'!$BE$11:$BE$210,(S$2+SUM($R$4:$R25)))</f>
        <v/>
      </c>
      <c r="V26" s="25" t="str" cm="1">
        <f t="array" ref="V26">INDEX('Sites Data'!$BF$11:$BF$210,(S$2+SUM($R$4:$R25)))</f>
        <v/>
      </c>
      <c r="W26" s="25" t="str" cm="1">
        <f t="array" ref="W26">INDEX('Sites Data'!$BG$11:$BG$210,(S$2+SUM($R$4:$R25)))</f>
        <v/>
      </c>
      <c r="X26" s="25" t="str" cm="1">
        <f t="array" ref="X26">INDEX('Sites Data'!$BH$11:$BH$210,(S$2+SUM($R$4:$R25)))</f>
        <v/>
      </c>
      <c r="Y26" s="25" t="str" cm="1">
        <f t="array" ref="Y26">INDEX('Sites Data'!$BI$11:$BI$210,(S$2+SUM($R$4:$R25)))</f>
        <v/>
      </c>
      <c r="Z26" s="25" t="str" cm="1">
        <f t="array" ref="Z26">INDEX('Sites Data'!$BJ$11:$BJ$210,(S$2+SUM($R$4:$R25)))</f>
        <v/>
      </c>
      <c r="AA26" s="25" t="str" cm="1">
        <f t="array" ref="AA26">INDEX('Sites Data'!$BK$11:$BK$210,(S$2+SUM($R$4:$R25)))</f>
        <v/>
      </c>
      <c r="AB26" s="25" t="str">
        <f>IF(S26="","",SUMIF(Hide[Unique Types],$C26&amp;" "&amp;T26&amp;" "&amp;U26&amp;" "&amp;V26,SiteCalc2[FCI Charging Capacity '[kWh/day']]))</f>
        <v/>
      </c>
      <c r="AC26" s="27" t="str" cm="1">
        <f t="array" ref="AC26">IF(AC$2&lt;=$R26,INDEX('Sites Data'!$BC$11:$BC$210,(AC$2+SUM($R$4:$R25))),"")</f>
        <v/>
      </c>
      <c r="AD26" s="152" t="str" cm="1">
        <f t="array" ref="AD26">IF(AC$2&lt;=$R26,INDEX('Sites Data'!$BD$11:$BD$210,(AC$2+SUM($R$4:$R25))),"")</f>
        <v/>
      </c>
      <c r="AE26" s="27" t="str" cm="1">
        <f t="array" ref="AE26">IF(AC$2&lt;=$R26,INDEX('Sites Data'!$BE$11:$BE$210,(AC$2+SUM($R$4:$R25))),"")</f>
        <v/>
      </c>
      <c r="AF26" s="27" t="str" cm="1">
        <f t="array" ref="AF26">IF(AC$2&lt;=$R26,INDEX('Sites Data'!$BF$11:$BF$210,(AC$2+SUM($R$4:$R25))),"")</f>
        <v/>
      </c>
      <c r="AG26" s="27" t="str" cm="1">
        <f t="array" ref="AG26">IF(AC$2&lt;=$R26,INDEX('Sites Data'!$BG$11:$BG$210,(AC$2+SUM($R$4:$R25))),"")</f>
        <v/>
      </c>
      <c r="AH26" s="27" t="str" cm="1">
        <f t="array" ref="AH26">IF(AC$2&lt;=$R26,INDEX('Sites Data'!$BH$11:$BH$210,(AC$2+SUM($R$4:$R25))),"")</f>
        <v/>
      </c>
      <c r="AI26" s="27" t="str" cm="1">
        <f t="array" ref="AI26">IF(AC$2&lt;=$R26,INDEX('Sites Data'!$BI$11:$BI$210,(AC$2+SUM($R$4:$R25))),"")</f>
        <v/>
      </c>
      <c r="AJ26" s="27" t="str" cm="1">
        <f t="array" ref="AJ26">IF(AC$2&lt;=$R26,INDEX('Sites Data'!$BJ$11:$BJ$210,(AC$2+SUM($R$4:$R25))),"")</f>
        <v/>
      </c>
      <c r="AK26" s="27" t="str" cm="1">
        <f t="array" ref="AK26">IF(AC$2&lt;=$R26,INDEX('Sites Data'!$BK$11:$BK$210,(AC$2+SUM($R$4:$R25))),"")</f>
        <v/>
      </c>
      <c r="AL26" s="25" t="str">
        <f>IF(AC26="","",SUMIF(Hide[Unique Types],$C26&amp;" "&amp;AD26&amp;" "&amp;AE26&amp;" "&amp;AF26,SiteCalc2[FCI Charging Capacity '[kWh/day']]))</f>
        <v/>
      </c>
      <c r="AM26" s="27" t="str" cm="1">
        <f t="array" ref="AM26">IF(AM$2&lt;=$R26,INDEX('Sites Data'!$BC$11:$BC$210,(AM$2+SUM($R$4:$R25))),"")</f>
        <v/>
      </c>
      <c r="AN26" s="27" t="str" cm="1">
        <f t="array" ref="AN26">IF(AM$2&lt;=$R26,INDEX('Sites Data'!$BD$11:$BD$210,(AM$2+SUM($R$4:$R25))),"")</f>
        <v/>
      </c>
      <c r="AO26" s="27" t="str" cm="1">
        <f t="array" ref="AO26">IF(AM$2&lt;=$R26,INDEX('Sites Data'!$BE$11:$BE$210,(AM$2+SUM($R$4:$R25))),"")</f>
        <v/>
      </c>
      <c r="AP26" s="27" t="str" cm="1">
        <f t="array" ref="AP26">IF(AM$2&lt;=$R26,INDEX('Sites Data'!$BF$11:$BF$210,(AM$2+SUM($R$4:$R25))),"")</f>
        <v/>
      </c>
      <c r="AQ26" s="27" t="str" cm="1">
        <f t="array" ref="AQ26">IF(AM$2&lt;=$R26,INDEX('Sites Data'!$BG$11:$BG$210,(AM$2+SUM($R$4:$R25))),"")</f>
        <v/>
      </c>
      <c r="AR26" s="27" t="str" cm="1">
        <f t="array" ref="AR26">IF(AM$2&lt;=$R26,INDEX('Sites Data'!$BH$11:$BH$210,(AM$2+SUM($R$4:$R25))),"")</f>
        <v/>
      </c>
      <c r="AS26" s="27" t="str" cm="1">
        <f t="array" ref="AS26">IF(AM$2&lt;=$R26,INDEX('Sites Data'!$BI$11:$BI$210,(AM$2+SUM($R$4:$R25))),"")</f>
        <v/>
      </c>
      <c r="AT26" s="27" t="str" cm="1">
        <f t="array" ref="AT26">IF(AM$2&lt;=$R26,INDEX('Sites Data'!$BJ$11:$BJ$210,(AM$2+SUM($R$4:$R25))),"")</f>
        <v/>
      </c>
      <c r="AU26" s="27" t="str" cm="1">
        <f t="array" ref="AU26">IF(AM$2&lt;=$R26,INDEX('Sites Data'!$BK$11:$BK$210,(AM$2+SUM($R$4:$R25))),"")</f>
        <v/>
      </c>
      <c r="AV26" s="25" t="str">
        <f>IF(AM26="","",SUMIF(Hide[Unique Types],$C26&amp;" "&amp;AN26&amp;" "&amp;AO26&amp;" "&amp;AP26,SiteCalc2[FCI Charging Capacity '[kWh/day']]))</f>
        <v/>
      </c>
      <c r="AW26" s="27" t="str" cm="1">
        <f t="array" ref="AW26">IF(AW$2&lt;=$R26,INDEX('Sites Data'!$BC$11:$BC$210,(AW$2+SUM($R$4:$R25))),"")</f>
        <v/>
      </c>
      <c r="AX26" s="27" t="str" cm="1">
        <f t="array" ref="AX26">IF(AW$2&lt;=$R26,INDEX('Sites Data'!$BD$11:$BD$210,(AW$2+SUM($R$4:$R25))),"")</f>
        <v/>
      </c>
      <c r="AY26" s="27" t="str" cm="1">
        <f t="array" ref="AY26">IF(AW$2&lt;=$R26,INDEX('Sites Data'!$BE$11:$BE$210,(AW$2+SUM($R$4:$R25))),"")</f>
        <v/>
      </c>
      <c r="AZ26" s="27" t="str" cm="1">
        <f t="array" ref="AZ26">IF(AW$2&lt;=$R26,INDEX('Sites Data'!$BF$11:$BF$210,(AW$2+SUM($R$4:$R25))),"")</f>
        <v/>
      </c>
      <c r="BA26" s="27" t="str" cm="1">
        <f t="array" ref="BA26">IF(AW$2&lt;=$R26,INDEX('Sites Data'!$BG$11:$BG$210,(AW$2+SUM($R$4:$R25))),"")</f>
        <v/>
      </c>
      <c r="BB26" s="27" t="str" cm="1">
        <f t="array" ref="BB26">IF(AW$2&lt;=$R26,INDEX('Sites Data'!$BH$11:$BH$210,(AW$2+SUM($R$4:$R25))),"")</f>
        <v/>
      </c>
      <c r="BC26" s="27" t="str" cm="1">
        <f t="array" ref="BC26">IF(AW$2&lt;=$R26,INDEX('Sites Data'!$BI$11:$BI$210,(AW$2+SUM($R$4:$R25))),"")</f>
        <v/>
      </c>
      <c r="BD26" s="27" t="str" cm="1">
        <f t="array" ref="BD26">IF(AW$2&lt;=$R26,INDEX('Sites Data'!$BJ$11:$BJ$210,(AW$2+SUM($R$4:$R25))),"")</f>
        <v/>
      </c>
      <c r="BE26" s="27" t="str" cm="1">
        <f t="array" ref="BE26">IF(AW$2&lt;=$R26,INDEX('Sites Data'!$BK$11:$BK$210,(AW$2+SUM($R$4:$R25))),"")</f>
        <v/>
      </c>
      <c r="BF26" s="25" t="str">
        <f>IF(AW26="","",SUMIF(Hide[Unique Types],$C26&amp;" "&amp;AX26&amp;" "&amp;AY26&amp;" "&amp;AZ26,SiteCalc2[FCI Charging Capacity '[kWh/day']]))</f>
        <v/>
      </c>
      <c r="BG26" s="27" t="str" cm="1">
        <f t="array" ref="BG26">IF(BG$2&lt;=$R26,INDEX('Sites Data'!$BC$11:$BC$210,(BG$2+SUM($R$4:$R25))),"")</f>
        <v/>
      </c>
      <c r="BH26" s="27" t="str" cm="1">
        <f t="array" ref="BH26">IF(BG$2&lt;=$R26,INDEX('Sites Data'!$BD$11:$BD$210,(BG$2+SUM($R$4:$R25))),"")</f>
        <v/>
      </c>
      <c r="BI26" s="27" t="str" cm="1">
        <f t="array" ref="BI26">IF(BG$2&lt;=$R26,INDEX('Sites Data'!$BE$11:$BE$210,(BG$2+SUM($R$4:$R25))),"")</f>
        <v/>
      </c>
      <c r="BJ26" s="27" t="str" cm="1">
        <f t="array" ref="BJ26">IF(BG$2&lt;=$R26,INDEX('Sites Data'!$BF$11:$BF$210,(BG$2+SUM($R$4:$R25))),"")</f>
        <v/>
      </c>
      <c r="BK26" s="27" t="str" cm="1">
        <f t="array" ref="BK26">IF(BG$2&lt;=$R26,INDEX('Sites Data'!$BG$11:$BG$210,(BG$2+SUM($R$4:$R25))),"")</f>
        <v/>
      </c>
      <c r="BL26" s="27" t="str" cm="1">
        <f t="array" ref="BL26">IF(BG$2&lt;=$R26,INDEX('Sites Data'!$BH$11:$BH$210,(BG$2+SUM($R$4:$R25))),"")</f>
        <v/>
      </c>
      <c r="BM26" s="27" t="str" cm="1">
        <f t="array" ref="BM26">IF(BG$2&lt;=$R26,INDEX('Sites Data'!$BI$11:$BI$210,(BG$2+SUM($R$4:$R25))),"")</f>
        <v/>
      </c>
      <c r="BN26" s="27" t="str" cm="1">
        <f t="array" ref="BN26">IF(BG$2&lt;=$R26,INDEX('Sites Data'!$BJ$11:$BJ$210,(BG$2+SUM($R$4:$R25))),"")</f>
        <v/>
      </c>
      <c r="BO26" s="27" t="str" cm="1">
        <f t="array" ref="BO26">IF(BG$2&lt;=$R26,INDEX('Sites Data'!$BK$11:$BK$210,(BG$2+SUM($R$4:$R25))),"")</f>
        <v/>
      </c>
      <c r="BP26" s="25" t="str">
        <f>IF(BG26="","",SUMIF(Hide[Unique Types],$C26&amp;" "&amp;BH26&amp;" "&amp;BI26&amp;" "&amp;BJ26,SiteCalc2[FCI Charging Capacity '[kWh/day']]))</f>
        <v/>
      </c>
      <c r="BQ26" s="27" t="str" cm="1">
        <f t="array" ref="BQ26">IF(BQ$2&lt;=$R26,INDEX('Sites Data'!$BC$11:$BC$210,(BQ$2+SUM($R$4:$R25))),"")</f>
        <v/>
      </c>
      <c r="BR26" s="27" t="str" cm="1">
        <f t="array" ref="BR26">IF(BQ$2&lt;=$R26,INDEX('Sites Data'!$BD$11:$BD$210,(BQ$2+SUM($R$4:$R25))),"")</f>
        <v/>
      </c>
      <c r="BS26" s="27" t="str" cm="1">
        <f t="array" ref="BS26">IF(BQ$2&lt;=$R26,INDEX('Sites Data'!$BE$11:$BE$210,(BQ$2+SUM($R$4:$R25))),"")</f>
        <v/>
      </c>
      <c r="BT26" s="27" t="str" cm="1">
        <f t="array" ref="BT26">IF(BQ$2&lt;=$R26,INDEX('Sites Data'!$BF$11:$BF$210,(BQ$2+SUM($R$4:$R25))),"")</f>
        <v/>
      </c>
      <c r="BU26" s="27" t="str" cm="1">
        <f t="array" ref="BU26">IF(BQ$2&lt;=$R26,INDEX('Sites Data'!$BG$11:$BG$210,(BQ$2+SUM($R$4:$R25))),"")</f>
        <v/>
      </c>
      <c r="BV26" s="27" t="str" cm="1">
        <f t="array" ref="BV26">IF(BQ$2&lt;=$R26,INDEX('Sites Data'!$BH$11:$BH$210,(BQ$2+SUM($R$4:$R25))),"")</f>
        <v/>
      </c>
      <c r="BW26" s="27" t="str" cm="1">
        <f t="array" ref="BW26">IF(BQ$2&lt;=$R26,INDEX('Sites Data'!$BI$11:$BI$210,(BQ$2+SUM($R$4:$R25))),"")</f>
        <v/>
      </c>
      <c r="BX26" s="27" t="str" cm="1">
        <f t="array" ref="BX26">IF(BQ$2&lt;=$R26,INDEX('Sites Data'!$BJ$11:$BJ$210,(BQ$2+SUM($R$4:$R25))),"")</f>
        <v/>
      </c>
      <c r="BY26" s="27" t="str" cm="1">
        <f t="array" ref="BY26">IF(BQ$2&lt;=$R26,INDEX('Sites Data'!$BK$11:$BK$210,(BQ$2+SUM($R$4:$R25))),"")</f>
        <v/>
      </c>
      <c r="BZ26" s="25" t="str">
        <f>IF(BQ26="","",SUMIF(Hide[Unique Types],$C26&amp;" "&amp;BR26&amp;" "&amp;BS26&amp;" "&amp;BT26,SiteCalc2[FCI Charging Capacity '[kWh/day']]))</f>
        <v/>
      </c>
      <c r="CA26" s="27" t="str" cm="1">
        <f t="array" ref="CA26">IF(CA$2&lt;=$R26,INDEX('Sites Data'!$BC$11:$BC$210,(CA$2+SUM($R$4:$R25))),"")</f>
        <v/>
      </c>
      <c r="CB26" s="27" t="str" cm="1">
        <f t="array" ref="CB26">IF(CA$2&lt;=$R26,INDEX('Sites Data'!$BD$11:$BD$210,(CA$2+SUM($R$4:$R25))),"")</f>
        <v/>
      </c>
      <c r="CC26" s="27" t="str" cm="1">
        <f t="array" ref="CC26">IF(CA$2&lt;=$R26,INDEX('Sites Data'!$BE$11:$BE$210,(CA$2+SUM($R$4:$R25))),"")</f>
        <v/>
      </c>
      <c r="CD26" s="27" t="str" cm="1">
        <f t="array" ref="CD26">IF(CA$2&lt;=$R26,INDEX('Sites Data'!$BF$11:$BF$210,(CA$2+SUM($R$4:$R25))),"")</f>
        <v/>
      </c>
      <c r="CE26" s="27" t="str" cm="1">
        <f t="array" ref="CE26">IF(CA$2&lt;=$R26,INDEX('Sites Data'!$BG$11:$BG$210,(CA$2+SUM($R$4:$R25))),"")</f>
        <v/>
      </c>
      <c r="CF26" s="27" t="str" cm="1">
        <f t="array" ref="CF26">IF(CA$2&lt;=$R26,INDEX('Sites Data'!$BH$11:$BH$210,(CA$2+SUM($R$4:$R25))),"")</f>
        <v/>
      </c>
      <c r="CG26" s="27" t="str" cm="1">
        <f t="array" ref="CG26">IF(CA$2&lt;=$R26,INDEX('Sites Data'!$BI$11:$BI$210,(CA$2+SUM($R$4:$R25))),"")</f>
        <v/>
      </c>
      <c r="CH26" s="27" t="str" cm="1">
        <f t="array" ref="CH26">IF(CA$2&lt;=$R26,INDEX('Sites Data'!$BJ$11:$BJ$210,(CA$2+SUM($R$4:$R25))),"")</f>
        <v/>
      </c>
      <c r="CI26" s="27" t="str" cm="1">
        <f t="array" ref="CI26">IF(CA$2&lt;=$R26,INDEX('Sites Data'!$BK$11:$BK$210,(CA$2+SUM($R$4:$R25))),"")</f>
        <v/>
      </c>
      <c r="CJ26" s="25" t="str">
        <f>IF(CA26="","",SUMIF(Hide[Unique Types],$C26&amp;" "&amp;CB26&amp;" "&amp;CC26&amp;" "&amp;CD26,SiteCalc2[FCI Charging Capacity '[kWh/day']]))</f>
        <v/>
      </c>
      <c r="CK26" s="25" t="str">
        <f t="shared" si="11"/>
        <v/>
      </c>
      <c r="CL26" s="25" t="str">
        <f t="shared" si="12"/>
        <v/>
      </c>
      <c r="CM26" s="25" t="str">
        <f t="shared" si="13"/>
        <v/>
      </c>
      <c r="CN26" s="25" t="str">
        <f t="shared" si="14"/>
        <v/>
      </c>
      <c r="CO26" s="25" t="str">
        <f t="shared" si="15"/>
        <v/>
      </c>
      <c r="CP26" s="25" t="str">
        <f t="shared" si="16"/>
        <v/>
      </c>
      <c r="CQ26" s="25" t="str">
        <f t="shared" si="17"/>
        <v/>
      </c>
      <c r="CR26" s="25" t="str">
        <f t="shared" si="18"/>
        <v/>
      </c>
      <c r="CS26" s="25" t="str">
        <f t="shared" si="19"/>
        <v/>
      </c>
      <c r="CT26" s="25" t="str">
        <f t="shared" si="20"/>
        <v/>
      </c>
    </row>
    <row r="27" spans="1:98" x14ac:dyDescent="0.3">
      <c r="A27" s="20">
        <v>24</v>
      </c>
      <c r="B27" s="20">
        <f t="shared" si="1"/>
        <v>0</v>
      </c>
      <c r="D27" s="25">
        <f>_xlfn.XLOOKUP(C27,SiteChar[Site Name],SiteChar[Site Street Address],"",0,1)</f>
        <v>0</v>
      </c>
      <c r="E27" s="25" t="str">
        <f>_xlfn.XLOOKUP(D27,SiteChar[Site Street Address],SiteChar[Site City],"",0,1)</f>
        <v/>
      </c>
      <c r="F27" s="25">
        <f>_xlfn.XLOOKUP($C27,SiteChar[Site Name],SiteChar[Latitude],"",0,1)</f>
        <v>0</v>
      </c>
      <c r="G27" s="25">
        <f>_xlfn.XLOOKUP($C27,SiteChar[Site Name],SiteChar[Longitude],"",0,1)</f>
        <v>0</v>
      </c>
      <c r="H27" s="33">
        <f>_xlfn.XLOOKUP($C27,SiteChar[Site Name],SiteChar[Expected Date of Station Operation],"",0,1)</f>
        <v>0</v>
      </c>
      <c r="I27" s="34">
        <f>_xlfn.XLOOKUP($C27,SiteChar[Site Name],SiteChar[Expected Daily Permitted Hours],"",0,1)</f>
        <v>0</v>
      </c>
      <c r="J27" s="25">
        <f>_xlfn.XLOOKUP($C27,SiteChar[Site Name],SiteChar[Maximum Total Site Power 
'[kW']],"",0,1)</f>
        <v>0</v>
      </c>
      <c r="K27" s="25"/>
      <c r="L27" s="25" cm="1">
        <f t="array" ref="L27">_xlfn.XLOOKUP($C27,SiteChar[Site Name],SiteCalc1[Total Site
FCI 
Power Rating 
'[kW']],"",0,1)</f>
        <v>0</v>
      </c>
      <c r="M27" s="25" cm="1">
        <f t="array" ref="M27">_xlfn.XLOOKUP($C27,SiteChar[Site Name],SiteCalc1[Total 
Site 
LMD-FCI Power Rating 
'[kW']],"",0,1)</f>
        <v>0</v>
      </c>
      <c r="N27" s="25" cm="1">
        <f t="array" ref="N27">_xlfn.XLOOKUP($C27,SiteChar[Site Name],SiteCalc1[Total Site
HD-FCI Power Rating 
'[kW']],"",0,1)</f>
        <v>0</v>
      </c>
      <c r="O27" s="25" cm="1">
        <f t="array" ref="O27">_xlfn.XLOOKUP($C27,SiteChar[Site Name],SiteCalc2[Total Number of 
Site 
FSEs],"",0,1)</f>
        <v>0</v>
      </c>
      <c r="P27" s="27" cm="1">
        <f t="array" ref="P27">_xlfn.XLOOKUP($C27,SiteChar[Site Name],SiteCalc2[Total Number of Site
LMD-FCI FSEs],"",0,1)</f>
        <v>0</v>
      </c>
      <c r="Q27" s="27" cm="1">
        <f t="array" ref="Q27">_xlfn.XLOOKUP($C27,SiteChar[Site Name],SiteCalc2[Total Number of Site
HD-FCI FSEs],"",0,1)</f>
        <v>0</v>
      </c>
      <c r="R27" s="27" t="str" cm="1">
        <f t="array" ref="R27">_xlfn.XLOOKUP(C27,'Sites Data'!AZ34:$AZ$210,'Sites Data'!BA34:$BA$210,"",0,1)</f>
        <v/>
      </c>
      <c r="S27" s="25" t="str" cm="1">
        <f t="array" ref="S27">INDEX('Sites Data'!$BC$11:$BC$210,(S$2+SUM($R$4:R26)))</f>
        <v/>
      </c>
      <c r="T27" s="25" t="str" cm="1">
        <f t="array" ref="T27">INDEX('Sites Data'!$BD$11:$BD$210,(S$2+SUM($R$4:R26)))</f>
        <v/>
      </c>
      <c r="U27" s="25" t="str" cm="1">
        <f t="array" ref="U27">INDEX('Sites Data'!$BE$11:$BE$210,(S$2+SUM($R$4:$R26)))</f>
        <v/>
      </c>
      <c r="V27" s="25" t="str" cm="1">
        <f t="array" ref="V27">INDEX('Sites Data'!$BF$11:$BF$210,(S$2+SUM($R$4:$R26)))</f>
        <v/>
      </c>
      <c r="W27" s="25" t="str" cm="1">
        <f t="array" ref="W27">INDEX('Sites Data'!$BG$11:$BG$210,(S$2+SUM($R$4:$R26)))</f>
        <v/>
      </c>
      <c r="X27" s="25" t="str" cm="1">
        <f t="array" ref="X27">INDEX('Sites Data'!$BH$11:$BH$210,(S$2+SUM($R$4:$R26)))</f>
        <v/>
      </c>
      <c r="Y27" s="25" t="str" cm="1">
        <f t="array" ref="Y27">INDEX('Sites Data'!$BI$11:$BI$210,(S$2+SUM($R$4:$R26)))</f>
        <v/>
      </c>
      <c r="Z27" s="25" t="str" cm="1">
        <f t="array" ref="Z27">INDEX('Sites Data'!$BJ$11:$BJ$210,(S$2+SUM($R$4:$R26)))</f>
        <v/>
      </c>
      <c r="AA27" s="25" t="str" cm="1">
        <f t="array" ref="AA27">INDEX('Sites Data'!$BK$11:$BK$210,(S$2+SUM($R$4:$R26)))</f>
        <v/>
      </c>
      <c r="AB27" s="25" t="str">
        <f>IF(S27="","",SUMIF(Hide[Unique Types],$C27&amp;" "&amp;T27&amp;" "&amp;U27&amp;" "&amp;V27,SiteCalc2[FCI Charging Capacity '[kWh/day']]))</f>
        <v/>
      </c>
      <c r="AC27" s="27" t="str" cm="1">
        <f t="array" ref="AC27">IF(AC$2&lt;=$R27,INDEX('Sites Data'!$BC$11:$BC$210,(AC$2+SUM($R$4:$R26))),"")</f>
        <v/>
      </c>
      <c r="AD27" s="152" t="str" cm="1">
        <f t="array" ref="AD27">IF(AC$2&lt;=$R27,INDEX('Sites Data'!$BD$11:$BD$210,(AC$2+SUM($R$4:$R26))),"")</f>
        <v/>
      </c>
      <c r="AE27" s="27" t="str" cm="1">
        <f t="array" ref="AE27">IF(AC$2&lt;=$R27,INDEX('Sites Data'!$BE$11:$BE$210,(AC$2+SUM($R$4:$R26))),"")</f>
        <v/>
      </c>
      <c r="AF27" s="27" t="str" cm="1">
        <f t="array" ref="AF27">IF(AC$2&lt;=$R27,INDEX('Sites Data'!$BF$11:$BF$210,(AC$2+SUM($R$4:$R26))),"")</f>
        <v/>
      </c>
      <c r="AG27" s="27" t="str" cm="1">
        <f t="array" ref="AG27">IF(AC$2&lt;=$R27,INDEX('Sites Data'!$BG$11:$BG$210,(AC$2+SUM($R$4:$R26))),"")</f>
        <v/>
      </c>
      <c r="AH27" s="27" t="str" cm="1">
        <f t="array" ref="AH27">IF(AC$2&lt;=$R27,INDEX('Sites Data'!$BH$11:$BH$210,(AC$2+SUM($R$4:$R26))),"")</f>
        <v/>
      </c>
      <c r="AI27" s="27" t="str" cm="1">
        <f t="array" ref="AI27">IF(AC$2&lt;=$R27,INDEX('Sites Data'!$BI$11:$BI$210,(AC$2+SUM($R$4:$R26))),"")</f>
        <v/>
      </c>
      <c r="AJ27" s="27" t="str" cm="1">
        <f t="array" ref="AJ27">IF(AC$2&lt;=$R27,INDEX('Sites Data'!$BJ$11:$BJ$210,(AC$2+SUM($R$4:$R26))),"")</f>
        <v/>
      </c>
      <c r="AK27" s="27" t="str" cm="1">
        <f t="array" ref="AK27">IF(AC$2&lt;=$R27,INDEX('Sites Data'!$BK$11:$BK$210,(AC$2+SUM($R$4:$R26))),"")</f>
        <v/>
      </c>
      <c r="AL27" s="25" t="str">
        <f>IF(AC27="","",SUMIF(Hide[Unique Types],$C27&amp;" "&amp;AD27&amp;" "&amp;AE27&amp;" "&amp;AF27,SiteCalc2[FCI Charging Capacity '[kWh/day']]))</f>
        <v/>
      </c>
      <c r="AM27" s="27" t="str" cm="1">
        <f t="array" ref="AM27">IF(AM$2&lt;=$R27,INDEX('Sites Data'!$BC$11:$BC$210,(AM$2+SUM($R$4:$R26))),"")</f>
        <v/>
      </c>
      <c r="AN27" s="27" t="str" cm="1">
        <f t="array" ref="AN27">IF(AM$2&lt;=$R27,INDEX('Sites Data'!$BD$11:$BD$210,(AM$2+SUM($R$4:$R26))),"")</f>
        <v/>
      </c>
      <c r="AO27" s="27" t="str" cm="1">
        <f t="array" ref="AO27">IF(AM$2&lt;=$R27,INDEX('Sites Data'!$BE$11:$BE$210,(AM$2+SUM($R$4:$R26))),"")</f>
        <v/>
      </c>
      <c r="AP27" s="27" t="str" cm="1">
        <f t="array" ref="AP27">IF(AM$2&lt;=$R27,INDEX('Sites Data'!$BF$11:$BF$210,(AM$2+SUM($R$4:$R26))),"")</f>
        <v/>
      </c>
      <c r="AQ27" s="27" t="str" cm="1">
        <f t="array" ref="AQ27">IF(AM$2&lt;=$R27,INDEX('Sites Data'!$BG$11:$BG$210,(AM$2+SUM($R$4:$R26))),"")</f>
        <v/>
      </c>
      <c r="AR27" s="27" t="str" cm="1">
        <f t="array" ref="AR27">IF(AM$2&lt;=$R27,INDEX('Sites Data'!$BH$11:$BH$210,(AM$2+SUM($R$4:$R26))),"")</f>
        <v/>
      </c>
      <c r="AS27" s="27" t="str" cm="1">
        <f t="array" ref="AS27">IF(AM$2&lt;=$R27,INDEX('Sites Data'!$BI$11:$BI$210,(AM$2+SUM($R$4:$R26))),"")</f>
        <v/>
      </c>
      <c r="AT27" s="27" t="str" cm="1">
        <f t="array" ref="AT27">IF(AM$2&lt;=$R27,INDEX('Sites Data'!$BJ$11:$BJ$210,(AM$2+SUM($R$4:$R26))),"")</f>
        <v/>
      </c>
      <c r="AU27" s="27" t="str" cm="1">
        <f t="array" ref="AU27">IF(AM$2&lt;=$R27,INDEX('Sites Data'!$BK$11:$BK$210,(AM$2+SUM($R$4:$R26))),"")</f>
        <v/>
      </c>
      <c r="AV27" s="25" t="str">
        <f>IF(AM27="","",SUMIF(Hide[Unique Types],$C27&amp;" "&amp;AN27&amp;" "&amp;AO27&amp;" "&amp;AP27,SiteCalc2[FCI Charging Capacity '[kWh/day']]))</f>
        <v/>
      </c>
      <c r="AW27" s="27" t="str" cm="1">
        <f t="array" ref="AW27">IF(AW$2&lt;=$R27,INDEX('Sites Data'!$BC$11:$BC$210,(AW$2+SUM($R$4:$R26))),"")</f>
        <v/>
      </c>
      <c r="AX27" s="27" t="str" cm="1">
        <f t="array" ref="AX27">IF(AW$2&lt;=$R27,INDEX('Sites Data'!$BD$11:$BD$210,(AW$2+SUM($R$4:$R26))),"")</f>
        <v/>
      </c>
      <c r="AY27" s="27" t="str" cm="1">
        <f t="array" ref="AY27">IF(AW$2&lt;=$R27,INDEX('Sites Data'!$BE$11:$BE$210,(AW$2+SUM($R$4:$R26))),"")</f>
        <v/>
      </c>
      <c r="AZ27" s="27" t="str" cm="1">
        <f t="array" ref="AZ27">IF(AW$2&lt;=$R27,INDEX('Sites Data'!$BF$11:$BF$210,(AW$2+SUM($R$4:$R26))),"")</f>
        <v/>
      </c>
      <c r="BA27" s="27" t="str" cm="1">
        <f t="array" ref="BA27">IF(AW$2&lt;=$R27,INDEX('Sites Data'!$BG$11:$BG$210,(AW$2+SUM($R$4:$R26))),"")</f>
        <v/>
      </c>
      <c r="BB27" s="27" t="str" cm="1">
        <f t="array" ref="BB27">IF(AW$2&lt;=$R27,INDEX('Sites Data'!$BH$11:$BH$210,(AW$2+SUM($R$4:$R26))),"")</f>
        <v/>
      </c>
      <c r="BC27" s="27" t="str" cm="1">
        <f t="array" ref="BC27">IF(AW$2&lt;=$R27,INDEX('Sites Data'!$BI$11:$BI$210,(AW$2+SUM($R$4:$R26))),"")</f>
        <v/>
      </c>
      <c r="BD27" s="27" t="str" cm="1">
        <f t="array" ref="BD27">IF(AW$2&lt;=$R27,INDEX('Sites Data'!$BJ$11:$BJ$210,(AW$2+SUM($R$4:$R26))),"")</f>
        <v/>
      </c>
      <c r="BE27" s="27" t="str" cm="1">
        <f t="array" ref="BE27">IF(AW$2&lt;=$R27,INDEX('Sites Data'!$BK$11:$BK$210,(AW$2+SUM($R$4:$R26))),"")</f>
        <v/>
      </c>
      <c r="BF27" s="25" t="str">
        <f>IF(AW27="","",SUMIF(Hide[Unique Types],$C27&amp;" "&amp;AX27&amp;" "&amp;AY27&amp;" "&amp;AZ27,SiteCalc2[FCI Charging Capacity '[kWh/day']]))</f>
        <v/>
      </c>
      <c r="BG27" s="27" t="str" cm="1">
        <f t="array" ref="BG27">IF(BG$2&lt;=$R27,INDEX('Sites Data'!$BC$11:$BC$210,(BG$2+SUM($R$4:$R26))),"")</f>
        <v/>
      </c>
      <c r="BH27" s="27" t="str" cm="1">
        <f t="array" ref="BH27">IF(BG$2&lt;=$R27,INDEX('Sites Data'!$BD$11:$BD$210,(BG$2+SUM($R$4:$R26))),"")</f>
        <v/>
      </c>
      <c r="BI27" s="27" t="str" cm="1">
        <f t="array" ref="BI27">IF(BG$2&lt;=$R27,INDEX('Sites Data'!$BE$11:$BE$210,(BG$2+SUM($R$4:$R26))),"")</f>
        <v/>
      </c>
      <c r="BJ27" s="27" t="str" cm="1">
        <f t="array" ref="BJ27">IF(BG$2&lt;=$R27,INDEX('Sites Data'!$BF$11:$BF$210,(BG$2+SUM($R$4:$R26))),"")</f>
        <v/>
      </c>
      <c r="BK27" s="27" t="str" cm="1">
        <f t="array" ref="BK27">IF(BG$2&lt;=$R27,INDEX('Sites Data'!$BG$11:$BG$210,(BG$2+SUM($R$4:$R26))),"")</f>
        <v/>
      </c>
      <c r="BL27" s="27" t="str" cm="1">
        <f t="array" ref="BL27">IF(BG$2&lt;=$R27,INDEX('Sites Data'!$BH$11:$BH$210,(BG$2+SUM($R$4:$R26))),"")</f>
        <v/>
      </c>
      <c r="BM27" s="27" t="str" cm="1">
        <f t="array" ref="BM27">IF(BG$2&lt;=$R27,INDEX('Sites Data'!$BI$11:$BI$210,(BG$2+SUM($R$4:$R26))),"")</f>
        <v/>
      </c>
      <c r="BN27" s="27" t="str" cm="1">
        <f t="array" ref="BN27">IF(BG$2&lt;=$R27,INDEX('Sites Data'!$BJ$11:$BJ$210,(BG$2+SUM($R$4:$R26))),"")</f>
        <v/>
      </c>
      <c r="BO27" s="27" t="str" cm="1">
        <f t="array" ref="BO27">IF(BG$2&lt;=$R27,INDEX('Sites Data'!$BK$11:$BK$210,(BG$2+SUM($R$4:$R26))),"")</f>
        <v/>
      </c>
      <c r="BP27" s="25" t="str">
        <f>IF(BG27="","",SUMIF(Hide[Unique Types],$C27&amp;" "&amp;BH27&amp;" "&amp;BI27&amp;" "&amp;BJ27,SiteCalc2[FCI Charging Capacity '[kWh/day']]))</f>
        <v/>
      </c>
      <c r="BQ27" s="27" t="str" cm="1">
        <f t="array" ref="BQ27">IF(BQ$2&lt;=$R27,INDEX('Sites Data'!$BC$11:$BC$210,(BQ$2+SUM($R$4:$R26))),"")</f>
        <v/>
      </c>
      <c r="BR27" s="27" t="str" cm="1">
        <f t="array" ref="BR27">IF(BQ$2&lt;=$R27,INDEX('Sites Data'!$BD$11:$BD$210,(BQ$2+SUM($R$4:$R26))),"")</f>
        <v/>
      </c>
      <c r="BS27" s="27" t="str" cm="1">
        <f t="array" ref="BS27">IF(BQ$2&lt;=$R27,INDEX('Sites Data'!$BE$11:$BE$210,(BQ$2+SUM($R$4:$R26))),"")</f>
        <v/>
      </c>
      <c r="BT27" s="27" t="str" cm="1">
        <f t="array" ref="BT27">IF(BQ$2&lt;=$R27,INDEX('Sites Data'!$BF$11:$BF$210,(BQ$2+SUM($R$4:$R26))),"")</f>
        <v/>
      </c>
      <c r="BU27" s="27" t="str" cm="1">
        <f t="array" ref="BU27">IF(BQ$2&lt;=$R27,INDEX('Sites Data'!$BG$11:$BG$210,(BQ$2+SUM($R$4:$R26))),"")</f>
        <v/>
      </c>
      <c r="BV27" s="27" t="str" cm="1">
        <f t="array" ref="BV27">IF(BQ$2&lt;=$R27,INDEX('Sites Data'!$BH$11:$BH$210,(BQ$2+SUM($R$4:$R26))),"")</f>
        <v/>
      </c>
      <c r="BW27" s="27" t="str" cm="1">
        <f t="array" ref="BW27">IF(BQ$2&lt;=$R27,INDEX('Sites Data'!$BI$11:$BI$210,(BQ$2+SUM($R$4:$R26))),"")</f>
        <v/>
      </c>
      <c r="BX27" s="27" t="str" cm="1">
        <f t="array" ref="BX27">IF(BQ$2&lt;=$R27,INDEX('Sites Data'!$BJ$11:$BJ$210,(BQ$2+SUM($R$4:$R26))),"")</f>
        <v/>
      </c>
      <c r="BY27" s="27" t="str" cm="1">
        <f t="array" ref="BY27">IF(BQ$2&lt;=$R27,INDEX('Sites Data'!$BK$11:$BK$210,(BQ$2+SUM($R$4:$R26))),"")</f>
        <v/>
      </c>
      <c r="BZ27" s="25" t="str">
        <f>IF(BQ27="","",SUMIF(Hide[Unique Types],$C27&amp;" "&amp;BR27&amp;" "&amp;BS27&amp;" "&amp;BT27,SiteCalc2[FCI Charging Capacity '[kWh/day']]))</f>
        <v/>
      </c>
      <c r="CA27" s="27" t="str" cm="1">
        <f t="array" ref="CA27">IF(CA$2&lt;=$R27,INDEX('Sites Data'!$BC$11:$BC$210,(CA$2+SUM($R$4:$R26))),"")</f>
        <v/>
      </c>
      <c r="CB27" s="27" t="str" cm="1">
        <f t="array" ref="CB27">IF(CA$2&lt;=$R27,INDEX('Sites Data'!$BD$11:$BD$210,(CA$2+SUM($R$4:$R26))),"")</f>
        <v/>
      </c>
      <c r="CC27" s="27" t="str" cm="1">
        <f t="array" ref="CC27">IF(CA$2&lt;=$R27,INDEX('Sites Data'!$BE$11:$BE$210,(CA$2+SUM($R$4:$R26))),"")</f>
        <v/>
      </c>
      <c r="CD27" s="27" t="str" cm="1">
        <f t="array" ref="CD27">IF(CA$2&lt;=$R27,INDEX('Sites Data'!$BF$11:$BF$210,(CA$2+SUM($R$4:$R26))),"")</f>
        <v/>
      </c>
      <c r="CE27" s="27" t="str" cm="1">
        <f t="array" ref="CE27">IF(CA$2&lt;=$R27,INDEX('Sites Data'!$BG$11:$BG$210,(CA$2+SUM($R$4:$R26))),"")</f>
        <v/>
      </c>
      <c r="CF27" s="27" t="str" cm="1">
        <f t="array" ref="CF27">IF(CA$2&lt;=$R27,INDEX('Sites Data'!$BH$11:$BH$210,(CA$2+SUM($R$4:$R26))),"")</f>
        <v/>
      </c>
      <c r="CG27" s="27" t="str" cm="1">
        <f t="array" ref="CG27">IF(CA$2&lt;=$R27,INDEX('Sites Data'!$BI$11:$BI$210,(CA$2+SUM($R$4:$R26))),"")</f>
        <v/>
      </c>
      <c r="CH27" s="27" t="str" cm="1">
        <f t="array" ref="CH27">IF(CA$2&lt;=$R27,INDEX('Sites Data'!$BJ$11:$BJ$210,(CA$2+SUM($R$4:$R26))),"")</f>
        <v/>
      </c>
      <c r="CI27" s="27" t="str" cm="1">
        <f t="array" ref="CI27">IF(CA$2&lt;=$R27,INDEX('Sites Data'!$BK$11:$BK$210,(CA$2+SUM($R$4:$R26))),"")</f>
        <v/>
      </c>
      <c r="CJ27" s="25" t="str">
        <f>IF(CA27="","",SUMIF(Hide[Unique Types],$C27&amp;" "&amp;CB27&amp;" "&amp;CC27&amp;" "&amp;CD27,SiteCalc2[FCI Charging Capacity '[kWh/day']]))</f>
        <v/>
      </c>
      <c r="CK27" s="25" t="str">
        <f t="shared" si="11"/>
        <v/>
      </c>
      <c r="CL27" s="25" t="str">
        <f t="shared" si="12"/>
        <v/>
      </c>
      <c r="CM27" s="25" t="str">
        <f t="shared" si="13"/>
        <v/>
      </c>
      <c r="CN27" s="25" t="str">
        <f t="shared" si="14"/>
        <v/>
      </c>
      <c r="CO27" s="25" t="str">
        <f t="shared" si="15"/>
        <v/>
      </c>
      <c r="CP27" s="25" t="str">
        <f t="shared" si="16"/>
        <v/>
      </c>
      <c r="CQ27" s="25" t="str">
        <f t="shared" si="17"/>
        <v/>
      </c>
      <c r="CR27" s="25" t="str">
        <f t="shared" si="18"/>
        <v/>
      </c>
      <c r="CS27" s="25" t="str">
        <f t="shared" si="19"/>
        <v/>
      </c>
      <c r="CT27" s="25" t="str">
        <f t="shared" si="20"/>
        <v/>
      </c>
    </row>
    <row r="28" spans="1:98" x14ac:dyDescent="0.3">
      <c r="A28" s="20">
        <v>25</v>
      </c>
      <c r="B28" s="20">
        <f t="shared" si="1"/>
        <v>0</v>
      </c>
      <c r="D28" s="25">
        <f>_xlfn.XLOOKUP(C28,SiteChar[Site Name],SiteChar[Site Street Address],"",0,1)</f>
        <v>0</v>
      </c>
      <c r="E28" s="25" t="str">
        <f>_xlfn.XLOOKUP(D28,SiteChar[Site Street Address],SiteChar[Site City],"",0,1)</f>
        <v/>
      </c>
      <c r="F28" s="25">
        <f>_xlfn.XLOOKUP($C28,SiteChar[Site Name],SiteChar[Latitude],"",0,1)</f>
        <v>0</v>
      </c>
      <c r="G28" s="25">
        <f>_xlfn.XLOOKUP($C28,SiteChar[Site Name],SiteChar[Longitude],"",0,1)</f>
        <v>0</v>
      </c>
      <c r="H28" s="33">
        <f>_xlfn.XLOOKUP($C28,SiteChar[Site Name],SiteChar[Expected Date of Station Operation],"",0,1)</f>
        <v>0</v>
      </c>
      <c r="I28" s="34">
        <f>_xlfn.XLOOKUP($C28,SiteChar[Site Name],SiteChar[Expected Daily Permitted Hours],"",0,1)</f>
        <v>0</v>
      </c>
      <c r="J28" s="25">
        <f>_xlfn.XLOOKUP($C28,SiteChar[Site Name],SiteChar[Maximum Total Site Power 
'[kW']],"",0,1)</f>
        <v>0</v>
      </c>
      <c r="K28" s="25"/>
      <c r="L28" s="25" cm="1">
        <f t="array" ref="L28">_xlfn.XLOOKUP($C28,SiteChar[Site Name],SiteCalc1[Total Site
FCI 
Power Rating 
'[kW']],"",0,1)</f>
        <v>0</v>
      </c>
      <c r="M28" s="25" cm="1">
        <f t="array" ref="M28">_xlfn.XLOOKUP($C28,SiteChar[Site Name],SiteCalc1[Total 
Site 
LMD-FCI Power Rating 
'[kW']],"",0,1)</f>
        <v>0</v>
      </c>
      <c r="N28" s="25" cm="1">
        <f t="array" ref="N28">_xlfn.XLOOKUP($C28,SiteChar[Site Name],SiteCalc1[Total Site
HD-FCI Power Rating 
'[kW']],"",0,1)</f>
        <v>0</v>
      </c>
      <c r="O28" s="25" cm="1">
        <f t="array" ref="O28">_xlfn.XLOOKUP($C28,SiteChar[Site Name],SiteCalc2[Total Number of 
Site 
FSEs],"",0,1)</f>
        <v>0</v>
      </c>
      <c r="P28" s="27" cm="1">
        <f t="array" ref="P28">_xlfn.XLOOKUP($C28,SiteChar[Site Name],SiteCalc2[Total Number of Site
LMD-FCI FSEs],"",0,1)</f>
        <v>0</v>
      </c>
      <c r="Q28" s="27" cm="1">
        <f t="array" ref="Q28">_xlfn.XLOOKUP($C28,SiteChar[Site Name],SiteCalc2[Total Number of Site
HD-FCI FSEs],"",0,1)</f>
        <v>0</v>
      </c>
      <c r="R28" s="27" t="str" cm="1">
        <f t="array" ref="R28">_xlfn.XLOOKUP(C28,'Sites Data'!AZ35:$AZ$210,'Sites Data'!BA35:$BA$210,"",0,1)</f>
        <v/>
      </c>
      <c r="S28" s="25" t="str" cm="1">
        <f t="array" ref="S28">INDEX('Sites Data'!$BC$11:$BC$210,(S$2+SUM($R$4:R27)))</f>
        <v/>
      </c>
      <c r="T28" s="25" t="str" cm="1">
        <f t="array" ref="T28">INDEX('Sites Data'!$BD$11:$BD$210,(S$2+SUM($R$4:R27)))</f>
        <v/>
      </c>
      <c r="U28" s="25" t="str" cm="1">
        <f t="array" ref="U28">INDEX('Sites Data'!$BE$11:$BE$210,(S$2+SUM($R$4:$R27)))</f>
        <v/>
      </c>
      <c r="V28" s="25" t="str" cm="1">
        <f t="array" ref="V28">INDEX('Sites Data'!$BF$11:$BF$210,(S$2+SUM($R$4:$R27)))</f>
        <v/>
      </c>
      <c r="W28" s="25" t="str" cm="1">
        <f t="array" ref="W28">INDEX('Sites Data'!$BG$11:$BG$210,(S$2+SUM($R$4:$R27)))</f>
        <v/>
      </c>
      <c r="X28" s="25" t="str" cm="1">
        <f t="array" ref="X28">INDEX('Sites Data'!$BH$11:$BH$210,(S$2+SUM($R$4:$R27)))</f>
        <v/>
      </c>
      <c r="Y28" s="25" t="str" cm="1">
        <f t="array" ref="Y28">INDEX('Sites Data'!$BI$11:$BI$210,(S$2+SUM($R$4:$R27)))</f>
        <v/>
      </c>
      <c r="Z28" s="25" t="str" cm="1">
        <f t="array" ref="Z28">INDEX('Sites Data'!$BJ$11:$BJ$210,(S$2+SUM($R$4:$R27)))</f>
        <v/>
      </c>
      <c r="AA28" s="25" t="str" cm="1">
        <f t="array" ref="AA28">INDEX('Sites Data'!$BK$11:$BK$210,(S$2+SUM($R$4:$R27)))</f>
        <v/>
      </c>
      <c r="AB28" s="25" t="str">
        <f>IF(S28="","",SUMIF(Hide[Unique Types],$C28&amp;" "&amp;T28&amp;" "&amp;U28&amp;" "&amp;V28,SiteCalc2[FCI Charging Capacity '[kWh/day']]))</f>
        <v/>
      </c>
      <c r="AC28" s="27" t="str" cm="1">
        <f t="array" ref="AC28">IF(AC$2&lt;=$R28,INDEX('Sites Data'!$BC$11:$BC$210,(AC$2+SUM($R$4:$R27))),"")</f>
        <v/>
      </c>
      <c r="AD28" s="152" t="str" cm="1">
        <f t="array" ref="AD28">IF(AC$2&lt;=$R28,INDEX('Sites Data'!$BD$11:$BD$210,(AC$2+SUM($R$4:$R27))),"")</f>
        <v/>
      </c>
      <c r="AE28" s="27" t="str" cm="1">
        <f t="array" ref="AE28">IF(AC$2&lt;=$R28,INDEX('Sites Data'!$BE$11:$BE$210,(AC$2+SUM($R$4:$R27))),"")</f>
        <v/>
      </c>
      <c r="AF28" s="27" t="str" cm="1">
        <f t="array" ref="AF28">IF(AC$2&lt;=$R28,INDEX('Sites Data'!$BF$11:$BF$210,(AC$2+SUM($R$4:$R27))),"")</f>
        <v/>
      </c>
      <c r="AG28" s="27" t="str" cm="1">
        <f t="array" ref="AG28">IF(AC$2&lt;=$R28,INDEX('Sites Data'!$BG$11:$BG$210,(AC$2+SUM($R$4:$R27))),"")</f>
        <v/>
      </c>
      <c r="AH28" s="27" t="str" cm="1">
        <f t="array" ref="AH28">IF(AC$2&lt;=$R28,INDEX('Sites Data'!$BH$11:$BH$210,(AC$2+SUM($R$4:$R27))),"")</f>
        <v/>
      </c>
      <c r="AI28" s="27" t="str" cm="1">
        <f t="array" ref="AI28">IF(AC$2&lt;=$R28,INDEX('Sites Data'!$BI$11:$BI$210,(AC$2+SUM($R$4:$R27))),"")</f>
        <v/>
      </c>
      <c r="AJ28" s="27" t="str" cm="1">
        <f t="array" ref="AJ28">IF(AC$2&lt;=$R28,INDEX('Sites Data'!$BJ$11:$BJ$210,(AC$2+SUM($R$4:$R27))),"")</f>
        <v/>
      </c>
      <c r="AK28" s="27" t="str" cm="1">
        <f t="array" ref="AK28">IF(AC$2&lt;=$R28,INDEX('Sites Data'!$BK$11:$BK$210,(AC$2+SUM($R$4:$R27))),"")</f>
        <v/>
      </c>
      <c r="AL28" s="25" t="str">
        <f>IF(AC28="","",SUMIF(Hide[Unique Types],$C28&amp;" "&amp;AD28&amp;" "&amp;AE28&amp;" "&amp;AF28,SiteCalc2[FCI Charging Capacity '[kWh/day']]))</f>
        <v/>
      </c>
      <c r="AM28" s="27" t="str" cm="1">
        <f t="array" ref="AM28">IF(AM$2&lt;=$R28,INDEX('Sites Data'!$BC$11:$BC$210,(AM$2+SUM($R$4:$R27))),"")</f>
        <v/>
      </c>
      <c r="AN28" s="27" t="str" cm="1">
        <f t="array" ref="AN28">IF(AM$2&lt;=$R28,INDEX('Sites Data'!$BD$11:$BD$210,(AM$2+SUM($R$4:$R27))),"")</f>
        <v/>
      </c>
      <c r="AO28" s="27" t="str" cm="1">
        <f t="array" ref="AO28">IF(AM$2&lt;=$R28,INDEX('Sites Data'!$BE$11:$BE$210,(AM$2+SUM($R$4:$R27))),"")</f>
        <v/>
      </c>
      <c r="AP28" s="27" t="str" cm="1">
        <f t="array" ref="AP28">IF(AM$2&lt;=$R28,INDEX('Sites Data'!$BF$11:$BF$210,(AM$2+SUM($R$4:$R27))),"")</f>
        <v/>
      </c>
      <c r="AQ28" s="27" t="str" cm="1">
        <f t="array" ref="AQ28">IF(AM$2&lt;=$R28,INDEX('Sites Data'!$BG$11:$BG$210,(AM$2+SUM($R$4:$R27))),"")</f>
        <v/>
      </c>
      <c r="AR28" s="27" t="str" cm="1">
        <f t="array" ref="AR28">IF(AM$2&lt;=$R28,INDEX('Sites Data'!$BH$11:$BH$210,(AM$2+SUM($R$4:$R27))),"")</f>
        <v/>
      </c>
      <c r="AS28" s="27" t="str" cm="1">
        <f t="array" ref="AS28">IF(AM$2&lt;=$R28,INDEX('Sites Data'!$BI$11:$BI$210,(AM$2+SUM($R$4:$R27))),"")</f>
        <v/>
      </c>
      <c r="AT28" s="27" t="str" cm="1">
        <f t="array" ref="AT28">IF(AM$2&lt;=$R28,INDEX('Sites Data'!$BJ$11:$BJ$210,(AM$2+SUM($R$4:$R27))),"")</f>
        <v/>
      </c>
      <c r="AU28" s="27" t="str" cm="1">
        <f t="array" ref="AU28">IF(AM$2&lt;=$R28,INDEX('Sites Data'!$BK$11:$BK$210,(AM$2+SUM($R$4:$R27))),"")</f>
        <v/>
      </c>
      <c r="AV28" s="25" t="str">
        <f>IF(AM28="","",SUMIF(Hide[Unique Types],$C28&amp;" "&amp;AN28&amp;" "&amp;AO28&amp;" "&amp;AP28,SiteCalc2[FCI Charging Capacity '[kWh/day']]))</f>
        <v/>
      </c>
      <c r="AW28" s="27" t="str" cm="1">
        <f t="array" ref="AW28">IF(AW$2&lt;=$R28,INDEX('Sites Data'!$BC$11:$BC$210,(AW$2+SUM($R$4:$R27))),"")</f>
        <v/>
      </c>
      <c r="AX28" s="27" t="str" cm="1">
        <f t="array" ref="AX28">IF(AW$2&lt;=$R28,INDEX('Sites Data'!$BD$11:$BD$210,(AW$2+SUM($R$4:$R27))),"")</f>
        <v/>
      </c>
      <c r="AY28" s="27" t="str" cm="1">
        <f t="array" ref="AY28">IF(AW$2&lt;=$R28,INDEX('Sites Data'!$BE$11:$BE$210,(AW$2+SUM($R$4:$R27))),"")</f>
        <v/>
      </c>
      <c r="AZ28" s="27" t="str" cm="1">
        <f t="array" ref="AZ28">IF(AW$2&lt;=$R28,INDEX('Sites Data'!$BF$11:$BF$210,(AW$2+SUM($R$4:$R27))),"")</f>
        <v/>
      </c>
      <c r="BA28" s="27" t="str" cm="1">
        <f t="array" ref="BA28">IF(AW$2&lt;=$R28,INDEX('Sites Data'!$BG$11:$BG$210,(AW$2+SUM($R$4:$R27))),"")</f>
        <v/>
      </c>
      <c r="BB28" s="27" t="str" cm="1">
        <f t="array" ref="BB28">IF(AW$2&lt;=$R28,INDEX('Sites Data'!$BH$11:$BH$210,(AW$2+SUM($R$4:$R27))),"")</f>
        <v/>
      </c>
      <c r="BC28" s="27" t="str" cm="1">
        <f t="array" ref="BC28">IF(AW$2&lt;=$R28,INDEX('Sites Data'!$BI$11:$BI$210,(AW$2+SUM($R$4:$R27))),"")</f>
        <v/>
      </c>
      <c r="BD28" s="27" t="str" cm="1">
        <f t="array" ref="BD28">IF(AW$2&lt;=$R28,INDEX('Sites Data'!$BJ$11:$BJ$210,(AW$2+SUM($R$4:$R27))),"")</f>
        <v/>
      </c>
      <c r="BE28" s="27" t="str" cm="1">
        <f t="array" ref="BE28">IF(AW$2&lt;=$R28,INDEX('Sites Data'!$BK$11:$BK$210,(AW$2+SUM($R$4:$R27))),"")</f>
        <v/>
      </c>
      <c r="BF28" s="25" t="str">
        <f>IF(AW28="","",SUMIF(Hide[Unique Types],$C28&amp;" "&amp;AX28&amp;" "&amp;AY28&amp;" "&amp;AZ28,SiteCalc2[FCI Charging Capacity '[kWh/day']]))</f>
        <v/>
      </c>
      <c r="BG28" s="27" t="str" cm="1">
        <f t="array" ref="BG28">IF(BG$2&lt;=$R28,INDEX('Sites Data'!$BC$11:$BC$210,(BG$2+SUM($R$4:$R27))),"")</f>
        <v/>
      </c>
      <c r="BH28" s="27" t="str" cm="1">
        <f t="array" ref="BH28">IF(BG$2&lt;=$R28,INDEX('Sites Data'!$BD$11:$BD$210,(BG$2+SUM($R$4:$R27))),"")</f>
        <v/>
      </c>
      <c r="BI28" s="27" t="str" cm="1">
        <f t="array" ref="BI28">IF(BG$2&lt;=$R28,INDEX('Sites Data'!$BE$11:$BE$210,(BG$2+SUM($R$4:$R27))),"")</f>
        <v/>
      </c>
      <c r="BJ28" s="27" t="str" cm="1">
        <f t="array" ref="BJ28">IF(BG$2&lt;=$R28,INDEX('Sites Data'!$BF$11:$BF$210,(BG$2+SUM($R$4:$R27))),"")</f>
        <v/>
      </c>
      <c r="BK28" s="27" t="str" cm="1">
        <f t="array" ref="BK28">IF(BG$2&lt;=$R28,INDEX('Sites Data'!$BG$11:$BG$210,(BG$2+SUM($R$4:$R27))),"")</f>
        <v/>
      </c>
      <c r="BL28" s="27" t="str" cm="1">
        <f t="array" ref="BL28">IF(BG$2&lt;=$R28,INDEX('Sites Data'!$BH$11:$BH$210,(BG$2+SUM($R$4:$R27))),"")</f>
        <v/>
      </c>
      <c r="BM28" s="27" t="str" cm="1">
        <f t="array" ref="BM28">IF(BG$2&lt;=$R28,INDEX('Sites Data'!$BI$11:$BI$210,(BG$2+SUM($R$4:$R27))),"")</f>
        <v/>
      </c>
      <c r="BN28" s="27" t="str" cm="1">
        <f t="array" ref="BN28">IF(BG$2&lt;=$R28,INDEX('Sites Data'!$BJ$11:$BJ$210,(BG$2+SUM($R$4:$R27))),"")</f>
        <v/>
      </c>
      <c r="BO28" s="27" t="str" cm="1">
        <f t="array" ref="BO28">IF(BG$2&lt;=$R28,INDEX('Sites Data'!$BK$11:$BK$210,(BG$2+SUM($R$4:$R27))),"")</f>
        <v/>
      </c>
      <c r="BP28" s="25" t="str">
        <f>IF(BG28="","",SUMIF(Hide[Unique Types],$C28&amp;" "&amp;BH28&amp;" "&amp;BI28&amp;" "&amp;BJ28,SiteCalc2[FCI Charging Capacity '[kWh/day']]))</f>
        <v/>
      </c>
      <c r="BQ28" s="27" t="str" cm="1">
        <f t="array" ref="BQ28">IF(BQ$2&lt;=$R28,INDEX('Sites Data'!$BC$11:$BC$210,(BQ$2+SUM($R$4:$R27))),"")</f>
        <v/>
      </c>
      <c r="BR28" s="27" t="str" cm="1">
        <f t="array" ref="BR28">IF(BQ$2&lt;=$R28,INDEX('Sites Data'!$BD$11:$BD$210,(BQ$2+SUM($R$4:$R27))),"")</f>
        <v/>
      </c>
      <c r="BS28" s="27" t="str" cm="1">
        <f t="array" ref="BS28">IF(BQ$2&lt;=$R28,INDEX('Sites Data'!$BE$11:$BE$210,(BQ$2+SUM($R$4:$R27))),"")</f>
        <v/>
      </c>
      <c r="BT28" s="27" t="str" cm="1">
        <f t="array" ref="BT28">IF(BQ$2&lt;=$R28,INDEX('Sites Data'!$BF$11:$BF$210,(BQ$2+SUM($R$4:$R27))),"")</f>
        <v/>
      </c>
      <c r="BU28" s="27" t="str" cm="1">
        <f t="array" ref="BU28">IF(BQ$2&lt;=$R28,INDEX('Sites Data'!$BG$11:$BG$210,(BQ$2+SUM($R$4:$R27))),"")</f>
        <v/>
      </c>
      <c r="BV28" s="27" t="str" cm="1">
        <f t="array" ref="BV28">IF(BQ$2&lt;=$R28,INDEX('Sites Data'!$BH$11:$BH$210,(BQ$2+SUM($R$4:$R27))),"")</f>
        <v/>
      </c>
      <c r="BW28" s="27" t="str" cm="1">
        <f t="array" ref="BW28">IF(BQ$2&lt;=$R28,INDEX('Sites Data'!$BI$11:$BI$210,(BQ$2+SUM($R$4:$R27))),"")</f>
        <v/>
      </c>
      <c r="BX28" s="27" t="str" cm="1">
        <f t="array" ref="BX28">IF(BQ$2&lt;=$R28,INDEX('Sites Data'!$BJ$11:$BJ$210,(BQ$2+SUM($R$4:$R27))),"")</f>
        <v/>
      </c>
      <c r="BY28" s="27" t="str" cm="1">
        <f t="array" ref="BY28">IF(BQ$2&lt;=$R28,INDEX('Sites Data'!$BK$11:$BK$210,(BQ$2+SUM($R$4:$R27))),"")</f>
        <v/>
      </c>
      <c r="BZ28" s="25" t="str">
        <f>IF(BQ28="","",SUMIF(Hide[Unique Types],$C28&amp;" "&amp;BR28&amp;" "&amp;BS28&amp;" "&amp;BT28,SiteCalc2[FCI Charging Capacity '[kWh/day']]))</f>
        <v/>
      </c>
      <c r="CA28" s="27" t="str" cm="1">
        <f t="array" ref="CA28">IF(CA$2&lt;=$R28,INDEX('Sites Data'!$BC$11:$BC$210,(CA$2+SUM($R$4:$R27))),"")</f>
        <v/>
      </c>
      <c r="CB28" s="27" t="str" cm="1">
        <f t="array" ref="CB28">IF(CA$2&lt;=$R28,INDEX('Sites Data'!$BD$11:$BD$210,(CA$2+SUM($R$4:$R27))),"")</f>
        <v/>
      </c>
      <c r="CC28" s="27" t="str" cm="1">
        <f t="array" ref="CC28">IF(CA$2&lt;=$R28,INDEX('Sites Data'!$BE$11:$BE$210,(CA$2+SUM($R$4:$R27))),"")</f>
        <v/>
      </c>
      <c r="CD28" s="27" t="str" cm="1">
        <f t="array" ref="CD28">IF(CA$2&lt;=$R28,INDEX('Sites Data'!$BF$11:$BF$210,(CA$2+SUM($R$4:$R27))),"")</f>
        <v/>
      </c>
      <c r="CE28" s="27" t="str" cm="1">
        <f t="array" ref="CE28">IF(CA$2&lt;=$R28,INDEX('Sites Data'!$BG$11:$BG$210,(CA$2+SUM($R$4:$R27))),"")</f>
        <v/>
      </c>
      <c r="CF28" s="27" t="str" cm="1">
        <f t="array" ref="CF28">IF(CA$2&lt;=$R28,INDEX('Sites Data'!$BH$11:$BH$210,(CA$2+SUM($R$4:$R27))),"")</f>
        <v/>
      </c>
      <c r="CG28" s="27" t="str" cm="1">
        <f t="array" ref="CG28">IF(CA$2&lt;=$R28,INDEX('Sites Data'!$BI$11:$BI$210,(CA$2+SUM($R$4:$R27))),"")</f>
        <v/>
      </c>
      <c r="CH28" s="27" t="str" cm="1">
        <f t="array" ref="CH28">IF(CA$2&lt;=$R28,INDEX('Sites Data'!$BJ$11:$BJ$210,(CA$2+SUM($R$4:$R27))),"")</f>
        <v/>
      </c>
      <c r="CI28" s="27" t="str" cm="1">
        <f t="array" ref="CI28">IF(CA$2&lt;=$R28,INDEX('Sites Data'!$BK$11:$BK$210,(CA$2+SUM($R$4:$R27))),"")</f>
        <v/>
      </c>
      <c r="CJ28" s="25" t="str">
        <f>IF(CA28="","",SUMIF(Hide[Unique Types],$C28&amp;" "&amp;CB28&amp;" "&amp;CC28&amp;" "&amp;CD28,SiteCalc2[FCI Charging Capacity '[kWh/day']]))</f>
        <v/>
      </c>
      <c r="CK28" s="25" t="str">
        <f t="shared" si="11"/>
        <v/>
      </c>
      <c r="CL28" s="25" t="str">
        <f t="shared" si="12"/>
        <v/>
      </c>
      <c r="CM28" s="25" t="str">
        <f t="shared" si="13"/>
        <v/>
      </c>
      <c r="CN28" s="25" t="str">
        <f t="shared" si="14"/>
        <v/>
      </c>
      <c r="CO28" s="25" t="str">
        <f t="shared" si="15"/>
        <v/>
      </c>
      <c r="CP28" s="25" t="str">
        <f t="shared" si="16"/>
        <v/>
      </c>
      <c r="CQ28" s="25" t="str">
        <f t="shared" si="17"/>
        <v/>
      </c>
      <c r="CR28" s="25" t="str">
        <f t="shared" si="18"/>
        <v/>
      </c>
      <c r="CS28" s="25" t="str">
        <f t="shared" si="19"/>
        <v/>
      </c>
      <c r="CT28" s="25" t="str">
        <f t="shared" si="20"/>
        <v/>
      </c>
    </row>
    <row r="29" spans="1:98" x14ac:dyDescent="0.3">
      <c r="A29" s="20">
        <v>26</v>
      </c>
      <c r="B29" s="20">
        <f t="shared" si="1"/>
        <v>0</v>
      </c>
      <c r="D29" s="25">
        <f>_xlfn.XLOOKUP(C29,SiteChar[Site Name],SiteChar[Site Street Address],"",0,1)</f>
        <v>0</v>
      </c>
      <c r="E29" s="25" t="str">
        <f>_xlfn.XLOOKUP(D29,SiteChar[Site Street Address],SiteChar[Site City],"",0,1)</f>
        <v/>
      </c>
      <c r="F29" s="25">
        <f>_xlfn.XLOOKUP($C29,SiteChar[Site Name],SiteChar[Latitude],"",0,1)</f>
        <v>0</v>
      </c>
      <c r="G29" s="25">
        <f>_xlfn.XLOOKUP($C29,SiteChar[Site Name],SiteChar[Longitude],"",0,1)</f>
        <v>0</v>
      </c>
      <c r="H29" s="33">
        <f>_xlfn.XLOOKUP($C29,SiteChar[Site Name],SiteChar[Expected Date of Station Operation],"",0,1)</f>
        <v>0</v>
      </c>
      <c r="I29" s="34">
        <f>_xlfn.XLOOKUP($C29,SiteChar[Site Name],SiteChar[Expected Daily Permitted Hours],"",0,1)</f>
        <v>0</v>
      </c>
      <c r="J29" s="25">
        <f>_xlfn.XLOOKUP($C29,SiteChar[Site Name],SiteChar[Maximum Total Site Power 
'[kW']],"",0,1)</f>
        <v>0</v>
      </c>
      <c r="K29" s="25"/>
      <c r="L29" s="25" cm="1">
        <f t="array" ref="L29">_xlfn.XLOOKUP($C29,SiteChar[Site Name],SiteCalc1[Total Site
FCI 
Power Rating 
'[kW']],"",0,1)</f>
        <v>0</v>
      </c>
      <c r="M29" s="25" cm="1">
        <f t="array" ref="M29">_xlfn.XLOOKUP($C29,SiteChar[Site Name],SiteCalc1[Total 
Site 
LMD-FCI Power Rating 
'[kW']],"",0,1)</f>
        <v>0</v>
      </c>
      <c r="N29" s="25" cm="1">
        <f t="array" ref="N29">_xlfn.XLOOKUP($C29,SiteChar[Site Name],SiteCalc1[Total Site
HD-FCI Power Rating 
'[kW']],"",0,1)</f>
        <v>0</v>
      </c>
      <c r="O29" s="25" cm="1">
        <f t="array" ref="O29">_xlfn.XLOOKUP($C29,SiteChar[Site Name],SiteCalc2[Total Number of 
Site 
FSEs],"",0,1)</f>
        <v>0</v>
      </c>
      <c r="P29" s="27" cm="1">
        <f t="array" ref="P29">_xlfn.XLOOKUP($C29,SiteChar[Site Name],SiteCalc2[Total Number of Site
LMD-FCI FSEs],"",0,1)</f>
        <v>0</v>
      </c>
      <c r="Q29" s="27" cm="1">
        <f t="array" ref="Q29">_xlfn.XLOOKUP($C29,SiteChar[Site Name],SiteCalc2[Total Number of Site
HD-FCI FSEs],"",0,1)</f>
        <v>0</v>
      </c>
      <c r="R29" s="27" t="str" cm="1">
        <f t="array" ref="R29">_xlfn.XLOOKUP(C29,'Sites Data'!AZ36:$AZ$210,'Sites Data'!BA36:$BA$210,"",0,1)</f>
        <v/>
      </c>
      <c r="S29" s="25" t="str" cm="1">
        <f t="array" ref="S29">INDEX('Sites Data'!$BC$11:$BC$210,(S$2+SUM($R$4:R28)))</f>
        <v/>
      </c>
      <c r="T29" s="25" t="str" cm="1">
        <f t="array" ref="T29">INDEX('Sites Data'!$BD$11:$BD$210,(S$2+SUM($R$4:R28)))</f>
        <v/>
      </c>
      <c r="U29" s="25" t="str" cm="1">
        <f t="array" ref="U29">INDEX('Sites Data'!$BE$11:$BE$210,(S$2+SUM($R$4:$R28)))</f>
        <v/>
      </c>
      <c r="V29" s="25" t="str" cm="1">
        <f t="array" ref="V29">INDEX('Sites Data'!$BF$11:$BF$210,(S$2+SUM($R$4:$R28)))</f>
        <v/>
      </c>
      <c r="W29" s="25" t="str" cm="1">
        <f t="array" ref="W29">INDEX('Sites Data'!$BG$11:$BG$210,(S$2+SUM($R$4:$R28)))</f>
        <v/>
      </c>
      <c r="X29" s="25" t="str" cm="1">
        <f t="array" ref="X29">INDEX('Sites Data'!$BH$11:$BH$210,(S$2+SUM($R$4:$R28)))</f>
        <v/>
      </c>
      <c r="Y29" s="25" t="str" cm="1">
        <f t="array" ref="Y29">INDEX('Sites Data'!$BI$11:$BI$210,(S$2+SUM($R$4:$R28)))</f>
        <v/>
      </c>
      <c r="Z29" s="25" t="str" cm="1">
        <f t="array" ref="Z29">INDEX('Sites Data'!$BJ$11:$BJ$210,(S$2+SUM($R$4:$R28)))</f>
        <v/>
      </c>
      <c r="AA29" s="25" t="str" cm="1">
        <f t="array" ref="AA29">INDEX('Sites Data'!$BK$11:$BK$210,(S$2+SUM($R$4:$R28)))</f>
        <v/>
      </c>
      <c r="AB29" s="25" t="str">
        <f>IF(S29="","",SUMIF(Hide[Unique Types],$C29&amp;" "&amp;T29&amp;" "&amp;U29&amp;" "&amp;V29,SiteCalc2[FCI Charging Capacity '[kWh/day']]))</f>
        <v/>
      </c>
      <c r="AC29" s="27" t="str" cm="1">
        <f t="array" ref="AC29">IF(AC$2&lt;=$R29,INDEX('Sites Data'!$BC$11:$BC$210,(AC$2+SUM($R$4:$R28))),"")</f>
        <v/>
      </c>
      <c r="AD29" s="152" t="str" cm="1">
        <f t="array" ref="AD29">IF(AC$2&lt;=$R29,INDEX('Sites Data'!$BD$11:$BD$210,(AC$2+SUM($R$4:$R28))),"")</f>
        <v/>
      </c>
      <c r="AE29" s="27" t="str" cm="1">
        <f t="array" ref="AE29">IF(AC$2&lt;=$R29,INDEX('Sites Data'!$BE$11:$BE$210,(AC$2+SUM($R$4:$R28))),"")</f>
        <v/>
      </c>
      <c r="AF29" s="27" t="str" cm="1">
        <f t="array" ref="AF29">IF(AC$2&lt;=$R29,INDEX('Sites Data'!$BF$11:$BF$210,(AC$2+SUM($R$4:$R28))),"")</f>
        <v/>
      </c>
      <c r="AG29" s="27" t="str" cm="1">
        <f t="array" ref="AG29">IF(AC$2&lt;=$R29,INDEX('Sites Data'!$BG$11:$BG$210,(AC$2+SUM($R$4:$R28))),"")</f>
        <v/>
      </c>
      <c r="AH29" s="27" t="str" cm="1">
        <f t="array" ref="AH29">IF(AC$2&lt;=$R29,INDEX('Sites Data'!$BH$11:$BH$210,(AC$2+SUM($R$4:$R28))),"")</f>
        <v/>
      </c>
      <c r="AI29" s="27" t="str" cm="1">
        <f t="array" ref="AI29">IF(AC$2&lt;=$R29,INDEX('Sites Data'!$BI$11:$BI$210,(AC$2+SUM($R$4:$R28))),"")</f>
        <v/>
      </c>
      <c r="AJ29" s="27" t="str" cm="1">
        <f t="array" ref="AJ29">IF(AC$2&lt;=$R29,INDEX('Sites Data'!$BJ$11:$BJ$210,(AC$2+SUM($R$4:$R28))),"")</f>
        <v/>
      </c>
      <c r="AK29" s="27" t="str" cm="1">
        <f t="array" ref="AK29">IF(AC$2&lt;=$R29,INDEX('Sites Data'!$BK$11:$BK$210,(AC$2+SUM($R$4:$R28))),"")</f>
        <v/>
      </c>
      <c r="AL29" s="25" t="str">
        <f>IF(AC29="","",SUMIF(Hide[Unique Types],$C29&amp;" "&amp;AD29&amp;" "&amp;AE29&amp;" "&amp;AF29,SiteCalc2[FCI Charging Capacity '[kWh/day']]))</f>
        <v/>
      </c>
      <c r="AM29" s="27" t="str" cm="1">
        <f t="array" ref="AM29">IF(AM$2&lt;=$R29,INDEX('Sites Data'!$BC$11:$BC$210,(AM$2+SUM($R$4:$R28))),"")</f>
        <v/>
      </c>
      <c r="AN29" s="27" t="str" cm="1">
        <f t="array" ref="AN29">IF(AM$2&lt;=$R29,INDEX('Sites Data'!$BD$11:$BD$210,(AM$2+SUM($R$4:$R28))),"")</f>
        <v/>
      </c>
      <c r="AO29" s="27" t="str" cm="1">
        <f t="array" ref="AO29">IF(AM$2&lt;=$R29,INDEX('Sites Data'!$BE$11:$BE$210,(AM$2+SUM($R$4:$R28))),"")</f>
        <v/>
      </c>
      <c r="AP29" s="27" t="str" cm="1">
        <f t="array" ref="AP29">IF(AM$2&lt;=$R29,INDEX('Sites Data'!$BF$11:$BF$210,(AM$2+SUM($R$4:$R28))),"")</f>
        <v/>
      </c>
      <c r="AQ29" s="27" t="str" cm="1">
        <f t="array" ref="AQ29">IF(AM$2&lt;=$R29,INDEX('Sites Data'!$BG$11:$BG$210,(AM$2+SUM($R$4:$R28))),"")</f>
        <v/>
      </c>
      <c r="AR29" s="27" t="str" cm="1">
        <f t="array" ref="AR29">IF(AM$2&lt;=$R29,INDEX('Sites Data'!$BH$11:$BH$210,(AM$2+SUM($R$4:$R28))),"")</f>
        <v/>
      </c>
      <c r="AS29" s="27" t="str" cm="1">
        <f t="array" ref="AS29">IF(AM$2&lt;=$R29,INDEX('Sites Data'!$BI$11:$BI$210,(AM$2+SUM($R$4:$R28))),"")</f>
        <v/>
      </c>
      <c r="AT29" s="27" t="str" cm="1">
        <f t="array" ref="AT29">IF(AM$2&lt;=$R29,INDEX('Sites Data'!$BJ$11:$BJ$210,(AM$2+SUM($R$4:$R28))),"")</f>
        <v/>
      </c>
      <c r="AU29" s="27" t="str" cm="1">
        <f t="array" ref="AU29">IF(AM$2&lt;=$R29,INDEX('Sites Data'!$BK$11:$BK$210,(AM$2+SUM($R$4:$R28))),"")</f>
        <v/>
      </c>
      <c r="AV29" s="25" t="str">
        <f>IF(AM29="","",SUMIF(Hide[Unique Types],$C29&amp;" "&amp;AN29&amp;" "&amp;AO29&amp;" "&amp;AP29,SiteCalc2[FCI Charging Capacity '[kWh/day']]))</f>
        <v/>
      </c>
      <c r="AW29" s="27" t="str" cm="1">
        <f t="array" ref="AW29">IF(AW$2&lt;=$R29,INDEX('Sites Data'!$BC$11:$BC$210,(AW$2+SUM($R$4:$R28))),"")</f>
        <v/>
      </c>
      <c r="AX29" s="27" t="str" cm="1">
        <f t="array" ref="AX29">IF(AW$2&lt;=$R29,INDEX('Sites Data'!$BD$11:$BD$210,(AW$2+SUM($R$4:$R28))),"")</f>
        <v/>
      </c>
      <c r="AY29" s="27" t="str" cm="1">
        <f t="array" ref="AY29">IF(AW$2&lt;=$R29,INDEX('Sites Data'!$BE$11:$BE$210,(AW$2+SUM($R$4:$R28))),"")</f>
        <v/>
      </c>
      <c r="AZ29" s="27" t="str" cm="1">
        <f t="array" ref="AZ29">IF(AW$2&lt;=$R29,INDEX('Sites Data'!$BF$11:$BF$210,(AW$2+SUM($R$4:$R28))),"")</f>
        <v/>
      </c>
      <c r="BA29" s="27" t="str" cm="1">
        <f t="array" ref="BA29">IF(AW$2&lt;=$R29,INDEX('Sites Data'!$BG$11:$BG$210,(AW$2+SUM($R$4:$R28))),"")</f>
        <v/>
      </c>
      <c r="BB29" s="27" t="str" cm="1">
        <f t="array" ref="BB29">IF(AW$2&lt;=$R29,INDEX('Sites Data'!$BH$11:$BH$210,(AW$2+SUM($R$4:$R28))),"")</f>
        <v/>
      </c>
      <c r="BC29" s="27" t="str" cm="1">
        <f t="array" ref="BC29">IF(AW$2&lt;=$R29,INDEX('Sites Data'!$BI$11:$BI$210,(AW$2+SUM($R$4:$R28))),"")</f>
        <v/>
      </c>
      <c r="BD29" s="27" t="str" cm="1">
        <f t="array" ref="BD29">IF(AW$2&lt;=$R29,INDEX('Sites Data'!$BJ$11:$BJ$210,(AW$2+SUM($R$4:$R28))),"")</f>
        <v/>
      </c>
      <c r="BE29" s="27" t="str" cm="1">
        <f t="array" ref="BE29">IF(AW$2&lt;=$R29,INDEX('Sites Data'!$BK$11:$BK$210,(AW$2+SUM($R$4:$R28))),"")</f>
        <v/>
      </c>
      <c r="BF29" s="25" t="str">
        <f>IF(AW29="","",SUMIF(Hide[Unique Types],$C29&amp;" "&amp;AX29&amp;" "&amp;AY29&amp;" "&amp;AZ29,SiteCalc2[FCI Charging Capacity '[kWh/day']]))</f>
        <v/>
      </c>
      <c r="BG29" s="27" t="str" cm="1">
        <f t="array" ref="BG29">IF(BG$2&lt;=$R29,INDEX('Sites Data'!$BC$11:$BC$210,(BG$2+SUM($R$4:$R28))),"")</f>
        <v/>
      </c>
      <c r="BH29" s="27" t="str" cm="1">
        <f t="array" ref="BH29">IF(BG$2&lt;=$R29,INDEX('Sites Data'!$BD$11:$BD$210,(BG$2+SUM($R$4:$R28))),"")</f>
        <v/>
      </c>
      <c r="BI29" s="27" t="str" cm="1">
        <f t="array" ref="BI29">IF(BG$2&lt;=$R29,INDEX('Sites Data'!$BE$11:$BE$210,(BG$2+SUM($R$4:$R28))),"")</f>
        <v/>
      </c>
      <c r="BJ29" s="27" t="str" cm="1">
        <f t="array" ref="BJ29">IF(BG$2&lt;=$R29,INDEX('Sites Data'!$BF$11:$BF$210,(BG$2+SUM($R$4:$R28))),"")</f>
        <v/>
      </c>
      <c r="BK29" s="27" t="str" cm="1">
        <f t="array" ref="BK29">IF(BG$2&lt;=$R29,INDEX('Sites Data'!$BG$11:$BG$210,(BG$2+SUM($R$4:$R28))),"")</f>
        <v/>
      </c>
      <c r="BL29" s="27" t="str" cm="1">
        <f t="array" ref="BL29">IF(BG$2&lt;=$R29,INDEX('Sites Data'!$BH$11:$BH$210,(BG$2+SUM($R$4:$R28))),"")</f>
        <v/>
      </c>
      <c r="BM29" s="27" t="str" cm="1">
        <f t="array" ref="BM29">IF(BG$2&lt;=$R29,INDEX('Sites Data'!$BI$11:$BI$210,(BG$2+SUM($R$4:$R28))),"")</f>
        <v/>
      </c>
      <c r="BN29" s="27" t="str" cm="1">
        <f t="array" ref="BN29">IF(BG$2&lt;=$R29,INDEX('Sites Data'!$BJ$11:$BJ$210,(BG$2+SUM($R$4:$R28))),"")</f>
        <v/>
      </c>
      <c r="BO29" s="27" t="str" cm="1">
        <f t="array" ref="BO29">IF(BG$2&lt;=$R29,INDEX('Sites Data'!$BK$11:$BK$210,(BG$2+SUM($R$4:$R28))),"")</f>
        <v/>
      </c>
      <c r="BP29" s="25" t="str">
        <f>IF(BG29="","",SUMIF(Hide[Unique Types],$C29&amp;" "&amp;BH29&amp;" "&amp;BI29&amp;" "&amp;BJ29,SiteCalc2[FCI Charging Capacity '[kWh/day']]))</f>
        <v/>
      </c>
      <c r="BQ29" s="27" t="str" cm="1">
        <f t="array" ref="BQ29">IF(BQ$2&lt;=$R29,INDEX('Sites Data'!$BC$11:$BC$210,(BQ$2+SUM($R$4:$R28))),"")</f>
        <v/>
      </c>
      <c r="BR29" s="27" t="str" cm="1">
        <f t="array" ref="BR29">IF(BQ$2&lt;=$R29,INDEX('Sites Data'!$BD$11:$BD$210,(BQ$2+SUM($R$4:$R28))),"")</f>
        <v/>
      </c>
      <c r="BS29" s="27" t="str" cm="1">
        <f t="array" ref="BS29">IF(BQ$2&lt;=$R29,INDEX('Sites Data'!$BE$11:$BE$210,(BQ$2+SUM($R$4:$R28))),"")</f>
        <v/>
      </c>
      <c r="BT29" s="27" t="str" cm="1">
        <f t="array" ref="BT29">IF(BQ$2&lt;=$R29,INDEX('Sites Data'!$BF$11:$BF$210,(BQ$2+SUM($R$4:$R28))),"")</f>
        <v/>
      </c>
      <c r="BU29" s="27" t="str" cm="1">
        <f t="array" ref="BU29">IF(BQ$2&lt;=$R29,INDEX('Sites Data'!$BG$11:$BG$210,(BQ$2+SUM($R$4:$R28))),"")</f>
        <v/>
      </c>
      <c r="BV29" s="27" t="str" cm="1">
        <f t="array" ref="BV29">IF(BQ$2&lt;=$R29,INDEX('Sites Data'!$BH$11:$BH$210,(BQ$2+SUM($R$4:$R28))),"")</f>
        <v/>
      </c>
      <c r="BW29" s="27" t="str" cm="1">
        <f t="array" ref="BW29">IF(BQ$2&lt;=$R29,INDEX('Sites Data'!$BI$11:$BI$210,(BQ$2+SUM($R$4:$R28))),"")</f>
        <v/>
      </c>
      <c r="BX29" s="27" t="str" cm="1">
        <f t="array" ref="BX29">IF(BQ$2&lt;=$R29,INDEX('Sites Data'!$BJ$11:$BJ$210,(BQ$2+SUM($R$4:$R28))),"")</f>
        <v/>
      </c>
      <c r="BY29" s="27" t="str" cm="1">
        <f t="array" ref="BY29">IF(BQ$2&lt;=$R29,INDEX('Sites Data'!$BK$11:$BK$210,(BQ$2+SUM($R$4:$R28))),"")</f>
        <v/>
      </c>
      <c r="BZ29" s="25" t="str">
        <f>IF(BQ29="","",SUMIF(Hide[Unique Types],$C29&amp;" "&amp;BR29&amp;" "&amp;BS29&amp;" "&amp;BT29,SiteCalc2[FCI Charging Capacity '[kWh/day']]))</f>
        <v/>
      </c>
      <c r="CA29" s="27" t="str" cm="1">
        <f t="array" ref="CA29">IF(CA$2&lt;=$R29,INDEX('Sites Data'!$BC$11:$BC$210,(CA$2+SUM($R$4:$R28))),"")</f>
        <v/>
      </c>
      <c r="CB29" s="27" t="str" cm="1">
        <f t="array" ref="CB29">IF(CA$2&lt;=$R29,INDEX('Sites Data'!$BD$11:$BD$210,(CA$2+SUM($R$4:$R28))),"")</f>
        <v/>
      </c>
      <c r="CC29" s="27" t="str" cm="1">
        <f t="array" ref="CC29">IF(CA$2&lt;=$R29,INDEX('Sites Data'!$BE$11:$BE$210,(CA$2+SUM($R$4:$R28))),"")</f>
        <v/>
      </c>
      <c r="CD29" s="27" t="str" cm="1">
        <f t="array" ref="CD29">IF(CA$2&lt;=$R29,INDEX('Sites Data'!$BF$11:$BF$210,(CA$2+SUM($R$4:$R28))),"")</f>
        <v/>
      </c>
      <c r="CE29" s="27" t="str" cm="1">
        <f t="array" ref="CE29">IF(CA$2&lt;=$R29,INDEX('Sites Data'!$BG$11:$BG$210,(CA$2+SUM($R$4:$R28))),"")</f>
        <v/>
      </c>
      <c r="CF29" s="27" t="str" cm="1">
        <f t="array" ref="CF29">IF(CA$2&lt;=$R29,INDEX('Sites Data'!$BH$11:$BH$210,(CA$2+SUM($R$4:$R28))),"")</f>
        <v/>
      </c>
      <c r="CG29" s="27" t="str" cm="1">
        <f t="array" ref="CG29">IF(CA$2&lt;=$R29,INDEX('Sites Data'!$BI$11:$BI$210,(CA$2+SUM($R$4:$R28))),"")</f>
        <v/>
      </c>
      <c r="CH29" s="27" t="str" cm="1">
        <f t="array" ref="CH29">IF(CA$2&lt;=$R29,INDEX('Sites Data'!$BJ$11:$BJ$210,(CA$2+SUM($R$4:$R28))),"")</f>
        <v/>
      </c>
      <c r="CI29" s="27" t="str" cm="1">
        <f t="array" ref="CI29">IF(CA$2&lt;=$R29,INDEX('Sites Data'!$BK$11:$BK$210,(CA$2+SUM($R$4:$R28))),"")</f>
        <v/>
      </c>
      <c r="CJ29" s="25" t="str">
        <f>IF(CA29="","",SUMIF(Hide[Unique Types],$C29&amp;" "&amp;CB29&amp;" "&amp;CC29&amp;" "&amp;CD29,SiteCalc2[FCI Charging Capacity '[kWh/day']]))</f>
        <v/>
      </c>
      <c r="CK29" s="25" t="str">
        <f t="shared" si="11"/>
        <v/>
      </c>
      <c r="CL29" s="25" t="str">
        <f t="shared" si="12"/>
        <v/>
      </c>
      <c r="CM29" s="25" t="str">
        <f t="shared" si="13"/>
        <v/>
      </c>
      <c r="CN29" s="25" t="str">
        <f t="shared" si="14"/>
        <v/>
      </c>
      <c r="CO29" s="25" t="str">
        <f t="shared" si="15"/>
        <v/>
      </c>
      <c r="CP29" s="25" t="str">
        <f t="shared" si="16"/>
        <v/>
      </c>
      <c r="CQ29" s="25" t="str">
        <f t="shared" si="17"/>
        <v/>
      </c>
      <c r="CR29" s="25" t="str">
        <f t="shared" si="18"/>
        <v/>
      </c>
      <c r="CS29" s="25" t="str">
        <f t="shared" si="19"/>
        <v/>
      </c>
      <c r="CT29" s="25" t="str">
        <f t="shared" si="20"/>
        <v/>
      </c>
    </row>
    <row r="30" spans="1:98" x14ac:dyDescent="0.3">
      <c r="A30" s="20">
        <v>27</v>
      </c>
      <c r="B30" s="20">
        <f t="shared" si="1"/>
        <v>0</v>
      </c>
      <c r="D30" s="25">
        <f>_xlfn.XLOOKUP(C30,SiteChar[Site Name],SiteChar[Site Street Address],"",0,1)</f>
        <v>0</v>
      </c>
      <c r="E30" s="25" t="str">
        <f>_xlfn.XLOOKUP(D30,SiteChar[Site Street Address],SiteChar[Site City],"",0,1)</f>
        <v/>
      </c>
      <c r="F30" s="25">
        <f>_xlfn.XLOOKUP($C30,SiteChar[Site Name],SiteChar[Latitude],"",0,1)</f>
        <v>0</v>
      </c>
      <c r="G30" s="25">
        <f>_xlfn.XLOOKUP($C30,SiteChar[Site Name],SiteChar[Longitude],"",0,1)</f>
        <v>0</v>
      </c>
      <c r="H30" s="33">
        <f>_xlfn.XLOOKUP($C30,SiteChar[Site Name],SiteChar[Expected Date of Station Operation],"",0,1)</f>
        <v>0</v>
      </c>
      <c r="I30" s="34">
        <f>_xlfn.XLOOKUP($C30,SiteChar[Site Name],SiteChar[Expected Daily Permitted Hours],"",0,1)</f>
        <v>0</v>
      </c>
      <c r="J30" s="25">
        <f>_xlfn.XLOOKUP($C30,SiteChar[Site Name],SiteChar[Maximum Total Site Power 
'[kW']],"",0,1)</f>
        <v>0</v>
      </c>
      <c r="K30" s="25"/>
      <c r="L30" s="25" cm="1">
        <f t="array" ref="L30">_xlfn.XLOOKUP($C30,SiteChar[Site Name],SiteCalc1[Total Site
FCI 
Power Rating 
'[kW']],"",0,1)</f>
        <v>0</v>
      </c>
      <c r="M30" s="25" cm="1">
        <f t="array" ref="M30">_xlfn.XLOOKUP($C30,SiteChar[Site Name],SiteCalc1[Total 
Site 
LMD-FCI Power Rating 
'[kW']],"",0,1)</f>
        <v>0</v>
      </c>
      <c r="N30" s="25" cm="1">
        <f t="array" ref="N30">_xlfn.XLOOKUP($C30,SiteChar[Site Name],SiteCalc1[Total Site
HD-FCI Power Rating 
'[kW']],"",0,1)</f>
        <v>0</v>
      </c>
      <c r="O30" s="25" cm="1">
        <f t="array" ref="O30">_xlfn.XLOOKUP($C30,SiteChar[Site Name],SiteCalc2[Total Number of 
Site 
FSEs],"",0,1)</f>
        <v>0</v>
      </c>
      <c r="P30" s="27" cm="1">
        <f t="array" ref="P30">_xlfn.XLOOKUP($C30,SiteChar[Site Name],SiteCalc2[Total Number of Site
LMD-FCI FSEs],"",0,1)</f>
        <v>0</v>
      </c>
      <c r="Q30" s="27" cm="1">
        <f t="array" ref="Q30">_xlfn.XLOOKUP($C30,SiteChar[Site Name],SiteCalc2[Total Number of Site
HD-FCI FSEs],"",0,1)</f>
        <v>0</v>
      </c>
      <c r="R30" s="27" t="str" cm="1">
        <f t="array" ref="R30">_xlfn.XLOOKUP(C30,'Sites Data'!AZ37:$AZ$210,'Sites Data'!BA37:$BA$210,"",0,1)</f>
        <v/>
      </c>
      <c r="S30" s="25" t="str" cm="1">
        <f t="array" ref="S30">INDEX('Sites Data'!$BC$11:$BC$210,(S$2+SUM($R$4:R29)))</f>
        <v/>
      </c>
      <c r="T30" s="25" t="str" cm="1">
        <f t="array" ref="T30">INDEX('Sites Data'!$BD$11:$BD$210,(S$2+SUM($R$4:R29)))</f>
        <v/>
      </c>
      <c r="U30" s="25" t="str" cm="1">
        <f t="array" ref="U30">INDEX('Sites Data'!$BE$11:$BE$210,(S$2+SUM($R$4:$R29)))</f>
        <v/>
      </c>
      <c r="V30" s="25" t="str" cm="1">
        <f t="array" ref="V30">INDEX('Sites Data'!$BF$11:$BF$210,(S$2+SUM($R$4:$R29)))</f>
        <v/>
      </c>
      <c r="W30" s="25" t="str" cm="1">
        <f t="array" ref="W30">INDEX('Sites Data'!$BG$11:$BG$210,(S$2+SUM($R$4:$R29)))</f>
        <v/>
      </c>
      <c r="X30" s="25" t="str" cm="1">
        <f t="array" ref="X30">INDEX('Sites Data'!$BH$11:$BH$210,(S$2+SUM($R$4:$R29)))</f>
        <v/>
      </c>
      <c r="Y30" s="25" t="str" cm="1">
        <f t="array" ref="Y30">INDEX('Sites Data'!$BI$11:$BI$210,(S$2+SUM($R$4:$R29)))</f>
        <v/>
      </c>
      <c r="Z30" s="25" t="str" cm="1">
        <f t="array" ref="Z30">INDEX('Sites Data'!$BJ$11:$BJ$210,(S$2+SUM($R$4:$R29)))</f>
        <v/>
      </c>
      <c r="AA30" s="25" t="str" cm="1">
        <f t="array" ref="AA30">INDEX('Sites Data'!$BK$11:$BK$210,(S$2+SUM($R$4:$R29)))</f>
        <v/>
      </c>
      <c r="AB30" s="25" t="str">
        <f>IF(S30="","",SUMIF(Hide[Unique Types],$C30&amp;" "&amp;T30&amp;" "&amp;U30&amp;" "&amp;V30,SiteCalc2[FCI Charging Capacity '[kWh/day']]))</f>
        <v/>
      </c>
      <c r="AC30" s="27" t="str" cm="1">
        <f t="array" ref="AC30">IF(AC$2&lt;=$R30,INDEX('Sites Data'!$BC$11:$BC$210,(AC$2+SUM($R$4:$R29))),"")</f>
        <v/>
      </c>
      <c r="AD30" s="152" t="str" cm="1">
        <f t="array" ref="AD30">IF(AC$2&lt;=$R30,INDEX('Sites Data'!$BD$11:$BD$210,(AC$2+SUM($R$4:$R29))),"")</f>
        <v/>
      </c>
      <c r="AE30" s="27" t="str" cm="1">
        <f t="array" ref="AE30">IF(AC$2&lt;=$R30,INDEX('Sites Data'!$BE$11:$BE$210,(AC$2+SUM($R$4:$R29))),"")</f>
        <v/>
      </c>
      <c r="AF30" s="27" t="str" cm="1">
        <f t="array" ref="AF30">IF(AC$2&lt;=$R30,INDEX('Sites Data'!$BF$11:$BF$210,(AC$2+SUM($R$4:$R29))),"")</f>
        <v/>
      </c>
      <c r="AG30" s="27" t="str" cm="1">
        <f t="array" ref="AG30">IF(AC$2&lt;=$R30,INDEX('Sites Data'!$BG$11:$BG$210,(AC$2+SUM($R$4:$R29))),"")</f>
        <v/>
      </c>
      <c r="AH30" s="27" t="str" cm="1">
        <f t="array" ref="AH30">IF(AC$2&lt;=$R30,INDEX('Sites Data'!$BH$11:$BH$210,(AC$2+SUM($R$4:$R29))),"")</f>
        <v/>
      </c>
      <c r="AI30" s="27" t="str" cm="1">
        <f t="array" ref="AI30">IF(AC$2&lt;=$R30,INDEX('Sites Data'!$BI$11:$BI$210,(AC$2+SUM($R$4:$R29))),"")</f>
        <v/>
      </c>
      <c r="AJ30" s="27" t="str" cm="1">
        <f t="array" ref="AJ30">IF(AC$2&lt;=$R30,INDEX('Sites Data'!$BJ$11:$BJ$210,(AC$2+SUM($R$4:$R29))),"")</f>
        <v/>
      </c>
      <c r="AK30" s="27" t="str" cm="1">
        <f t="array" ref="AK30">IF(AC$2&lt;=$R30,INDEX('Sites Data'!$BK$11:$BK$210,(AC$2+SUM($R$4:$R29))),"")</f>
        <v/>
      </c>
      <c r="AL30" s="25" t="str">
        <f>IF(AC30="","",SUMIF(Hide[Unique Types],$C30&amp;" "&amp;AD30&amp;" "&amp;AE30&amp;" "&amp;AF30,SiteCalc2[FCI Charging Capacity '[kWh/day']]))</f>
        <v/>
      </c>
      <c r="AM30" s="27" t="str" cm="1">
        <f t="array" ref="AM30">IF(AM$2&lt;=$R30,INDEX('Sites Data'!$BC$11:$BC$210,(AM$2+SUM($R$4:$R29))),"")</f>
        <v/>
      </c>
      <c r="AN30" s="27" t="str" cm="1">
        <f t="array" ref="AN30">IF(AM$2&lt;=$R30,INDEX('Sites Data'!$BD$11:$BD$210,(AM$2+SUM($R$4:$R29))),"")</f>
        <v/>
      </c>
      <c r="AO30" s="27" t="str" cm="1">
        <f t="array" ref="AO30">IF(AM$2&lt;=$R30,INDEX('Sites Data'!$BE$11:$BE$210,(AM$2+SUM($R$4:$R29))),"")</f>
        <v/>
      </c>
      <c r="AP30" s="27" t="str" cm="1">
        <f t="array" ref="AP30">IF(AM$2&lt;=$R30,INDEX('Sites Data'!$BF$11:$BF$210,(AM$2+SUM($R$4:$R29))),"")</f>
        <v/>
      </c>
      <c r="AQ30" s="27" t="str" cm="1">
        <f t="array" ref="AQ30">IF(AM$2&lt;=$R30,INDEX('Sites Data'!$BG$11:$BG$210,(AM$2+SUM($R$4:$R29))),"")</f>
        <v/>
      </c>
      <c r="AR30" s="27" t="str" cm="1">
        <f t="array" ref="AR30">IF(AM$2&lt;=$R30,INDEX('Sites Data'!$BH$11:$BH$210,(AM$2+SUM($R$4:$R29))),"")</f>
        <v/>
      </c>
      <c r="AS30" s="27" t="str" cm="1">
        <f t="array" ref="AS30">IF(AM$2&lt;=$R30,INDEX('Sites Data'!$BI$11:$BI$210,(AM$2+SUM($R$4:$R29))),"")</f>
        <v/>
      </c>
      <c r="AT30" s="27" t="str" cm="1">
        <f t="array" ref="AT30">IF(AM$2&lt;=$R30,INDEX('Sites Data'!$BJ$11:$BJ$210,(AM$2+SUM($R$4:$R29))),"")</f>
        <v/>
      </c>
      <c r="AU30" s="27" t="str" cm="1">
        <f t="array" ref="AU30">IF(AM$2&lt;=$R30,INDEX('Sites Data'!$BK$11:$BK$210,(AM$2+SUM($R$4:$R29))),"")</f>
        <v/>
      </c>
      <c r="AV30" s="25" t="str">
        <f>IF(AM30="","",SUMIF(Hide[Unique Types],$C30&amp;" "&amp;AN30&amp;" "&amp;AO30&amp;" "&amp;AP30,SiteCalc2[FCI Charging Capacity '[kWh/day']]))</f>
        <v/>
      </c>
      <c r="AW30" s="27" t="str" cm="1">
        <f t="array" ref="AW30">IF(AW$2&lt;=$R30,INDEX('Sites Data'!$BC$11:$BC$210,(AW$2+SUM($R$4:$R29))),"")</f>
        <v/>
      </c>
      <c r="AX30" s="27" t="str" cm="1">
        <f t="array" ref="AX30">IF(AW$2&lt;=$R30,INDEX('Sites Data'!$BD$11:$BD$210,(AW$2+SUM($R$4:$R29))),"")</f>
        <v/>
      </c>
      <c r="AY30" s="27" t="str" cm="1">
        <f t="array" ref="AY30">IF(AW$2&lt;=$R30,INDEX('Sites Data'!$BE$11:$BE$210,(AW$2+SUM($R$4:$R29))),"")</f>
        <v/>
      </c>
      <c r="AZ30" s="27" t="str" cm="1">
        <f t="array" ref="AZ30">IF(AW$2&lt;=$R30,INDEX('Sites Data'!$BF$11:$BF$210,(AW$2+SUM($R$4:$R29))),"")</f>
        <v/>
      </c>
      <c r="BA30" s="27" t="str" cm="1">
        <f t="array" ref="BA30">IF(AW$2&lt;=$R30,INDEX('Sites Data'!$BG$11:$BG$210,(AW$2+SUM($R$4:$R29))),"")</f>
        <v/>
      </c>
      <c r="BB30" s="27" t="str" cm="1">
        <f t="array" ref="BB30">IF(AW$2&lt;=$R30,INDEX('Sites Data'!$BH$11:$BH$210,(AW$2+SUM($R$4:$R29))),"")</f>
        <v/>
      </c>
      <c r="BC30" s="27" t="str" cm="1">
        <f t="array" ref="BC30">IF(AW$2&lt;=$R30,INDEX('Sites Data'!$BI$11:$BI$210,(AW$2+SUM($R$4:$R29))),"")</f>
        <v/>
      </c>
      <c r="BD30" s="27" t="str" cm="1">
        <f t="array" ref="BD30">IF(AW$2&lt;=$R30,INDEX('Sites Data'!$BJ$11:$BJ$210,(AW$2+SUM($R$4:$R29))),"")</f>
        <v/>
      </c>
      <c r="BE30" s="27" t="str" cm="1">
        <f t="array" ref="BE30">IF(AW$2&lt;=$R30,INDEX('Sites Data'!$BK$11:$BK$210,(AW$2+SUM($R$4:$R29))),"")</f>
        <v/>
      </c>
      <c r="BF30" s="25" t="str">
        <f>IF(AW30="","",SUMIF(Hide[Unique Types],$C30&amp;" "&amp;AX30&amp;" "&amp;AY30&amp;" "&amp;AZ30,SiteCalc2[FCI Charging Capacity '[kWh/day']]))</f>
        <v/>
      </c>
      <c r="BG30" s="27" t="str" cm="1">
        <f t="array" ref="BG30">IF(BG$2&lt;=$R30,INDEX('Sites Data'!$BC$11:$BC$210,(BG$2+SUM($R$4:$R29))),"")</f>
        <v/>
      </c>
      <c r="BH30" s="27" t="str" cm="1">
        <f t="array" ref="BH30">IF(BG$2&lt;=$R30,INDEX('Sites Data'!$BD$11:$BD$210,(BG$2+SUM($R$4:$R29))),"")</f>
        <v/>
      </c>
      <c r="BI30" s="27" t="str" cm="1">
        <f t="array" ref="BI30">IF(BG$2&lt;=$R30,INDEX('Sites Data'!$BE$11:$BE$210,(BG$2+SUM($R$4:$R29))),"")</f>
        <v/>
      </c>
      <c r="BJ30" s="27" t="str" cm="1">
        <f t="array" ref="BJ30">IF(BG$2&lt;=$R30,INDEX('Sites Data'!$BF$11:$BF$210,(BG$2+SUM($R$4:$R29))),"")</f>
        <v/>
      </c>
      <c r="BK30" s="27" t="str" cm="1">
        <f t="array" ref="BK30">IF(BG$2&lt;=$R30,INDEX('Sites Data'!$BG$11:$BG$210,(BG$2+SUM($R$4:$R29))),"")</f>
        <v/>
      </c>
      <c r="BL30" s="27" t="str" cm="1">
        <f t="array" ref="BL30">IF(BG$2&lt;=$R30,INDEX('Sites Data'!$BH$11:$BH$210,(BG$2+SUM($R$4:$R29))),"")</f>
        <v/>
      </c>
      <c r="BM30" s="27" t="str" cm="1">
        <f t="array" ref="BM30">IF(BG$2&lt;=$R30,INDEX('Sites Data'!$BI$11:$BI$210,(BG$2+SUM($R$4:$R29))),"")</f>
        <v/>
      </c>
      <c r="BN30" s="27" t="str" cm="1">
        <f t="array" ref="BN30">IF(BG$2&lt;=$R30,INDEX('Sites Data'!$BJ$11:$BJ$210,(BG$2+SUM($R$4:$R29))),"")</f>
        <v/>
      </c>
      <c r="BO30" s="27" t="str" cm="1">
        <f t="array" ref="BO30">IF(BG$2&lt;=$R30,INDEX('Sites Data'!$BK$11:$BK$210,(BG$2+SUM($R$4:$R29))),"")</f>
        <v/>
      </c>
      <c r="BP30" s="25" t="str">
        <f>IF(BG30="","",SUMIF(Hide[Unique Types],$C30&amp;" "&amp;BH30&amp;" "&amp;BI30&amp;" "&amp;BJ30,SiteCalc2[FCI Charging Capacity '[kWh/day']]))</f>
        <v/>
      </c>
      <c r="BQ30" s="27" t="str" cm="1">
        <f t="array" ref="BQ30">IF(BQ$2&lt;=$R30,INDEX('Sites Data'!$BC$11:$BC$210,(BQ$2+SUM($R$4:$R29))),"")</f>
        <v/>
      </c>
      <c r="BR30" s="27" t="str" cm="1">
        <f t="array" ref="BR30">IF(BQ$2&lt;=$R30,INDEX('Sites Data'!$BD$11:$BD$210,(BQ$2+SUM($R$4:$R29))),"")</f>
        <v/>
      </c>
      <c r="BS30" s="27" t="str" cm="1">
        <f t="array" ref="BS30">IF(BQ$2&lt;=$R30,INDEX('Sites Data'!$BE$11:$BE$210,(BQ$2+SUM($R$4:$R29))),"")</f>
        <v/>
      </c>
      <c r="BT30" s="27" t="str" cm="1">
        <f t="array" ref="BT30">IF(BQ$2&lt;=$R30,INDEX('Sites Data'!$BF$11:$BF$210,(BQ$2+SUM($R$4:$R29))),"")</f>
        <v/>
      </c>
      <c r="BU30" s="27" t="str" cm="1">
        <f t="array" ref="BU30">IF(BQ$2&lt;=$R30,INDEX('Sites Data'!$BG$11:$BG$210,(BQ$2+SUM($R$4:$R29))),"")</f>
        <v/>
      </c>
      <c r="BV30" s="27" t="str" cm="1">
        <f t="array" ref="BV30">IF(BQ$2&lt;=$R30,INDEX('Sites Data'!$BH$11:$BH$210,(BQ$2+SUM($R$4:$R29))),"")</f>
        <v/>
      </c>
      <c r="BW30" s="27" t="str" cm="1">
        <f t="array" ref="BW30">IF(BQ$2&lt;=$R30,INDEX('Sites Data'!$BI$11:$BI$210,(BQ$2+SUM($R$4:$R29))),"")</f>
        <v/>
      </c>
      <c r="BX30" s="27" t="str" cm="1">
        <f t="array" ref="BX30">IF(BQ$2&lt;=$R30,INDEX('Sites Data'!$BJ$11:$BJ$210,(BQ$2+SUM($R$4:$R29))),"")</f>
        <v/>
      </c>
      <c r="BY30" s="27" t="str" cm="1">
        <f t="array" ref="BY30">IF(BQ$2&lt;=$R30,INDEX('Sites Data'!$BK$11:$BK$210,(BQ$2+SUM($R$4:$R29))),"")</f>
        <v/>
      </c>
      <c r="BZ30" s="25" t="str">
        <f>IF(BQ30="","",SUMIF(Hide[Unique Types],$C30&amp;" "&amp;BR30&amp;" "&amp;BS30&amp;" "&amp;BT30,SiteCalc2[FCI Charging Capacity '[kWh/day']]))</f>
        <v/>
      </c>
      <c r="CA30" s="27" t="str" cm="1">
        <f t="array" ref="CA30">IF(CA$2&lt;=$R30,INDEX('Sites Data'!$BC$11:$BC$210,(CA$2+SUM($R$4:$R29))),"")</f>
        <v/>
      </c>
      <c r="CB30" s="27" t="str" cm="1">
        <f t="array" ref="CB30">IF(CA$2&lt;=$R30,INDEX('Sites Data'!$BD$11:$BD$210,(CA$2+SUM($R$4:$R29))),"")</f>
        <v/>
      </c>
      <c r="CC30" s="27" t="str" cm="1">
        <f t="array" ref="CC30">IF(CA$2&lt;=$R30,INDEX('Sites Data'!$BE$11:$BE$210,(CA$2+SUM($R$4:$R29))),"")</f>
        <v/>
      </c>
      <c r="CD30" s="27" t="str" cm="1">
        <f t="array" ref="CD30">IF(CA$2&lt;=$R30,INDEX('Sites Data'!$BF$11:$BF$210,(CA$2+SUM($R$4:$R29))),"")</f>
        <v/>
      </c>
      <c r="CE30" s="27" t="str" cm="1">
        <f t="array" ref="CE30">IF(CA$2&lt;=$R30,INDEX('Sites Data'!$BG$11:$BG$210,(CA$2+SUM($R$4:$R29))),"")</f>
        <v/>
      </c>
      <c r="CF30" s="27" t="str" cm="1">
        <f t="array" ref="CF30">IF(CA$2&lt;=$R30,INDEX('Sites Data'!$BH$11:$BH$210,(CA$2+SUM($R$4:$R29))),"")</f>
        <v/>
      </c>
      <c r="CG30" s="27" t="str" cm="1">
        <f t="array" ref="CG30">IF(CA$2&lt;=$R30,INDEX('Sites Data'!$BI$11:$BI$210,(CA$2+SUM($R$4:$R29))),"")</f>
        <v/>
      </c>
      <c r="CH30" s="27" t="str" cm="1">
        <f t="array" ref="CH30">IF(CA$2&lt;=$R30,INDEX('Sites Data'!$BJ$11:$BJ$210,(CA$2+SUM($R$4:$R29))),"")</f>
        <v/>
      </c>
      <c r="CI30" s="27" t="str" cm="1">
        <f t="array" ref="CI30">IF(CA$2&lt;=$R30,INDEX('Sites Data'!$BK$11:$BK$210,(CA$2+SUM($R$4:$R29))),"")</f>
        <v/>
      </c>
      <c r="CJ30" s="25" t="str">
        <f>IF(CA30="","",SUMIF(Hide[Unique Types],$C30&amp;" "&amp;CB30&amp;" "&amp;CC30&amp;" "&amp;CD30,SiteCalc2[FCI Charging Capacity '[kWh/day']]))</f>
        <v/>
      </c>
      <c r="CK30" s="25" t="str">
        <f t="shared" si="11"/>
        <v/>
      </c>
      <c r="CL30" s="25" t="str">
        <f t="shared" si="12"/>
        <v/>
      </c>
      <c r="CM30" s="25" t="str">
        <f t="shared" si="13"/>
        <v/>
      </c>
      <c r="CN30" s="25" t="str">
        <f t="shared" si="14"/>
        <v/>
      </c>
      <c r="CO30" s="25" t="str">
        <f t="shared" si="15"/>
        <v/>
      </c>
      <c r="CP30" s="25" t="str">
        <f t="shared" si="16"/>
        <v/>
      </c>
      <c r="CQ30" s="25" t="str">
        <f t="shared" si="17"/>
        <v/>
      </c>
      <c r="CR30" s="25" t="str">
        <f t="shared" si="18"/>
        <v/>
      </c>
      <c r="CS30" s="25" t="str">
        <f t="shared" si="19"/>
        <v/>
      </c>
      <c r="CT30" s="25" t="str">
        <f t="shared" si="20"/>
        <v/>
      </c>
    </row>
    <row r="31" spans="1:98" x14ac:dyDescent="0.3">
      <c r="A31" s="20">
        <v>28</v>
      </c>
      <c r="B31" s="20">
        <f t="shared" si="1"/>
        <v>0</v>
      </c>
      <c r="D31" s="25">
        <f>_xlfn.XLOOKUP(C31,SiteChar[Site Name],SiteChar[Site Street Address],"",0,1)</f>
        <v>0</v>
      </c>
      <c r="E31" s="25" t="str">
        <f>_xlfn.XLOOKUP(D31,SiteChar[Site Street Address],SiteChar[Site City],"",0,1)</f>
        <v/>
      </c>
      <c r="F31" s="25">
        <f>_xlfn.XLOOKUP($C31,SiteChar[Site Name],SiteChar[Latitude],"",0,1)</f>
        <v>0</v>
      </c>
      <c r="G31" s="25">
        <f>_xlfn.XLOOKUP($C31,SiteChar[Site Name],SiteChar[Longitude],"",0,1)</f>
        <v>0</v>
      </c>
      <c r="H31" s="33">
        <f>_xlfn.XLOOKUP($C31,SiteChar[Site Name],SiteChar[Expected Date of Station Operation],"",0,1)</f>
        <v>0</v>
      </c>
      <c r="I31" s="34">
        <f>_xlfn.XLOOKUP($C31,SiteChar[Site Name],SiteChar[Expected Daily Permitted Hours],"",0,1)</f>
        <v>0</v>
      </c>
      <c r="J31" s="25">
        <f>_xlfn.XLOOKUP($C31,SiteChar[Site Name],SiteChar[Maximum Total Site Power 
'[kW']],"",0,1)</f>
        <v>0</v>
      </c>
      <c r="K31" s="25"/>
      <c r="L31" s="25" cm="1">
        <f t="array" ref="L31">_xlfn.XLOOKUP($C31,SiteChar[Site Name],SiteCalc1[Total Site
FCI 
Power Rating 
'[kW']],"",0,1)</f>
        <v>0</v>
      </c>
      <c r="M31" s="25" cm="1">
        <f t="array" ref="M31">_xlfn.XLOOKUP($C31,SiteChar[Site Name],SiteCalc1[Total 
Site 
LMD-FCI Power Rating 
'[kW']],"",0,1)</f>
        <v>0</v>
      </c>
      <c r="N31" s="25" cm="1">
        <f t="array" ref="N31">_xlfn.XLOOKUP($C31,SiteChar[Site Name],SiteCalc1[Total Site
HD-FCI Power Rating 
'[kW']],"",0,1)</f>
        <v>0</v>
      </c>
      <c r="O31" s="25" cm="1">
        <f t="array" ref="O31">_xlfn.XLOOKUP($C31,SiteChar[Site Name],SiteCalc2[Total Number of 
Site 
FSEs],"",0,1)</f>
        <v>0</v>
      </c>
      <c r="P31" s="27" cm="1">
        <f t="array" ref="P31">_xlfn.XLOOKUP($C31,SiteChar[Site Name],SiteCalc2[Total Number of Site
LMD-FCI FSEs],"",0,1)</f>
        <v>0</v>
      </c>
      <c r="Q31" s="27" cm="1">
        <f t="array" ref="Q31">_xlfn.XLOOKUP($C31,SiteChar[Site Name],SiteCalc2[Total Number of Site
HD-FCI FSEs],"",0,1)</f>
        <v>0</v>
      </c>
      <c r="R31" s="27" t="str" cm="1">
        <f t="array" ref="R31">_xlfn.XLOOKUP(C31,'Sites Data'!AZ38:$AZ$210,'Sites Data'!BA38:$BA$210,"",0,1)</f>
        <v/>
      </c>
      <c r="S31" s="25" t="str" cm="1">
        <f t="array" ref="S31">INDEX('Sites Data'!$BC$11:$BC$210,(S$2+SUM($R$4:R30)))</f>
        <v/>
      </c>
      <c r="T31" s="25" t="str" cm="1">
        <f t="array" ref="T31">INDEX('Sites Data'!$BD$11:$BD$210,(S$2+SUM($R$4:R30)))</f>
        <v/>
      </c>
      <c r="U31" s="25" t="str" cm="1">
        <f t="array" ref="U31">INDEX('Sites Data'!$BE$11:$BE$210,(S$2+SUM($R$4:$R30)))</f>
        <v/>
      </c>
      <c r="V31" s="25" t="str" cm="1">
        <f t="array" ref="V31">INDEX('Sites Data'!$BF$11:$BF$210,(S$2+SUM($R$4:$R30)))</f>
        <v/>
      </c>
      <c r="W31" s="25" t="str" cm="1">
        <f t="array" ref="W31">INDEX('Sites Data'!$BG$11:$BG$210,(S$2+SUM($R$4:$R30)))</f>
        <v/>
      </c>
      <c r="X31" s="25" t="str" cm="1">
        <f t="array" ref="X31">INDEX('Sites Data'!$BH$11:$BH$210,(S$2+SUM($R$4:$R30)))</f>
        <v/>
      </c>
      <c r="Y31" s="25" t="str" cm="1">
        <f t="array" ref="Y31">INDEX('Sites Data'!$BI$11:$BI$210,(S$2+SUM($R$4:$R30)))</f>
        <v/>
      </c>
      <c r="Z31" s="25" t="str" cm="1">
        <f t="array" ref="Z31">INDEX('Sites Data'!$BJ$11:$BJ$210,(S$2+SUM($R$4:$R30)))</f>
        <v/>
      </c>
      <c r="AA31" s="25" t="str" cm="1">
        <f t="array" ref="AA31">INDEX('Sites Data'!$BK$11:$BK$210,(S$2+SUM($R$4:$R30)))</f>
        <v/>
      </c>
      <c r="AB31" s="25" t="str">
        <f>IF(S31="","",SUMIF(Hide[Unique Types],$C31&amp;" "&amp;T31&amp;" "&amp;U31&amp;" "&amp;V31,SiteCalc2[FCI Charging Capacity '[kWh/day']]))</f>
        <v/>
      </c>
      <c r="AC31" s="27" t="str" cm="1">
        <f t="array" ref="AC31">IF(AC$2&lt;=$R31,INDEX('Sites Data'!$BC$11:$BC$210,(AC$2+SUM($R$4:$R30))),"")</f>
        <v/>
      </c>
      <c r="AD31" s="152" t="str" cm="1">
        <f t="array" ref="AD31">IF(AC$2&lt;=$R31,INDEX('Sites Data'!$BD$11:$BD$210,(AC$2+SUM($R$4:$R30))),"")</f>
        <v/>
      </c>
      <c r="AE31" s="27" t="str" cm="1">
        <f t="array" ref="AE31">IF(AC$2&lt;=$R31,INDEX('Sites Data'!$BE$11:$BE$210,(AC$2+SUM($R$4:$R30))),"")</f>
        <v/>
      </c>
      <c r="AF31" s="27" t="str" cm="1">
        <f t="array" ref="AF31">IF(AC$2&lt;=$R31,INDEX('Sites Data'!$BF$11:$BF$210,(AC$2+SUM($R$4:$R30))),"")</f>
        <v/>
      </c>
      <c r="AG31" s="27" t="str" cm="1">
        <f t="array" ref="AG31">IF(AC$2&lt;=$R31,INDEX('Sites Data'!$BG$11:$BG$210,(AC$2+SUM($R$4:$R30))),"")</f>
        <v/>
      </c>
      <c r="AH31" s="27" t="str" cm="1">
        <f t="array" ref="AH31">IF(AC$2&lt;=$R31,INDEX('Sites Data'!$BH$11:$BH$210,(AC$2+SUM($R$4:$R30))),"")</f>
        <v/>
      </c>
      <c r="AI31" s="27" t="str" cm="1">
        <f t="array" ref="AI31">IF(AC$2&lt;=$R31,INDEX('Sites Data'!$BI$11:$BI$210,(AC$2+SUM($R$4:$R30))),"")</f>
        <v/>
      </c>
      <c r="AJ31" s="27" t="str" cm="1">
        <f t="array" ref="AJ31">IF(AC$2&lt;=$R31,INDEX('Sites Data'!$BJ$11:$BJ$210,(AC$2+SUM($R$4:$R30))),"")</f>
        <v/>
      </c>
      <c r="AK31" s="27" t="str" cm="1">
        <f t="array" ref="AK31">IF(AC$2&lt;=$R31,INDEX('Sites Data'!$BK$11:$BK$210,(AC$2+SUM($R$4:$R30))),"")</f>
        <v/>
      </c>
      <c r="AL31" s="25" t="str">
        <f>IF(AC31="","",SUMIF(Hide[Unique Types],$C31&amp;" "&amp;AD31&amp;" "&amp;AE31&amp;" "&amp;AF31,SiteCalc2[FCI Charging Capacity '[kWh/day']]))</f>
        <v/>
      </c>
      <c r="AM31" s="27" t="str" cm="1">
        <f t="array" ref="AM31">IF(AM$2&lt;=$R31,INDEX('Sites Data'!$BC$11:$BC$210,(AM$2+SUM($R$4:$R30))),"")</f>
        <v/>
      </c>
      <c r="AN31" s="27" t="str" cm="1">
        <f t="array" ref="AN31">IF(AM$2&lt;=$R31,INDEX('Sites Data'!$BD$11:$BD$210,(AM$2+SUM($R$4:$R30))),"")</f>
        <v/>
      </c>
      <c r="AO31" s="27" t="str" cm="1">
        <f t="array" ref="AO31">IF(AM$2&lt;=$R31,INDEX('Sites Data'!$BE$11:$BE$210,(AM$2+SUM($R$4:$R30))),"")</f>
        <v/>
      </c>
      <c r="AP31" s="27" t="str" cm="1">
        <f t="array" ref="AP31">IF(AM$2&lt;=$R31,INDEX('Sites Data'!$BF$11:$BF$210,(AM$2+SUM($R$4:$R30))),"")</f>
        <v/>
      </c>
      <c r="AQ31" s="27" t="str" cm="1">
        <f t="array" ref="AQ31">IF(AM$2&lt;=$R31,INDEX('Sites Data'!$BG$11:$BG$210,(AM$2+SUM($R$4:$R30))),"")</f>
        <v/>
      </c>
      <c r="AR31" s="27" t="str" cm="1">
        <f t="array" ref="AR31">IF(AM$2&lt;=$R31,INDEX('Sites Data'!$BH$11:$BH$210,(AM$2+SUM($R$4:$R30))),"")</f>
        <v/>
      </c>
      <c r="AS31" s="27" t="str" cm="1">
        <f t="array" ref="AS31">IF(AM$2&lt;=$R31,INDEX('Sites Data'!$BI$11:$BI$210,(AM$2+SUM($R$4:$R30))),"")</f>
        <v/>
      </c>
      <c r="AT31" s="27" t="str" cm="1">
        <f t="array" ref="AT31">IF(AM$2&lt;=$R31,INDEX('Sites Data'!$BJ$11:$BJ$210,(AM$2+SUM($R$4:$R30))),"")</f>
        <v/>
      </c>
      <c r="AU31" s="27" t="str" cm="1">
        <f t="array" ref="AU31">IF(AM$2&lt;=$R31,INDEX('Sites Data'!$BK$11:$BK$210,(AM$2+SUM($R$4:$R30))),"")</f>
        <v/>
      </c>
      <c r="AV31" s="25" t="str">
        <f>IF(AM31="","",SUMIF(Hide[Unique Types],$C31&amp;" "&amp;AN31&amp;" "&amp;AO31&amp;" "&amp;AP31,SiteCalc2[FCI Charging Capacity '[kWh/day']]))</f>
        <v/>
      </c>
      <c r="AW31" s="27" t="str" cm="1">
        <f t="array" ref="AW31">IF(AW$2&lt;=$R31,INDEX('Sites Data'!$BC$11:$BC$210,(AW$2+SUM($R$4:$R30))),"")</f>
        <v/>
      </c>
      <c r="AX31" s="27" t="str" cm="1">
        <f t="array" ref="AX31">IF(AW$2&lt;=$R31,INDEX('Sites Data'!$BD$11:$BD$210,(AW$2+SUM($R$4:$R30))),"")</f>
        <v/>
      </c>
      <c r="AY31" s="27" t="str" cm="1">
        <f t="array" ref="AY31">IF(AW$2&lt;=$R31,INDEX('Sites Data'!$BE$11:$BE$210,(AW$2+SUM($R$4:$R30))),"")</f>
        <v/>
      </c>
      <c r="AZ31" s="27" t="str" cm="1">
        <f t="array" ref="AZ31">IF(AW$2&lt;=$R31,INDEX('Sites Data'!$BF$11:$BF$210,(AW$2+SUM($R$4:$R30))),"")</f>
        <v/>
      </c>
      <c r="BA31" s="27" t="str" cm="1">
        <f t="array" ref="BA31">IF(AW$2&lt;=$R31,INDEX('Sites Data'!$BG$11:$BG$210,(AW$2+SUM($R$4:$R30))),"")</f>
        <v/>
      </c>
      <c r="BB31" s="27" t="str" cm="1">
        <f t="array" ref="BB31">IF(AW$2&lt;=$R31,INDEX('Sites Data'!$BH$11:$BH$210,(AW$2+SUM($R$4:$R30))),"")</f>
        <v/>
      </c>
      <c r="BC31" s="27" t="str" cm="1">
        <f t="array" ref="BC31">IF(AW$2&lt;=$R31,INDEX('Sites Data'!$BI$11:$BI$210,(AW$2+SUM($R$4:$R30))),"")</f>
        <v/>
      </c>
      <c r="BD31" s="27" t="str" cm="1">
        <f t="array" ref="BD31">IF(AW$2&lt;=$R31,INDEX('Sites Data'!$BJ$11:$BJ$210,(AW$2+SUM($R$4:$R30))),"")</f>
        <v/>
      </c>
      <c r="BE31" s="27" t="str" cm="1">
        <f t="array" ref="BE31">IF(AW$2&lt;=$R31,INDEX('Sites Data'!$BK$11:$BK$210,(AW$2+SUM($R$4:$R30))),"")</f>
        <v/>
      </c>
      <c r="BF31" s="25" t="str">
        <f>IF(AW31="","",SUMIF(Hide[Unique Types],$C31&amp;" "&amp;AX31&amp;" "&amp;AY31&amp;" "&amp;AZ31,SiteCalc2[FCI Charging Capacity '[kWh/day']]))</f>
        <v/>
      </c>
      <c r="BG31" s="27" t="str" cm="1">
        <f t="array" ref="BG31">IF(BG$2&lt;=$R31,INDEX('Sites Data'!$BC$11:$BC$210,(BG$2+SUM($R$4:$R30))),"")</f>
        <v/>
      </c>
      <c r="BH31" s="27" t="str" cm="1">
        <f t="array" ref="BH31">IF(BG$2&lt;=$R31,INDEX('Sites Data'!$BD$11:$BD$210,(BG$2+SUM($R$4:$R30))),"")</f>
        <v/>
      </c>
      <c r="BI31" s="27" t="str" cm="1">
        <f t="array" ref="BI31">IF(BG$2&lt;=$R31,INDEX('Sites Data'!$BE$11:$BE$210,(BG$2+SUM($R$4:$R30))),"")</f>
        <v/>
      </c>
      <c r="BJ31" s="27" t="str" cm="1">
        <f t="array" ref="BJ31">IF(BG$2&lt;=$R31,INDEX('Sites Data'!$BF$11:$BF$210,(BG$2+SUM($R$4:$R30))),"")</f>
        <v/>
      </c>
      <c r="BK31" s="27" t="str" cm="1">
        <f t="array" ref="BK31">IF(BG$2&lt;=$R31,INDEX('Sites Data'!$BG$11:$BG$210,(BG$2+SUM($R$4:$R30))),"")</f>
        <v/>
      </c>
      <c r="BL31" s="27" t="str" cm="1">
        <f t="array" ref="BL31">IF(BG$2&lt;=$R31,INDEX('Sites Data'!$BH$11:$BH$210,(BG$2+SUM($R$4:$R30))),"")</f>
        <v/>
      </c>
      <c r="BM31" s="27" t="str" cm="1">
        <f t="array" ref="BM31">IF(BG$2&lt;=$R31,INDEX('Sites Data'!$BI$11:$BI$210,(BG$2+SUM($R$4:$R30))),"")</f>
        <v/>
      </c>
      <c r="BN31" s="27" t="str" cm="1">
        <f t="array" ref="BN31">IF(BG$2&lt;=$R31,INDEX('Sites Data'!$BJ$11:$BJ$210,(BG$2+SUM($R$4:$R30))),"")</f>
        <v/>
      </c>
      <c r="BO31" s="27" t="str" cm="1">
        <f t="array" ref="BO31">IF(BG$2&lt;=$R31,INDEX('Sites Data'!$BK$11:$BK$210,(BG$2+SUM($R$4:$R30))),"")</f>
        <v/>
      </c>
      <c r="BP31" s="25" t="str">
        <f>IF(BG31="","",SUMIF(Hide[Unique Types],$C31&amp;" "&amp;BH31&amp;" "&amp;BI31&amp;" "&amp;BJ31,SiteCalc2[FCI Charging Capacity '[kWh/day']]))</f>
        <v/>
      </c>
      <c r="BQ31" s="27" t="str" cm="1">
        <f t="array" ref="BQ31">IF(BQ$2&lt;=$R31,INDEX('Sites Data'!$BC$11:$BC$210,(BQ$2+SUM($R$4:$R30))),"")</f>
        <v/>
      </c>
      <c r="BR31" s="27" t="str" cm="1">
        <f t="array" ref="BR31">IF(BQ$2&lt;=$R31,INDEX('Sites Data'!$BD$11:$BD$210,(BQ$2+SUM($R$4:$R30))),"")</f>
        <v/>
      </c>
      <c r="BS31" s="27" t="str" cm="1">
        <f t="array" ref="BS31">IF(BQ$2&lt;=$R31,INDEX('Sites Data'!$BE$11:$BE$210,(BQ$2+SUM($R$4:$R30))),"")</f>
        <v/>
      </c>
      <c r="BT31" s="27" t="str" cm="1">
        <f t="array" ref="BT31">IF(BQ$2&lt;=$R31,INDEX('Sites Data'!$BF$11:$BF$210,(BQ$2+SUM($R$4:$R30))),"")</f>
        <v/>
      </c>
      <c r="BU31" s="27" t="str" cm="1">
        <f t="array" ref="BU31">IF(BQ$2&lt;=$R31,INDEX('Sites Data'!$BG$11:$BG$210,(BQ$2+SUM($R$4:$R30))),"")</f>
        <v/>
      </c>
      <c r="BV31" s="27" t="str" cm="1">
        <f t="array" ref="BV31">IF(BQ$2&lt;=$R31,INDEX('Sites Data'!$BH$11:$BH$210,(BQ$2+SUM($R$4:$R30))),"")</f>
        <v/>
      </c>
      <c r="BW31" s="27" t="str" cm="1">
        <f t="array" ref="BW31">IF(BQ$2&lt;=$R31,INDEX('Sites Data'!$BI$11:$BI$210,(BQ$2+SUM($R$4:$R30))),"")</f>
        <v/>
      </c>
      <c r="BX31" s="27" t="str" cm="1">
        <f t="array" ref="BX31">IF(BQ$2&lt;=$R31,INDEX('Sites Data'!$BJ$11:$BJ$210,(BQ$2+SUM($R$4:$R30))),"")</f>
        <v/>
      </c>
      <c r="BY31" s="27" t="str" cm="1">
        <f t="array" ref="BY31">IF(BQ$2&lt;=$R31,INDEX('Sites Data'!$BK$11:$BK$210,(BQ$2+SUM($R$4:$R30))),"")</f>
        <v/>
      </c>
      <c r="BZ31" s="25" t="str">
        <f>IF(BQ31="","",SUMIF(Hide[Unique Types],$C31&amp;" "&amp;BR31&amp;" "&amp;BS31&amp;" "&amp;BT31,SiteCalc2[FCI Charging Capacity '[kWh/day']]))</f>
        <v/>
      </c>
      <c r="CA31" s="27" t="str" cm="1">
        <f t="array" ref="CA31">IF(CA$2&lt;=$R31,INDEX('Sites Data'!$BC$11:$BC$210,(CA$2+SUM($R$4:$R30))),"")</f>
        <v/>
      </c>
      <c r="CB31" s="27" t="str" cm="1">
        <f t="array" ref="CB31">IF(CA$2&lt;=$R31,INDEX('Sites Data'!$BD$11:$BD$210,(CA$2+SUM($R$4:$R30))),"")</f>
        <v/>
      </c>
      <c r="CC31" s="27" t="str" cm="1">
        <f t="array" ref="CC31">IF(CA$2&lt;=$R31,INDEX('Sites Data'!$BE$11:$BE$210,(CA$2+SUM($R$4:$R30))),"")</f>
        <v/>
      </c>
      <c r="CD31" s="27" t="str" cm="1">
        <f t="array" ref="CD31">IF(CA$2&lt;=$R31,INDEX('Sites Data'!$BF$11:$BF$210,(CA$2+SUM($R$4:$R30))),"")</f>
        <v/>
      </c>
      <c r="CE31" s="27" t="str" cm="1">
        <f t="array" ref="CE31">IF(CA$2&lt;=$R31,INDEX('Sites Data'!$BG$11:$BG$210,(CA$2+SUM($R$4:$R30))),"")</f>
        <v/>
      </c>
      <c r="CF31" s="27" t="str" cm="1">
        <f t="array" ref="CF31">IF(CA$2&lt;=$R31,INDEX('Sites Data'!$BH$11:$BH$210,(CA$2+SUM($R$4:$R30))),"")</f>
        <v/>
      </c>
      <c r="CG31" s="27" t="str" cm="1">
        <f t="array" ref="CG31">IF(CA$2&lt;=$R31,INDEX('Sites Data'!$BI$11:$BI$210,(CA$2+SUM($R$4:$R30))),"")</f>
        <v/>
      </c>
      <c r="CH31" s="27" t="str" cm="1">
        <f t="array" ref="CH31">IF(CA$2&lt;=$R31,INDEX('Sites Data'!$BJ$11:$BJ$210,(CA$2+SUM($R$4:$R30))),"")</f>
        <v/>
      </c>
      <c r="CI31" s="27" t="str" cm="1">
        <f t="array" ref="CI31">IF(CA$2&lt;=$R31,INDEX('Sites Data'!$BK$11:$BK$210,(CA$2+SUM($R$4:$R30))),"")</f>
        <v/>
      </c>
      <c r="CJ31" s="25" t="str">
        <f>IF(CA31="","",SUMIF(Hide[Unique Types],$C31&amp;" "&amp;CB31&amp;" "&amp;CC31&amp;" "&amp;CD31,SiteCalc2[FCI Charging Capacity '[kWh/day']]))</f>
        <v/>
      </c>
      <c r="CK31" s="25" t="str">
        <f t="shared" si="11"/>
        <v/>
      </c>
      <c r="CL31" s="25" t="str">
        <f t="shared" si="12"/>
        <v/>
      </c>
      <c r="CM31" s="25" t="str">
        <f t="shared" si="13"/>
        <v/>
      </c>
      <c r="CN31" s="25" t="str">
        <f t="shared" si="14"/>
        <v/>
      </c>
      <c r="CO31" s="25" t="str">
        <f t="shared" si="15"/>
        <v/>
      </c>
      <c r="CP31" s="25" t="str">
        <f t="shared" si="16"/>
        <v/>
      </c>
      <c r="CQ31" s="25" t="str">
        <f t="shared" si="17"/>
        <v/>
      </c>
      <c r="CR31" s="25" t="str">
        <f t="shared" si="18"/>
        <v/>
      </c>
      <c r="CS31" s="25" t="str">
        <f t="shared" si="19"/>
        <v/>
      </c>
      <c r="CT31" s="25" t="str">
        <f t="shared" si="20"/>
        <v/>
      </c>
    </row>
    <row r="32" spans="1:98" x14ac:dyDescent="0.3">
      <c r="A32" s="20">
        <v>29</v>
      </c>
      <c r="B32" s="20">
        <f t="shared" si="1"/>
        <v>0</v>
      </c>
      <c r="D32" s="25">
        <f>_xlfn.XLOOKUP(C32,SiteChar[Site Name],SiteChar[Site Street Address],"",0,1)</f>
        <v>0</v>
      </c>
      <c r="E32" s="25" t="str">
        <f>_xlfn.XLOOKUP(D32,SiteChar[Site Street Address],SiteChar[Site City],"",0,1)</f>
        <v/>
      </c>
      <c r="F32" s="25">
        <f>_xlfn.XLOOKUP($C32,SiteChar[Site Name],SiteChar[Latitude],"",0,1)</f>
        <v>0</v>
      </c>
      <c r="G32" s="25">
        <f>_xlfn.XLOOKUP($C32,SiteChar[Site Name],SiteChar[Longitude],"",0,1)</f>
        <v>0</v>
      </c>
      <c r="H32" s="33">
        <f>_xlfn.XLOOKUP($C32,SiteChar[Site Name],SiteChar[Expected Date of Station Operation],"",0,1)</f>
        <v>0</v>
      </c>
      <c r="I32" s="34">
        <f>_xlfn.XLOOKUP($C32,SiteChar[Site Name],SiteChar[Expected Daily Permitted Hours],"",0,1)</f>
        <v>0</v>
      </c>
      <c r="J32" s="25">
        <f>_xlfn.XLOOKUP($C32,SiteChar[Site Name],SiteChar[Maximum Total Site Power 
'[kW']],"",0,1)</f>
        <v>0</v>
      </c>
      <c r="K32" s="25"/>
      <c r="L32" s="25" cm="1">
        <f t="array" ref="L32">_xlfn.XLOOKUP($C32,SiteChar[Site Name],SiteCalc1[Total Site
FCI 
Power Rating 
'[kW']],"",0,1)</f>
        <v>0</v>
      </c>
      <c r="M32" s="25" cm="1">
        <f t="array" ref="M32">_xlfn.XLOOKUP($C32,SiteChar[Site Name],SiteCalc1[Total 
Site 
LMD-FCI Power Rating 
'[kW']],"",0,1)</f>
        <v>0</v>
      </c>
      <c r="N32" s="25" cm="1">
        <f t="array" ref="N32">_xlfn.XLOOKUP($C32,SiteChar[Site Name],SiteCalc1[Total Site
HD-FCI Power Rating 
'[kW']],"",0,1)</f>
        <v>0</v>
      </c>
      <c r="O32" s="25" cm="1">
        <f t="array" ref="O32">_xlfn.XLOOKUP($C32,SiteChar[Site Name],SiteCalc2[Total Number of 
Site 
FSEs],"",0,1)</f>
        <v>0</v>
      </c>
      <c r="P32" s="27" cm="1">
        <f t="array" ref="P32">_xlfn.XLOOKUP($C32,SiteChar[Site Name],SiteCalc2[Total Number of Site
LMD-FCI FSEs],"",0,1)</f>
        <v>0</v>
      </c>
      <c r="Q32" s="27" cm="1">
        <f t="array" ref="Q32">_xlfn.XLOOKUP($C32,SiteChar[Site Name],SiteCalc2[Total Number of Site
HD-FCI FSEs],"",0,1)</f>
        <v>0</v>
      </c>
      <c r="R32" s="27" t="str" cm="1">
        <f t="array" ref="R32">_xlfn.XLOOKUP(C32,'Sites Data'!AZ39:$AZ$210,'Sites Data'!BA39:$BA$210,"",0,1)</f>
        <v/>
      </c>
      <c r="S32" s="25" t="str" cm="1">
        <f t="array" ref="S32">INDEX('Sites Data'!$BC$11:$BC$210,(S$2+SUM($R$4:R31)))</f>
        <v/>
      </c>
      <c r="T32" s="25" t="str" cm="1">
        <f t="array" ref="T32">INDEX('Sites Data'!$BD$11:$BD$210,(S$2+SUM($R$4:R31)))</f>
        <v/>
      </c>
      <c r="U32" s="25" t="str" cm="1">
        <f t="array" ref="U32">INDEX('Sites Data'!$BE$11:$BE$210,(S$2+SUM($R$4:$R31)))</f>
        <v/>
      </c>
      <c r="V32" s="25" t="str" cm="1">
        <f t="array" ref="V32">INDEX('Sites Data'!$BF$11:$BF$210,(S$2+SUM($R$4:$R31)))</f>
        <v/>
      </c>
      <c r="W32" s="25" t="str" cm="1">
        <f t="array" ref="W32">INDEX('Sites Data'!$BG$11:$BG$210,(S$2+SUM($R$4:$R31)))</f>
        <v/>
      </c>
      <c r="X32" s="25" t="str" cm="1">
        <f t="array" ref="X32">INDEX('Sites Data'!$BH$11:$BH$210,(S$2+SUM($R$4:$R31)))</f>
        <v/>
      </c>
      <c r="Y32" s="25" t="str" cm="1">
        <f t="array" ref="Y32">INDEX('Sites Data'!$BI$11:$BI$210,(S$2+SUM($R$4:$R31)))</f>
        <v/>
      </c>
      <c r="Z32" s="25" t="str" cm="1">
        <f t="array" ref="Z32">INDEX('Sites Data'!$BJ$11:$BJ$210,(S$2+SUM($R$4:$R31)))</f>
        <v/>
      </c>
      <c r="AA32" s="25" t="str" cm="1">
        <f t="array" ref="AA32">INDEX('Sites Data'!$BK$11:$BK$210,(S$2+SUM($R$4:$R31)))</f>
        <v/>
      </c>
      <c r="AB32" s="25" t="str">
        <f>IF(S32="","",SUMIF(Hide[Unique Types],$C32&amp;" "&amp;T32&amp;" "&amp;U32&amp;" "&amp;V32,SiteCalc2[FCI Charging Capacity '[kWh/day']]))</f>
        <v/>
      </c>
      <c r="AC32" s="27" t="str" cm="1">
        <f t="array" ref="AC32">IF(AC$2&lt;=$R32,INDEX('Sites Data'!$BC$11:$BC$210,(AC$2+SUM($R$4:$R31))),"")</f>
        <v/>
      </c>
      <c r="AD32" s="152" t="str" cm="1">
        <f t="array" ref="AD32">IF(AC$2&lt;=$R32,INDEX('Sites Data'!$BD$11:$BD$210,(AC$2+SUM($R$4:$R31))),"")</f>
        <v/>
      </c>
      <c r="AE32" s="27" t="str" cm="1">
        <f t="array" ref="AE32">IF(AC$2&lt;=$R32,INDEX('Sites Data'!$BE$11:$BE$210,(AC$2+SUM($R$4:$R31))),"")</f>
        <v/>
      </c>
      <c r="AF32" s="27" t="str" cm="1">
        <f t="array" ref="AF32">IF(AC$2&lt;=$R32,INDEX('Sites Data'!$BF$11:$BF$210,(AC$2+SUM($R$4:$R31))),"")</f>
        <v/>
      </c>
      <c r="AG32" s="27" t="str" cm="1">
        <f t="array" ref="AG32">IF(AC$2&lt;=$R32,INDEX('Sites Data'!$BG$11:$BG$210,(AC$2+SUM($R$4:$R31))),"")</f>
        <v/>
      </c>
      <c r="AH32" s="27" t="str" cm="1">
        <f t="array" ref="AH32">IF(AC$2&lt;=$R32,INDEX('Sites Data'!$BH$11:$BH$210,(AC$2+SUM($R$4:$R31))),"")</f>
        <v/>
      </c>
      <c r="AI32" s="27" t="str" cm="1">
        <f t="array" ref="AI32">IF(AC$2&lt;=$R32,INDEX('Sites Data'!$BI$11:$BI$210,(AC$2+SUM($R$4:$R31))),"")</f>
        <v/>
      </c>
      <c r="AJ32" s="27" t="str" cm="1">
        <f t="array" ref="AJ32">IF(AC$2&lt;=$R32,INDEX('Sites Data'!$BJ$11:$BJ$210,(AC$2+SUM($R$4:$R31))),"")</f>
        <v/>
      </c>
      <c r="AK32" s="27" t="str" cm="1">
        <f t="array" ref="AK32">IF(AC$2&lt;=$R32,INDEX('Sites Data'!$BK$11:$BK$210,(AC$2+SUM($R$4:$R31))),"")</f>
        <v/>
      </c>
      <c r="AL32" s="25" t="str">
        <f>IF(AC32="","",SUMIF(Hide[Unique Types],$C32&amp;" "&amp;AD32&amp;" "&amp;AE32&amp;" "&amp;AF32,SiteCalc2[FCI Charging Capacity '[kWh/day']]))</f>
        <v/>
      </c>
      <c r="AM32" s="27" t="str" cm="1">
        <f t="array" ref="AM32">IF(AM$2&lt;=$R32,INDEX('Sites Data'!$BC$11:$BC$210,(AM$2+SUM($R$4:$R31))),"")</f>
        <v/>
      </c>
      <c r="AN32" s="27" t="str" cm="1">
        <f t="array" ref="AN32">IF(AM$2&lt;=$R32,INDEX('Sites Data'!$BD$11:$BD$210,(AM$2+SUM($R$4:$R31))),"")</f>
        <v/>
      </c>
      <c r="AO32" s="27" t="str" cm="1">
        <f t="array" ref="AO32">IF(AM$2&lt;=$R32,INDEX('Sites Data'!$BE$11:$BE$210,(AM$2+SUM($R$4:$R31))),"")</f>
        <v/>
      </c>
      <c r="AP32" s="27" t="str" cm="1">
        <f t="array" ref="AP32">IF(AM$2&lt;=$R32,INDEX('Sites Data'!$BF$11:$BF$210,(AM$2+SUM($R$4:$R31))),"")</f>
        <v/>
      </c>
      <c r="AQ32" s="27" t="str" cm="1">
        <f t="array" ref="AQ32">IF(AM$2&lt;=$R32,INDEX('Sites Data'!$BG$11:$BG$210,(AM$2+SUM($R$4:$R31))),"")</f>
        <v/>
      </c>
      <c r="AR32" s="27" t="str" cm="1">
        <f t="array" ref="AR32">IF(AM$2&lt;=$R32,INDEX('Sites Data'!$BH$11:$BH$210,(AM$2+SUM($R$4:$R31))),"")</f>
        <v/>
      </c>
      <c r="AS32" s="27" t="str" cm="1">
        <f t="array" ref="AS32">IF(AM$2&lt;=$R32,INDEX('Sites Data'!$BI$11:$BI$210,(AM$2+SUM($R$4:$R31))),"")</f>
        <v/>
      </c>
      <c r="AT32" s="27" t="str" cm="1">
        <f t="array" ref="AT32">IF(AM$2&lt;=$R32,INDEX('Sites Data'!$BJ$11:$BJ$210,(AM$2+SUM($R$4:$R31))),"")</f>
        <v/>
      </c>
      <c r="AU32" s="27" t="str" cm="1">
        <f t="array" ref="AU32">IF(AM$2&lt;=$R32,INDEX('Sites Data'!$BK$11:$BK$210,(AM$2+SUM($R$4:$R31))),"")</f>
        <v/>
      </c>
      <c r="AV32" s="25" t="str">
        <f>IF(AM32="","",SUMIF(Hide[Unique Types],$C32&amp;" "&amp;AN32&amp;" "&amp;AO32&amp;" "&amp;AP32,SiteCalc2[FCI Charging Capacity '[kWh/day']]))</f>
        <v/>
      </c>
      <c r="AW32" s="27" t="str" cm="1">
        <f t="array" ref="AW32">IF(AW$2&lt;=$R32,INDEX('Sites Data'!$BC$11:$BC$210,(AW$2+SUM($R$4:$R31))),"")</f>
        <v/>
      </c>
      <c r="AX32" s="27" t="str" cm="1">
        <f t="array" ref="AX32">IF(AW$2&lt;=$R32,INDEX('Sites Data'!$BD$11:$BD$210,(AW$2+SUM($R$4:$R31))),"")</f>
        <v/>
      </c>
      <c r="AY32" s="27" t="str" cm="1">
        <f t="array" ref="AY32">IF(AW$2&lt;=$R32,INDEX('Sites Data'!$BE$11:$BE$210,(AW$2+SUM($R$4:$R31))),"")</f>
        <v/>
      </c>
      <c r="AZ32" s="27" t="str" cm="1">
        <f t="array" ref="AZ32">IF(AW$2&lt;=$R32,INDEX('Sites Data'!$BF$11:$BF$210,(AW$2+SUM($R$4:$R31))),"")</f>
        <v/>
      </c>
      <c r="BA32" s="27" t="str" cm="1">
        <f t="array" ref="BA32">IF(AW$2&lt;=$R32,INDEX('Sites Data'!$BG$11:$BG$210,(AW$2+SUM($R$4:$R31))),"")</f>
        <v/>
      </c>
      <c r="BB32" s="27" t="str" cm="1">
        <f t="array" ref="BB32">IF(AW$2&lt;=$R32,INDEX('Sites Data'!$BH$11:$BH$210,(AW$2+SUM($R$4:$R31))),"")</f>
        <v/>
      </c>
      <c r="BC32" s="27" t="str" cm="1">
        <f t="array" ref="BC32">IF(AW$2&lt;=$R32,INDEX('Sites Data'!$BI$11:$BI$210,(AW$2+SUM($R$4:$R31))),"")</f>
        <v/>
      </c>
      <c r="BD32" s="27" t="str" cm="1">
        <f t="array" ref="BD32">IF(AW$2&lt;=$R32,INDEX('Sites Data'!$BJ$11:$BJ$210,(AW$2+SUM($R$4:$R31))),"")</f>
        <v/>
      </c>
      <c r="BE32" s="27" t="str" cm="1">
        <f t="array" ref="BE32">IF(AW$2&lt;=$R32,INDEX('Sites Data'!$BK$11:$BK$210,(AW$2+SUM($R$4:$R31))),"")</f>
        <v/>
      </c>
      <c r="BF32" s="25" t="str">
        <f>IF(AW32="","",SUMIF(Hide[Unique Types],$C32&amp;" "&amp;AX32&amp;" "&amp;AY32&amp;" "&amp;AZ32,SiteCalc2[FCI Charging Capacity '[kWh/day']]))</f>
        <v/>
      </c>
      <c r="BG32" s="27" t="str" cm="1">
        <f t="array" ref="BG32">IF(BG$2&lt;=$R32,INDEX('Sites Data'!$BC$11:$BC$210,(BG$2+SUM($R$4:$R31))),"")</f>
        <v/>
      </c>
      <c r="BH32" s="27" t="str" cm="1">
        <f t="array" ref="BH32">IF(BG$2&lt;=$R32,INDEX('Sites Data'!$BD$11:$BD$210,(BG$2+SUM($R$4:$R31))),"")</f>
        <v/>
      </c>
      <c r="BI32" s="27" t="str" cm="1">
        <f t="array" ref="BI32">IF(BG$2&lt;=$R32,INDEX('Sites Data'!$BE$11:$BE$210,(BG$2+SUM($R$4:$R31))),"")</f>
        <v/>
      </c>
      <c r="BJ32" s="27" t="str" cm="1">
        <f t="array" ref="BJ32">IF(BG$2&lt;=$R32,INDEX('Sites Data'!$BF$11:$BF$210,(BG$2+SUM($R$4:$R31))),"")</f>
        <v/>
      </c>
      <c r="BK32" s="27" t="str" cm="1">
        <f t="array" ref="BK32">IF(BG$2&lt;=$R32,INDEX('Sites Data'!$BG$11:$BG$210,(BG$2+SUM($R$4:$R31))),"")</f>
        <v/>
      </c>
      <c r="BL32" s="27" t="str" cm="1">
        <f t="array" ref="BL32">IF(BG$2&lt;=$R32,INDEX('Sites Data'!$BH$11:$BH$210,(BG$2+SUM($R$4:$R31))),"")</f>
        <v/>
      </c>
      <c r="BM32" s="27" t="str" cm="1">
        <f t="array" ref="BM32">IF(BG$2&lt;=$R32,INDEX('Sites Data'!$BI$11:$BI$210,(BG$2+SUM($R$4:$R31))),"")</f>
        <v/>
      </c>
      <c r="BN32" s="27" t="str" cm="1">
        <f t="array" ref="BN32">IF(BG$2&lt;=$R32,INDEX('Sites Data'!$BJ$11:$BJ$210,(BG$2+SUM($R$4:$R31))),"")</f>
        <v/>
      </c>
      <c r="BO32" s="27" t="str" cm="1">
        <f t="array" ref="BO32">IF(BG$2&lt;=$R32,INDEX('Sites Data'!$BK$11:$BK$210,(BG$2+SUM($R$4:$R31))),"")</f>
        <v/>
      </c>
      <c r="BP32" s="25" t="str">
        <f>IF(BG32="","",SUMIF(Hide[Unique Types],$C32&amp;" "&amp;BH32&amp;" "&amp;BI32&amp;" "&amp;BJ32,SiteCalc2[FCI Charging Capacity '[kWh/day']]))</f>
        <v/>
      </c>
      <c r="BQ32" s="27" t="str" cm="1">
        <f t="array" ref="BQ32">IF(BQ$2&lt;=$R32,INDEX('Sites Data'!$BC$11:$BC$210,(BQ$2+SUM($R$4:$R31))),"")</f>
        <v/>
      </c>
      <c r="BR32" s="27" t="str" cm="1">
        <f t="array" ref="BR32">IF(BQ$2&lt;=$R32,INDEX('Sites Data'!$BD$11:$BD$210,(BQ$2+SUM($R$4:$R31))),"")</f>
        <v/>
      </c>
      <c r="BS32" s="27" t="str" cm="1">
        <f t="array" ref="BS32">IF(BQ$2&lt;=$R32,INDEX('Sites Data'!$BE$11:$BE$210,(BQ$2+SUM($R$4:$R31))),"")</f>
        <v/>
      </c>
      <c r="BT32" s="27" t="str" cm="1">
        <f t="array" ref="BT32">IF(BQ$2&lt;=$R32,INDEX('Sites Data'!$BF$11:$BF$210,(BQ$2+SUM($R$4:$R31))),"")</f>
        <v/>
      </c>
      <c r="BU32" s="27" t="str" cm="1">
        <f t="array" ref="BU32">IF(BQ$2&lt;=$R32,INDEX('Sites Data'!$BG$11:$BG$210,(BQ$2+SUM($R$4:$R31))),"")</f>
        <v/>
      </c>
      <c r="BV32" s="27" t="str" cm="1">
        <f t="array" ref="BV32">IF(BQ$2&lt;=$R32,INDEX('Sites Data'!$BH$11:$BH$210,(BQ$2+SUM($R$4:$R31))),"")</f>
        <v/>
      </c>
      <c r="BW32" s="27" t="str" cm="1">
        <f t="array" ref="BW32">IF(BQ$2&lt;=$R32,INDEX('Sites Data'!$BI$11:$BI$210,(BQ$2+SUM($R$4:$R31))),"")</f>
        <v/>
      </c>
      <c r="BX32" s="27" t="str" cm="1">
        <f t="array" ref="BX32">IF(BQ$2&lt;=$R32,INDEX('Sites Data'!$BJ$11:$BJ$210,(BQ$2+SUM($R$4:$R31))),"")</f>
        <v/>
      </c>
      <c r="BY32" s="27" t="str" cm="1">
        <f t="array" ref="BY32">IF(BQ$2&lt;=$R32,INDEX('Sites Data'!$BK$11:$BK$210,(BQ$2+SUM($R$4:$R31))),"")</f>
        <v/>
      </c>
      <c r="BZ32" s="25" t="str">
        <f>IF(BQ32="","",SUMIF(Hide[Unique Types],$C32&amp;" "&amp;BR32&amp;" "&amp;BS32&amp;" "&amp;BT32,SiteCalc2[FCI Charging Capacity '[kWh/day']]))</f>
        <v/>
      </c>
      <c r="CA32" s="27" t="str" cm="1">
        <f t="array" ref="CA32">IF(CA$2&lt;=$R32,INDEX('Sites Data'!$BC$11:$BC$210,(CA$2+SUM($R$4:$R31))),"")</f>
        <v/>
      </c>
      <c r="CB32" s="27" t="str" cm="1">
        <f t="array" ref="CB32">IF(CA$2&lt;=$R32,INDEX('Sites Data'!$BD$11:$BD$210,(CA$2+SUM($R$4:$R31))),"")</f>
        <v/>
      </c>
      <c r="CC32" s="27" t="str" cm="1">
        <f t="array" ref="CC32">IF(CA$2&lt;=$R32,INDEX('Sites Data'!$BE$11:$BE$210,(CA$2+SUM($R$4:$R31))),"")</f>
        <v/>
      </c>
      <c r="CD32" s="27" t="str" cm="1">
        <f t="array" ref="CD32">IF(CA$2&lt;=$R32,INDEX('Sites Data'!$BF$11:$BF$210,(CA$2+SUM($R$4:$R31))),"")</f>
        <v/>
      </c>
      <c r="CE32" s="27" t="str" cm="1">
        <f t="array" ref="CE32">IF(CA$2&lt;=$R32,INDEX('Sites Data'!$BG$11:$BG$210,(CA$2+SUM($R$4:$R31))),"")</f>
        <v/>
      </c>
      <c r="CF32" s="27" t="str" cm="1">
        <f t="array" ref="CF32">IF(CA$2&lt;=$R32,INDEX('Sites Data'!$BH$11:$BH$210,(CA$2+SUM($R$4:$R31))),"")</f>
        <v/>
      </c>
      <c r="CG32" s="27" t="str" cm="1">
        <f t="array" ref="CG32">IF(CA$2&lt;=$R32,INDEX('Sites Data'!$BI$11:$BI$210,(CA$2+SUM($R$4:$R31))),"")</f>
        <v/>
      </c>
      <c r="CH32" s="27" t="str" cm="1">
        <f t="array" ref="CH32">IF(CA$2&lt;=$R32,INDEX('Sites Data'!$BJ$11:$BJ$210,(CA$2+SUM($R$4:$R31))),"")</f>
        <v/>
      </c>
      <c r="CI32" s="27" t="str" cm="1">
        <f t="array" ref="CI32">IF(CA$2&lt;=$R32,INDEX('Sites Data'!$BK$11:$BK$210,(CA$2+SUM($R$4:$R31))),"")</f>
        <v/>
      </c>
      <c r="CJ32" s="25" t="str">
        <f>IF(CA32="","",SUMIF(Hide[Unique Types],$C32&amp;" "&amp;CB32&amp;" "&amp;CC32&amp;" "&amp;CD32,SiteCalc2[FCI Charging Capacity '[kWh/day']]))</f>
        <v/>
      </c>
      <c r="CK32" s="25" t="str">
        <f t="shared" si="11"/>
        <v/>
      </c>
      <c r="CL32" s="25" t="str">
        <f t="shared" si="12"/>
        <v/>
      </c>
      <c r="CM32" s="25" t="str">
        <f t="shared" si="13"/>
        <v/>
      </c>
      <c r="CN32" s="25" t="str">
        <f t="shared" si="14"/>
        <v/>
      </c>
      <c r="CO32" s="25" t="str">
        <f t="shared" si="15"/>
        <v/>
      </c>
      <c r="CP32" s="25" t="str">
        <f t="shared" si="16"/>
        <v/>
      </c>
      <c r="CQ32" s="25" t="str">
        <f t="shared" si="17"/>
        <v/>
      </c>
      <c r="CR32" s="25" t="str">
        <f t="shared" si="18"/>
        <v/>
      </c>
      <c r="CS32" s="25" t="str">
        <f t="shared" si="19"/>
        <v/>
      </c>
      <c r="CT32" s="25" t="str">
        <f t="shared" si="20"/>
        <v/>
      </c>
    </row>
    <row r="33" spans="1:98" x14ac:dyDescent="0.3">
      <c r="A33" s="20">
        <v>30</v>
      </c>
      <c r="B33" s="20">
        <f t="shared" si="1"/>
        <v>0</v>
      </c>
      <c r="D33" s="25">
        <f>_xlfn.XLOOKUP(C33,SiteChar[Site Name],SiteChar[Site Street Address],"",0,1)</f>
        <v>0</v>
      </c>
      <c r="E33" s="25" t="str">
        <f>_xlfn.XLOOKUP(D33,SiteChar[Site Street Address],SiteChar[Site City],"",0,1)</f>
        <v/>
      </c>
      <c r="F33" s="25">
        <f>_xlfn.XLOOKUP($C33,SiteChar[Site Name],SiteChar[Latitude],"",0,1)</f>
        <v>0</v>
      </c>
      <c r="G33" s="25">
        <f>_xlfn.XLOOKUP($C33,SiteChar[Site Name],SiteChar[Longitude],"",0,1)</f>
        <v>0</v>
      </c>
      <c r="H33" s="33">
        <f>_xlfn.XLOOKUP($C33,SiteChar[Site Name],SiteChar[Expected Date of Station Operation],"",0,1)</f>
        <v>0</v>
      </c>
      <c r="I33" s="34">
        <f>_xlfn.XLOOKUP($C33,SiteChar[Site Name],SiteChar[Expected Daily Permitted Hours],"",0,1)</f>
        <v>0</v>
      </c>
      <c r="J33" s="25">
        <f>_xlfn.XLOOKUP($C33,SiteChar[Site Name],SiteChar[Maximum Total Site Power 
'[kW']],"",0,1)</f>
        <v>0</v>
      </c>
      <c r="K33" s="25"/>
      <c r="L33" s="25" cm="1">
        <f t="array" ref="L33">_xlfn.XLOOKUP($C33,SiteChar[Site Name],SiteCalc1[Total Site
FCI 
Power Rating 
'[kW']],"",0,1)</f>
        <v>0</v>
      </c>
      <c r="M33" s="25" cm="1">
        <f t="array" ref="M33">_xlfn.XLOOKUP($C33,SiteChar[Site Name],SiteCalc1[Total 
Site 
LMD-FCI Power Rating 
'[kW']],"",0,1)</f>
        <v>0</v>
      </c>
      <c r="N33" s="25" cm="1">
        <f t="array" ref="N33">_xlfn.XLOOKUP($C33,SiteChar[Site Name],SiteCalc1[Total Site
HD-FCI Power Rating 
'[kW']],"",0,1)</f>
        <v>0</v>
      </c>
      <c r="O33" s="25" cm="1">
        <f t="array" ref="O33">_xlfn.XLOOKUP($C33,SiteChar[Site Name],SiteCalc2[Total Number of 
Site 
FSEs],"",0,1)</f>
        <v>0</v>
      </c>
      <c r="P33" s="27" cm="1">
        <f t="array" ref="P33">_xlfn.XLOOKUP($C33,SiteChar[Site Name],SiteCalc2[Total Number of Site
LMD-FCI FSEs],"",0,1)</f>
        <v>0</v>
      </c>
      <c r="Q33" s="27" cm="1">
        <f t="array" ref="Q33">_xlfn.XLOOKUP($C33,SiteChar[Site Name],SiteCalc2[Total Number of Site
HD-FCI FSEs],"",0,1)</f>
        <v>0</v>
      </c>
      <c r="R33" s="27" t="str" cm="1">
        <f t="array" ref="R33">_xlfn.XLOOKUP(C33,'Sites Data'!AZ40:$AZ$210,'Sites Data'!BA40:$BA$210,"",0,1)</f>
        <v/>
      </c>
      <c r="S33" s="25" t="str" cm="1">
        <f t="array" ref="S33">INDEX('Sites Data'!$BC$11:$BC$210,(S$2+SUM($R$4:R32)))</f>
        <v/>
      </c>
      <c r="T33" s="25" t="str" cm="1">
        <f t="array" ref="T33">INDEX('Sites Data'!$BD$11:$BD$210,(S$2+SUM($R$4:R32)))</f>
        <v/>
      </c>
      <c r="U33" s="25" t="str" cm="1">
        <f t="array" ref="U33">INDEX('Sites Data'!$BE$11:$BE$210,(S$2+SUM($R$4:$R32)))</f>
        <v/>
      </c>
      <c r="V33" s="25" t="str" cm="1">
        <f t="array" ref="V33">INDEX('Sites Data'!$BF$11:$BF$210,(S$2+SUM($R$4:$R32)))</f>
        <v/>
      </c>
      <c r="W33" s="25" t="str" cm="1">
        <f t="array" ref="W33">INDEX('Sites Data'!$BG$11:$BG$210,(S$2+SUM($R$4:$R32)))</f>
        <v/>
      </c>
      <c r="X33" s="25" t="str" cm="1">
        <f t="array" ref="X33">INDEX('Sites Data'!$BH$11:$BH$210,(S$2+SUM($R$4:$R32)))</f>
        <v/>
      </c>
      <c r="Y33" s="25" t="str" cm="1">
        <f t="array" ref="Y33">INDEX('Sites Data'!$BI$11:$BI$210,(S$2+SUM($R$4:$R32)))</f>
        <v/>
      </c>
      <c r="Z33" s="25" t="str" cm="1">
        <f t="array" ref="Z33">INDEX('Sites Data'!$BJ$11:$BJ$210,(S$2+SUM($R$4:$R32)))</f>
        <v/>
      </c>
      <c r="AA33" s="25" t="str" cm="1">
        <f t="array" ref="AA33">INDEX('Sites Data'!$BK$11:$BK$210,(S$2+SUM($R$4:$R32)))</f>
        <v/>
      </c>
      <c r="AB33" s="25" t="str">
        <f>IF(S33="","",SUMIF(Hide[Unique Types],$C33&amp;" "&amp;T33&amp;" "&amp;U33&amp;" "&amp;V33,SiteCalc2[FCI Charging Capacity '[kWh/day']]))</f>
        <v/>
      </c>
      <c r="AC33" s="27" t="str" cm="1">
        <f t="array" ref="AC33">IF(AC$2&lt;=$R33,INDEX('Sites Data'!$BC$11:$BC$210,(AC$2+SUM($R$4:$R32))),"")</f>
        <v/>
      </c>
      <c r="AD33" s="152" t="str" cm="1">
        <f t="array" ref="AD33">IF(AC$2&lt;=$R33,INDEX('Sites Data'!$BD$11:$BD$210,(AC$2+SUM($R$4:$R32))),"")</f>
        <v/>
      </c>
      <c r="AE33" s="27" t="str" cm="1">
        <f t="array" ref="AE33">IF(AC$2&lt;=$R33,INDEX('Sites Data'!$BE$11:$BE$210,(AC$2+SUM($R$4:$R32))),"")</f>
        <v/>
      </c>
      <c r="AF33" s="27" t="str" cm="1">
        <f t="array" ref="AF33">IF(AC$2&lt;=$R33,INDEX('Sites Data'!$BF$11:$BF$210,(AC$2+SUM($R$4:$R32))),"")</f>
        <v/>
      </c>
      <c r="AG33" s="27" t="str" cm="1">
        <f t="array" ref="AG33">IF(AC$2&lt;=$R33,INDEX('Sites Data'!$BG$11:$BG$210,(AC$2+SUM($R$4:$R32))),"")</f>
        <v/>
      </c>
      <c r="AH33" s="27" t="str" cm="1">
        <f t="array" ref="AH33">IF(AC$2&lt;=$R33,INDEX('Sites Data'!$BH$11:$BH$210,(AC$2+SUM($R$4:$R32))),"")</f>
        <v/>
      </c>
      <c r="AI33" s="27" t="str" cm="1">
        <f t="array" ref="AI33">IF(AC$2&lt;=$R33,INDEX('Sites Data'!$BI$11:$BI$210,(AC$2+SUM($R$4:$R32))),"")</f>
        <v/>
      </c>
      <c r="AJ33" s="27" t="str" cm="1">
        <f t="array" ref="AJ33">IF(AC$2&lt;=$R33,INDEX('Sites Data'!$BJ$11:$BJ$210,(AC$2+SUM($R$4:$R32))),"")</f>
        <v/>
      </c>
      <c r="AK33" s="27" t="str" cm="1">
        <f t="array" ref="AK33">IF(AC$2&lt;=$R33,INDEX('Sites Data'!$BK$11:$BK$210,(AC$2+SUM($R$4:$R32))),"")</f>
        <v/>
      </c>
      <c r="AL33" s="25" t="str">
        <f>IF(AC33="","",SUMIF(Hide[Unique Types],$C33&amp;" "&amp;AD33&amp;" "&amp;AE33&amp;" "&amp;AF33,SiteCalc2[FCI Charging Capacity '[kWh/day']]))</f>
        <v/>
      </c>
      <c r="AM33" s="27" t="str" cm="1">
        <f t="array" ref="AM33">IF(AM$2&lt;=$R33,INDEX('Sites Data'!$BC$11:$BC$210,(AM$2+SUM($R$4:$R32))),"")</f>
        <v/>
      </c>
      <c r="AN33" s="27" t="str" cm="1">
        <f t="array" ref="AN33">IF(AM$2&lt;=$R33,INDEX('Sites Data'!$BD$11:$BD$210,(AM$2+SUM($R$4:$R32))),"")</f>
        <v/>
      </c>
      <c r="AO33" s="27" t="str" cm="1">
        <f t="array" ref="AO33">IF(AM$2&lt;=$R33,INDEX('Sites Data'!$BE$11:$BE$210,(AM$2+SUM($R$4:$R32))),"")</f>
        <v/>
      </c>
      <c r="AP33" s="27" t="str" cm="1">
        <f t="array" ref="AP33">IF(AM$2&lt;=$R33,INDEX('Sites Data'!$BF$11:$BF$210,(AM$2+SUM($R$4:$R32))),"")</f>
        <v/>
      </c>
      <c r="AQ33" s="27" t="str" cm="1">
        <f t="array" ref="AQ33">IF(AM$2&lt;=$R33,INDEX('Sites Data'!$BG$11:$BG$210,(AM$2+SUM($R$4:$R32))),"")</f>
        <v/>
      </c>
      <c r="AR33" s="27" t="str" cm="1">
        <f t="array" ref="AR33">IF(AM$2&lt;=$R33,INDEX('Sites Data'!$BH$11:$BH$210,(AM$2+SUM($R$4:$R32))),"")</f>
        <v/>
      </c>
      <c r="AS33" s="27" t="str" cm="1">
        <f t="array" ref="AS33">IF(AM$2&lt;=$R33,INDEX('Sites Data'!$BI$11:$BI$210,(AM$2+SUM($R$4:$R32))),"")</f>
        <v/>
      </c>
      <c r="AT33" s="27" t="str" cm="1">
        <f t="array" ref="AT33">IF(AM$2&lt;=$R33,INDEX('Sites Data'!$BJ$11:$BJ$210,(AM$2+SUM($R$4:$R32))),"")</f>
        <v/>
      </c>
      <c r="AU33" s="27" t="str" cm="1">
        <f t="array" ref="AU33">IF(AM$2&lt;=$R33,INDEX('Sites Data'!$BK$11:$BK$210,(AM$2+SUM($R$4:$R32))),"")</f>
        <v/>
      </c>
      <c r="AV33" s="25" t="str">
        <f>IF(AM33="","",SUMIF(Hide[Unique Types],$C33&amp;" "&amp;AN33&amp;" "&amp;AO33&amp;" "&amp;AP33,SiteCalc2[FCI Charging Capacity '[kWh/day']]))</f>
        <v/>
      </c>
      <c r="AW33" s="27" t="str" cm="1">
        <f t="array" ref="AW33">IF(AW$2&lt;=$R33,INDEX('Sites Data'!$BC$11:$BC$210,(AW$2+SUM($R$4:$R32))),"")</f>
        <v/>
      </c>
      <c r="AX33" s="27" t="str" cm="1">
        <f t="array" ref="AX33">IF(AW$2&lt;=$R33,INDEX('Sites Data'!$BD$11:$BD$210,(AW$2+SUM($R$4:$R32))),"")</f>
        <v/>
      </c>
      <c r="AY33" s="27" t="str" cm="1">
        <f t="array" ref="AY33">IF(AW$2&lt;=$R33,INDEX('Sites Data'!$BE$11:$BE$210,(AW$2+SUM($R$4:$R32))),"")</f>
        <v/>
      </c>
      <c r="AZ33" s="27" t="str" cm="1">
        <f t="array" ref="AZ33">IF(AW$2&lt;=$R33,INDEX('Sites Data'!$BF$11:$BF$210,(AW$2+SUM($R$4:$R32))),"")</f>
        <v/>
      </c>
      <c r="BA33" s="27" t="str" cm="1">
        <f t="array" ref="BA33">IF(AW$2&lt;=$R33,INDEX('Sites Data'!$BG$11:$BG$210,(AW$2+SUM($R$4:$R32))),"")</f>
        <v/>
      </c>
      <c r="BB33" s="27" t="str" cm="1">
        <f t="array" ref="BB33">IF(AW$2&lt;=$R33,INDEX('Sites Data'!$BH$11:$BH$210,(AW$2+SUM($R$4:$R32))),"")</f>
        <v/>
      </c>
      <c r="BC33" s="27" t="str" cm="1">
        <f t="array" ref="BC33">IF(AW$2&lt;=$R33,INDEX('Sites Data'!$BI$11:$BI$210,(AW$2+SUM($R$4:$R32))),"")</f>
        <v/>
      </c>
      <c r="BD33" s="27" t="str" cm="1">
        <f t="array" ref="BD33">IF(AW$2&lt;=$R33,INDEX('Sites Data'!$BJ$11:$BJ$210,(AW$2+SUM($R$4:$R32))),"")</f>
        <v/>
      </c>
      <c r="BE33" s="27" t="str" cm="1">
        <f t="array" ref="BE33">IF(AW$2&lt;=$R33,INDEX('Sites Data'!$BK$11:$BK$210,(AW$2+SUM($R$4:$R32))),"")</f>
        <v/>
      </c>
      <c r="BF33" s="25" t="str">
        <f>IF(AW33="","",SUMIF(Hide[Unique Types],$C33&amp;" "&amp;AX33&amp;" "&amp;AY33&amp;" "&amp;AZ33,SiteCalc2[FCI Charging Capacity '[kWh/day']]))</f>
        <v/>
      </c>
      <c r="BG33" s="27" t="str" cm="1">
        <f t="array" ref="BG33">IF(BG$2&lt;=$R33,INDEX('Sites Data'!$BC$11:$BC$210,(BG$2+SUM($R$4:$R32))),"")</f>
        <v/>
      </c>
      <c r="BH33" s="27" t="str" cm="1">
        <f t="array" ref="BH33">IF(BG$2&lt;=$R33,INDEX('Sites Data'!$BD$11:$BD$210,(BG$2+SUM($R$4:$R32))),"")</f>
        <v/>
      </c>
      <c r="BI33" s="27" t="str" cm="1">
        <f t="array" ref="BI33">IF(BG$2&lt;=$R33,INDEX('Sites Data'!$BE$11:$BE$210,(BG$2+SUM($R$4:$R32))),"")</f>
        <v/>
      </c>
      <c r="BJ33" s="27" t="str" cm="1">
        <f t="array" ref="BJ33">IF(BG$2&lt;=$R33,INDEX('Sites Data'!$BF$11:$BF$210,(BG$2+SUM($R$4:$R32))),"")</f>
        <v/>
      </c>
      <c r="BK33" s="27" t="str" cm="1">
        <f t="array" ref="BK33">IF(BG$2&lt;=$R33,INDEX('Sites Data'!$BG$11:$BG$210,(BG$2+SUM($R$4:$R32))),"")</f>
        <v/>
      </c>
      <c r="BL33" s="27" t="str" cm="1">
        <f t="array" ref="BL33">IF(BG$2&lt;=$R33,INDEX('Sites Data'!$BH$11:$BH$210,(BG$2+SUM($R$4:$R32))),"")</f>
        <v/>
      </c>
      <c r="BM33" s="27" t="str" cm="1">
        <f t="array" ref="BM33">IF(BG$2&lt;=$R33,INDEX('Sites Data'!$BI$11:$BI$210,(BG$2+SUM($R$4:$R32))),"")</f>
        <v/>
      </c>
      <c r="BN33" s="27" t="str" cm="1">
        <f t="array" ref="BN33">IF(BG$2&lt;=$R33,INDEX('Sites Data'!$BJ$11:$BJ$210,(BG$2+SUM($R$4:$R32))),"")</f>
        <v/>
      </c>
      <c r="BO33" s="27" t="str" cm="1">
        <f t="array" ref="BO33">IF(BG$2&lt;=$R33,INDEX('Sites Data'!$BK$11:$BK$210,(BG$2+SUM($R$4:$R32))),"")</f>
        <v/>
      </c>
      <c r="BP33" s="25" t="str">
        <f>IF(BG33="","",SUMIF(Hide[Unique Types],$C33&amp;" "&amp;BH33&amp;" "&amp;BI33&amp;" "&amp;BJ33,SiteCalc2[FCI Charging Capacity '[kWh/day']]))</f>
        <v/>
      </c>
      <c r="BQ33" s="27" t="str" cm="1">
        <f t="array" ref="BQ33">IF(BQ$2&lt;=$R33,INDEX('Sites Data'!$BC$11:$BC$210,(BQ$2+SUM($R$4:$R32))),"")</f>
        <v/>
      </c>
      <c r="BR33" s="27" t="str" cm="1">
        <f t="array" ref="BR33">IF(BQ$2&lt;=$R33,INDEX('Sites Data'!$BD$11:$BD$210,(BQ$2+SUM($R$4:$R32))),"")</f>
        <v/>
      </c>
      <c r="BS33" s="27" t="str" cm="1">
        <f t="array" ref="BS33">IF(BQ$2&lt;=$R33,INDEX('Sites Data'!$BE$11:$BE$210,(BQ$2+SUM($R$4:$R32))),"")</f>
        <v/>
      </c>
      <c r="BT33" s="27" t="str" cm="1">
        <f t="array" ref="BT33">IF(BQ$2&lt;=$R33,INDEX('Sites Data'!$BF$11:$BF$210,(BQ$2+SUM($R$4:$R32))),"")</f>
        <v/>
      </c>
      <c r="BU33" s="27" t="str" cm="1">
        <f t="array" ref="BU33">IF(BQ$2&lt;=$R33,INDEX('Sites Data'!$BG$11:$BG$210,(BQ$2+SUM($R$4:$R32))),"")</f>
        <v/>
      </c>
      <c r="BV33" s="27" t="str" cm="1">
        <f t="array" ref="BV33">IF(BQ$2&lt;=$R33,INDEX('Sites Data'!$BH$11:$BH$210,(BQ$2+SUM($R$4:$R32))),"")</f>
        <v/>
      </c>
      <c r="BW33" s="27" t="str" cm="1">
        <f t="array" ref="BW33">IF(BQ$2&lt;=$R33,INDEX('Sites Data'!$BI$11:$BI$210,(BQ$2+SUM($R$4:$R32))),"")</f>
        <v/>
      </c>
      <c r="BX33" s="27" t="str" cm="1">
        <f t="array" ref="BX33">IF(BQ$2&lt;=$R33,INDEX('Sites Data'!$BJ$11:$BJ$210,(BQ$2+SUM($R$4:$R32))),"")</f>
        <v/>
      </c>
      <c r="BY33" s="27" t="str" cm="1">
        <f t="array" ref="BY33">IF(BQ$2&lt;=$R33,INDEX('Sites Data'!$BK$11:$BK$210,(BQ$2+SUM($R$4:$R32))),"")</f>
        <v/>
      </c>
      <c r="BZ33" s="25" t="str">
        <f>IF(BQ33="","",SUMIF(Hide[Unique Types],$C33&amp;" "&amp;BR33&amp;" "&amp;BS33&amp;" "&amp;BT33,SiteCalc2[FCI Charging Capacity '[kWh/day']]))</f>
        <v/>
      </c>
      <c r="CA33" s="27" t="str" cm="1">
        <f t="array" ref="CA33">IF(CA$2&lt;=$R33,INDEX('Sites Data'!$BC$11:$BC$210,(CA$2+SUM($R$4:$R32))),"")</f>
        <v/>
      </c>
      <c r="CB33" s="27" t="str" cm="1">
        <f t="array" ref="CB33">IF(CA$2&lt;=$R33,INDEX('Sites Data'!$BD$11:$BD$210,(CA$2+SUM($R$4:$R32))),"")</f>
        <v/>
      </c>
      <c r="CC33" s="27" t="str" cm="1">
        <f t="array" ref="CC33">IF(CA$2&lt;=$R33,INDEX('Sites Data'!$BE$11:$BE$210,(CA$2+SUM($R$4:$R32))),"")</f>
        <v/>
      </c>
      <c r="CD33" s="27" t="str" cm="1">
        <f t="array" ref="CD33">IF(CA$2&lt;=$R33,INDEX('Sites Data'!$BF$11:$BF$210,(CA$2+SUM($R$4:$R32))),"")</f>
        <v/>
      </c>
      <c r="CE33" s="27" t="str" cm="1">
        <f t="array" ref="CE33">IF(CA$2&lt;=$R33,INDEX('Sites Data'!$BG$11:$BG$210,(CA$2+SUM($R$4:$R32))),"")</f>
        <v/>
      </c>
      <c r="CF33" s="27" t="str" cm="1">
        <f t="array" ref="CF33">IF(CA$2&lt;=$R33,INDEX('Sites Data'!$BH$11:$BH$210,(CA$2+SUM($R$4:$R32))),"")</f>
        <v/>
      </c>
      <c r="CG33" s="27" t="str" cm="1">
        <f t="array" ref="CG33">IF(CA$2&lt;=$R33,INDEX('Sites Data'!$BI$11:$BI$210,(CA$2+SUM($R$4:$R32))),"")</f>
        <v/>
      </c>
      <c r="CH33" s="27" t="str" cm="1">
        <f t="array" ref="CH33">IF(CA$2&lt;=$R33,INDEX('Sites Data'!$BJ$11:$BJ$210,(CA$2+SUM($R$4:$R32))),"")</f>
        <v/>
      </c>
      <c r="CI33" s="27" t="str" cm="1">
        <f t="array" ref="CI33">IF(CA$2&lt;=$R33,INDEX('Sites Data'!$BK$11:$BK$210,(CA$2+SUM($R$4:$R32))),"")</f>
        <v/>
      </c>
      <c r="CJ33" s="25" t="str">
        <f>IF(CA33="","",SUMIF(Hide[Unique Types],$C33&amp;" "&amp;CB33&amp;" "&amp;CC33&amp;" "&amp;CD33,SiteCalc2[FCI Charging Capacity '[kWh/day']]))</f>
        <v/>
      </c>
      <c r="CK33" s="25" t="str">
        <f t="shared" si="11"/>
        <v/>
      </c>
      <c r="CL33" s="25" t="str">
        <f t="shared" si="12"/>
        <v/>
      </c>
      <c r="CM33" s="25" t="str">
        <f t="shared" si="13"/>
        <v/>
      </c>
      <c r="CN33" s="25" t="str">
        <f t="shared" si="14"/>
        <v/>
      </c>
      <c r="CO33" s="25" t="str">
        <f t="shared" si="15"/>
        <v/>
      </c>
      <c r="CP33" s="25" t="str">
        <f t="shared" si="16"/>
        <v/>
      </c>
      <c r="CQ33" s="25" t="str">
        <f t="shared" si="17"/>
        <v/>
      </c>
      <c r="CR33" s="25" t="str">
        <f t="shared" si="18"/>
        <v/>
      </c>
      <c r="CS33" s="25" t="str">
        <f t="shared" si="19"/>
        <v/>
      </c>
      <c r="CT33" s="25" t="str">
        <f t="shared" si="20"/>
        <v/>
      </c>
    </row>
    <row r="34" spans="1:98" x14ac:dyDescent="0.3">
      <c r="A34" s="20">
        <v>31</v>
      </c>
      <c r="B34" s="20">
        <f t="shared" si="1"/>
        <v>0</v>
      </c>
      <c r="D34" s="25">
        <f>_xlfn.XLOOKUP(C34,SiteChar[Site Name],SiteChar[Site Street Address],"",0,1)</f>
        <v>0</v>
      </c>
      <c r="E34" s="25" t="str">
        <f>_xlfn.XLOOKUP(D34,SiteChar[Site Street Address],SiteChar[Site City],"",0,1)</f>
        <v/>
      </c>
      <c r="F34" s="25">
        <f>_xlfn.XLOOKUP($C34,SiteChar[Site Name],SiteChar[Latitude],"",0,1)</f>
        <v>0</v>
      </c>
      <c r="G34" s="25">
        <f>_xlfn.XLOOKUP($C34,SiteChar[Site Name],SiteChar[Longitude],"",0,1)</f>
        <v>0</v>
      </c>
      <c r="H34" s="33">
        <f>_xlfn.XLOOKUP($C34,SiteChar[Site Name],SiteChar[Expected Date of Station Operation],"",0,1)</f>
        <v>0</v>
      </c>
      <c r="I34" s="34">
        <f>_xlfn.XLOOKUP($C34,SiteChar[Site Name],SiteChar[Expected Daily Permitted Hours],"",0,1)</f>
        <v>0</v>
      </c>
      <c r="J34" s="25">
        <f>_xlfn.XLOOKUP($C34,SiteChar[Site Name],SiteChar[Maximum Total Site Power 
'[kW']],"",0,1)</f>
        <v>0</v>
      </c>
      <c r="K34" s="25"/>
      <c r="L34" s="25" cm="1">
        <f t="array" ref="L34">_xlfn.XLOOKUP($C34,SiteChar[Site Name],SiteCalc1[Total Site
FCI 
Power Rating 
'[kW']],"",0,1)</f>
        <v>0</v>
      </c>
      <c r="M34" s="25" cm="1">
        <f t="array" ref="M34">_xlfn.XLOOKUP($C34,SiteChar[Site Name],SiteCalc1[Total 
Site 
LMD-FCI Power Rating 
'[kW']],"",0,1)</f>
        <v>0</v>
      </c>
      <c r="N34" s="25" cm="1">
        <f t="array" ref="N34">_xlfn.XLOOKUP($C34,SiteChar[Site Name],SiteCalc1[Total Site
HD-FCI Power Rating 
'[kW']],"",0,1)</f>
        <v>0</v>
      </c>
      <c r="O34" s="25" cm="1">
        <f t="array" ref="O34">_xlfn.XLOOKUP($C34,SiteChar[Site Name],SiteCalc2[Total Number of 
Site 
FSEs],"",0,1)</f>
        <v>0</v>
      </c>
      <c r="P34" s="27" cm="1">
        <f t="array" ref="P34">_xlfn.XLOOKUP($C34,SiteChar[Site Name],SiteCalc2[Total Number of Site
LMD-FCI FSEs],"",0,1)</f>
        <v>0</v>
      </c>
      <c r="Q34" s="27" cm="1">
        <f t="array" ref="Q34">_xlfn.XLOOKUP($C34,SiteChar[Site Name],SiteCalc2[Total Number of Site
HD-FCI FSEs],"",0,1)</f>
        <v>0</v>
      </c>
      <c r="R34" s="27" t="str" cm="1">
        <f t="array" ref="R34">_xlfn.XLOOKUP(C34,'Sites Data'!AZ41:$AZ$210,'Sites Data'!BA41:$BA$210,"",0,1)</f>
        <v/>
      </c>
      <c r="S34" s="25" t="str" cm="1">
        <f t="array" ref="S34">INDEX('Sites Data'!$BC$11:$BC$210,(S$2+SUM($R$4:R33)))</f>
        <v/>
      </c>
      <c r="T34" s="25" t="str" cm="1">
        <f t="array" ref="T34">INDEX('Sites Data'!$BD$11:$BD$210,(S$2+SUM($R$4:R33)))</f>
        <v/>
      </c>
      <c r="U34" s="25" t="str" cm="1">
        <f t="array" ref="U34">INDEX('Sites Data'!$BE$11:$BE$210,(S$2+SUM($R$4:$R33)))</f>
        <v/>
      </c>
      <c r="V34" s="25" t="str" cm="1">
        <f t="array" ref="V34">INDEX('Sites Data'!$BF$11:$BF$210,(S$2+SUM($R$4:$R33)))</f>
        <v/>
      </c>
      <c r="W34" s="25" t="str" cm="1">
        <f t="array" ref="W34">INDEX('Sites Data'!$BG$11:$BG$210,(S$2+SUM($R$4:$R33)))</f>
        <v/>
      </c>
      <c r="X34" s="25" t="str" cm="1">
        <f t="array" ref="X34">INDEX('Sites Data'!$BH$11:$BH$210,(S$2+SUM($R$4:$R33)))</f>
        <v/>
      </c>
      <c r="Y34" s="25" t="str" cm="1">
        <f t="array" ref="Y34">INDEX('Sites Data'!$BI$11:$BI$210,(S$2+SUM($R$4:$R33)))</f>
        <v/>
      </c>
      <c r="Z34" s="25" t="str" cm="1">
        <f t="array" ref="Z34">INDEX('Sites Data'!$BJ$11:$BJ$210,(S$2+SUM($R$4:$R33)))</f>
        <v/>
      </c>
      <c r="AA34" s="25" t="str" cm="1">
        <f t="array" ref="AA34">INDEX('Sites Data'!$BK$11:$BK$210,(S$2+SUM($R$4:$R33)))</f>
        <v/>
      </c>
      <c r="AB34" s="25" t="str">
        <f>IF(S34="","",SUMIF(Hide[Unique Types],$C34&amp;" "&amp;T34&amp;" "&amp;U34&amp;" "&amp;V34,SiteCalc2[FCI Charging Capacity '[kWh/day']]))</f>
        <v/>
      </c>
      <c r="AC34" s="27" t="str" cm="1">
        <f t="array" ref="AC34">IF(AC$2&lt;=$R34,INDEX('Sites Data'!$BC$11:$BC$210,(AC$2+SUM($R$4:$R33))),"")</f>
        <v/>
      </c>
      <c r="AD34" s="152" t="str" cm="1">
        <f t="array" ref="AD34">IF(AC$2&lt;=$R34,INDEX('Sites Data'!$BD$11:$BD$210,(AC$2+SUM($R$4:$R33))),"")</f>
        <v/>
      </c>
      <c r="AE34" s="27" t="str" cm="1">
        <f t="array" ref="AE34">IF(AC$2&lt;=$R34,INDEX('Sites Data'!$BE$11:$BE$210,(AC$2+SUM($R$4:$R33))),"")</f>
        <v/>
      </c>
      <c r="AF34" s="27" t="str" cm="1">
        <f t="array" ref="AF34">IF(AC$2&lt;=$R34,INDEX('Sites Data'!$BF$11:$BF$210,(AC$2+SUM($R$4:$R33))),"")</f>
        <v/>
      </c>
      <c r="AG34" s="27" t="str" cm="1">
        <f t="array" ref="AG34">IF(AC$2&lt;=$R34,INDEX('Sites Data'!$BG$11:$BG$210,(AC$2+SUM($R$4:$R33))),"")</f>
        <v/>
      </c>
      <c r="AH34" s="27" t="str" cm="1">
        <f t="array" ref="AH34">IF(AC$2&lt;=$R34,INDEX('Sites Data'!$BH$11:$BH$210,(AC$2+SUM($R$4:$R33))),"")</f>
        <v/>
      </c>
      <c r="AI34" s="27" t="str" cm="1">
        <f t="array" ref="AI34">IF(AC$2&lt;=$R34,INDEX('Sites Data'!$BI$11:$BI$210,(AC$2+SUM($R$4:$R33))),"")</f>
        <v/>
      </c>
      <c r="AJ34" s="27" t="str" cm="1">
        <f t="array" ref="AJ34">IF(AC$2&lt;=$R34,INDEX('Sites Data'!$BJ$11:$BJ$210,(AC$2+SUM($R$4:$R33))),"")</f>
        <v/>
      </c>
      <c r="AK34" s="27" t="str" cm="1">
        <f t="array" ref="AK34">IF(AC$2&lt;=$R34,INDEX('Sites Data'!$BK$11:$BK$210,(AC$2+SUM($R$4:$R33))),"")</f>
        <v/>
      </c>
      <c r="AL34" s="25" t="str">
        <f>IF(AC34="","",SUMIF(Hide[Unique Types],$C34&amp;" "&amp;AD34&amp;" "&amp;AE34&amp;" "&amp;AF34,SiteCalc2[FCI Charging Capacity '[kWh/day']]))</f>
        <v/>
      </c>
      <c r="AM34" s="27" t="str" cm="1">
        <f t="array" ref="AM34">IF(AM$2&lt;=$R34,INDEX('Sites Data'!$BC$11:$BC$210,(AM$2+SUM($R$4:$R33))),"")</f>
        <v/>
      </c>
      <c r="AN34" s="27" t="str" cm="1">
        <f t="array" ref="AN34">IF(AM$2&lt;=$R34,INDEX('Sites Data'!$BD$11:$BD$210,(AM$2+SUM($R$4:$R33))),"")</f>
        <v/>
      </c>
      <c r="AO34" s="27" t="str" cm="1">
        <f t="array" ref="AO34">IF(AM$2&lt;=$R34,INDEX('Sites Data'!$BE$11:$BE$210,(AM$2+SUM($R$4:$R33))),"")</f>
        <v/>
      </c>
      <c r="AP34" s="27" t="str" cm="1">
        <f t="array" ref="AP34">IF(AM$2&lt;=$R34,INDEX('Sites Data'!$BF$11:$BF$210,(AM$2+SUM($R$4:$R33))),"")</f>
        <v/>
      </c>
      <c r="AQ34" s="27" t="str" cm="1">
        <f t="array" ref="AQ34">IF(AM$2&lt;=$R34,INDEX('Sites Data'!$BG$11:$BG$210,(AM$2+SUM($R$4:$R33))),"")</f>
        <v/>
      </c>
      <c r="AR34" s="27" t="str" cm="1">
        <f t="array" ref="AR34">IF(AM$2&lt;=$R34,INDEX('Sites Data'!$BH$11:$BH$210,(AM$2+SUM($R$4:$R33))),"")</f>
        <v/>
      </c>
      <c r="AS34" s="27" t="str" cm="1">
        <f t="array" ref="AS34">IF(AM$2&lt;=$R34,INDEX('Sites Data'!$BI$11:$BI$210,(AM$2+SUM($R$4:$R33))),"")</f>
        <v/>
      </c>
      <c r="AT34" s="27" t="str" cm="1">
        <f t="array" ref="AT34">IF(AM$2&lt;=$R34,INDEX('Sites Data'!$BJ$11:$BJ$210,(AM$2+SUM($R$4:$R33))),"")</f>
        <v/>
      </c>
      <c r="AU34" s="27" t="str" cm="1">
        <f t="array" ref="AU34">IF(AM$2&lt;=$R34,INDEX('Sites Data'!$BK$11:$BK$210,(AM$2+SUM($R$4:$R33))),"")</f>
        <v/>
      </c>
      <c r="AV34" s="25" t="str">
        <f>IF(AM34="","",SUMIF(Hide[Unique Types],$C34&amp;" "&amp;AN34&amp;" "&amp;AO34&amp;" "&amp;AP34,SiteCalc2[FCI Charging Capacity '[kWh/day']]))</f>
        <v/>
      </c>
      <c r="AW34" s="27" t="str" cm="1">
        <f t="array" ref="AW34">IF(AW$2&lt;=$R34,INDEX('Sites Data'!$BC$11:$BC$210,(AW$2+SUM($R$4:$R33))),"")</f>
        <v/>
      </c>
      <c r="AX34" s="27" t="str" cm="1">
        <f t="array" ref="AX34">IF(AW$2&lt;=$R34,INDEX('Sites Data'!$BD$11:$BD$210,(AW$2+SUM($R$4:$R33))),"")</f>
        <v/>
      </c>
      <c r="AY34" s="27" t="str" cm="1">
        <f t="array" ref="AY34">IF(AW$2&lt;=$R34,INDEX('Sites Data'!$BE$11:$BE$210,(AW$2+SUM($R$4:$R33))),"")</f>
        <v/>
      </c>
      <c r="AZ34" s="27" t="str" cm="1">
        <f t="array" ref="AZ34">IF(AW$2&lt;=$R34,INDEX('Sites Data'!$BF$11:$BF$210,(AW$2+SUM($R$4:$R33))),"")</f>
        <v/>
      </c>
      <c r="BA34" s="27" t="str" cm="1">
        <f t="array" ref="BA34">IF(AW$2&lt;=$R34,INDEX('Sites Data'!$BG$11:$BG$210,(AW$2+SUM($R$4:$R33))),"")</f>
        <v/>
      </c>
      <c r="BB34" s="27" t="str" cm="1">
        <f t="array" ref="BB34">IF(AW$2&lt;=$R34,INDEX('Sites Data'!$BH$11:$BH$210,(AW$2+SUM($R$4:$R33))),"")</f>
        <v/>
      </c>
      <c r="BC34" s="27" t="str" cm="1">
        <f t="array" ref="BC34">IF(AW$2&lt;=$R34,INDEX('Sites Data'!$BI$11:$BI$210,(AW$2+SUM($R$4:$R33))),"")</f>
        <v/>
      </c>
      <c r="BD34" s="27" t="str" cm="1">
        <f t="array" ref="BD34">IF(AW$2&lt;=$R34,INDEX('Sites Data'!$BJ$11:$BJ$210,(AW$2+SUM($R$4:$R33))),"")</f>
        <v/>
      </c>
      <c r="BE34" s="27" t="str" cm="1">
        <f t="array" ref="BE34">IF(AW$2&lt;=$R34,INDEX('Sites Data'!$BK$11:$BK$210,(AW$2+SUM($R$4:$R33))),"")</f>
        <v/>
      </c>
      <c r="BF34" s="25" t="str">
        <f>IF(AW34="","",SUMIF(Hide[Unique Types],$C34&amp;" "&amp;AX34&amp;" "&amp;AY34&amp;" "&amp;AZ34,SiteCalc2[FCI Charging Capacity '[kWh/day']]))</f>
        <v/>
      </c>
      <c r="BG34" s="27" t="str" cm="1">
        <f t="array" ref="BG34">IF(BG$2&lt;=$R34,INDEX('Sites Data'!$BC$11:$BC$210,(BG$2+SUM($R$4:$R33))),"")</f>
        <v/>
      </c>
      <c r="BH34" s="27" t="str" cm="1">
        <f t="array" ref="BH34">IF(BG$2&lt;=$R34,INDEX('Sites Data'!$BD$11:$BD$210,(BG$2+SUM($R$4:$R33))),"")</f>
        <v/>
      </c>
      <c r="BI34" s="27" t="str" cm="1">
        <f t="array" ref="BI34">IF(BG$2&lt;=$R34,INDEX('Sites Data'!$BE$11:$BE$210,(BG$2+SUM($R$4:$R33))),"")</f>
        <v/>
      </c>
      <c r="BJ34" s="27" t="str" cm="1">
        <f t="array" ref="BJ34">IF(BG$2&lt;=$R34,INDEX('Sites Data'!$BF$11:$BF$210,(BG$2+SUM($R$4:$R33))),"")</f>
        <v/>
      </c>
      <c r="BK34" s="27" t="str" cm="1">
        <f t="array" ref="BK34">IF(BG$2&lt;=$R34,INDEX('Sites Data'!$BG$11:$BG$210,(BG$2+SUM($R$4:$R33))),"")</f>
        <v/>
      </c>
      <c r="BL34" s="27" t="str" cm="1">
        <f t="array" ref="BL34">IF(BG$2&lt;=$R34,INDEX('Sites Data'!$BH$11:$BH$210,(BG$2+SUM($R$4:$R33))),"")</f>
        <v/>
      </c>
      <c r="BM34" s="27" t="str" cm="1">
        <f t="array" ref="BM34">IF(BG$2&lt;=$R34,INDEX('Sites Data'!$BI$11:$BI$210,(BG$2+SUM($R$4:$R33))),"")</f>
        <v/>
      </c>
      <c r="BN34" s="27" t="str" cm="1">
        <f t="array" ref="BN34">IF(BG$2&lt;=$R34,INDEX('Sites Data'!$BJ$11:$BJ$210,(BG$2+SUM($R$4:$R33))),"")</f>
        <v/>
      </c>
      <c r="BO34" s="27" t="str" cm="1">
        <f t="array" ref="BO34">IF(BG$2&lt;=$R34,INDEX('Sites Data'!$BK$11:$BK$210,(BG$2+SUM($R$4:$R33))),"")</f>
        <v/>
      </c>
      <c r="BP34" s="25" t="str">
        <f>IF(BG34="","",SUMIF(Hide[Unique Types],$C34&amp;" "&amp;BH34&amp;" "&amp;BI34&amp;" "&amp;BJ34,SiteCalc2[FCI Charging Capacity '[kWh/day']]))</f>
        <v/>
      </c>
      <c r="BQ34" s="27" t="str" cm="1">
        <f t="array" ref="BQ34">IF(BQ$2&lt;=$R34,INDEX('Sites Data'!$BC$11:$BC$210,(BQ$2+SUM($R$4:$R33))),"")</f>
        <v/>
      </c>
      <c r="BR34" s="27" t="str" cm="1">
        <f t="array" ref="BR34">IF(BQ$2&lt;=$R34,INDEX('Sites Data'!$BD$11:$BD$210,(BQ$2+SUM($R$4:$R33))),"")</f>
        <v/>
      </c>
      <c r="BS34" s="27" t="str" cm="1">
        <f t="array" ref="BS34">IF(BQ$2&lt;=$R34,INDEX('Sites Data'!$BE$11:$BE$210,(BQ$2+SUM($R$4:$R33))),"")</f>
        <v/>
      </c>
      <c r="BT34" s="27" t="str" cm="1">
        <f t="array" ref="BT34">IF(BQ$2&lt;=$R34,INDEX('Sites Data'!$BF$11:$BF$210,(BQ$2+SUM($R$4:$R33))),"")</f>
        <v/>
      </c>
      <c r="BU34" s="27" t="str" cm="1">
        <f t="array" ref="BU34">IF(BQ$2&lt;=$R34,INDEX('Sites Data'!$BG$11:$BG$210,(BQ$2+SUM($R$4:$R33))),"")</f>
        <v/>
      </c>
      <c r="BV34" s="27" t="str" cm="1">
        <f t="array" ref="BV34">IF(BQ$2&lt;=$R34,INDEX('Sites Data'!$BH$11:$BH$210,(BQ$2+SUM($R$4:$R33))),"")</f>
        <v/>
      </c>
      <c r="BW34" s="27" t="str" cm="1">
        <f t="array" ref="BW34">IF(BQ$2&lt;=$R34,INDEX('Sites Data'!$BI$11:$BI$210,(BQ$2+SUM($R$4:$R33))),"")</f>
        <v/>
      </c>
      <c r="BX34" s="27" t="str" cm="1">
        <f t="array" ref="BX34">IF(BQ$2&lt;=$R34,INDEX('Sites Data'!$BJ$11:$BJ$210,(BQ$2+SUM($R$4:$R33))),"")</f>
        <v/>
      </c>
      <c r="BY34" s="27" t="str" cm="1">
        <f t="array" ref="BY34">IF(BQ$2&lt;=$R34,INDEX('Sites Data'!$BK$11:$BK$210,(BQ$2+SUM($R$4:$R33))),"")</f>
        <v/>
      </c>
      <c r="BZ34" s="25" t="str">
        <f>IF(BQ34="","",SUMIF(Hide[Unique Types],$C34&amp;" "&amp;BR34&amp;" "&amp;BS34&amp;" "&amp;BT34,SiteCalc2[FCI Charging Capacity '[kWh/day']]))</f>
        <v/>
      </c>
      <c r="CA34" s="27" t="str" cm="1">
        <f t="array" ref="CA34">IF(CA$2&lt;=$R34,INDEX('Sites Data'!$BC$11:$BC$210,(CA$2+SUM($R$4:$R33))),"")</f>
        <v/>
      </c>
      <c r="CB34" s="27" t="str" cm="1">
        <f t="array" ref="CB34">IF(CA$2&lt;=$R34,INDEX('Sites Data'!$BD$11:$BD$210,(CA$2+SUM($R$4:$R33))),"")</f>
        <v/>
      </c>
      <c r="CC34" s="27" t="str" cm="1">
        <f t="array" ref="CC34">IF(CA$2&lt;=$R34,INDEX('Sites Data'!$BE$11:$BE$210,(CA$2+SUM($R$4:$R33))),"")</f>
        <v/>
      </c>
      <c r="CD34" s="27" t="str" cm="1">
        <f t="array" ref="CD34">IF(CA$2&lt;=$R34,INDEX('Sites Data'!$BF$11:$BF$210,(CA$2+SUM($R$4:$R33))),"")</f>
        <v/>
      </c>
      <c r="CE34" s="27" t="str" cm="1">
        <f t="array" ref="CE34">IF(CA$2&lt;=$R34,INDEX('Sites Data'!$BG$11:$BG$210,(CA$2+SUM($R$4:$R33))),"")</f>
        <v/>
      </c>
      <c r="CF34" s="27" t="str" cm="1">
        <f t="array" ref="CF34">IF(CA$2&lt;=$R34,INDEX('Sites Data'!$BH$11:$BH$210,(CA$2+SUM($R$4:$R33))),"")</f>
        <v/>
      </c>
      <c r="CG34" s="27" t="str" cm="1">
        <f t="array" ref="CG34">IF(CA$2&lt;=$R34,INDEX('Sites Data'!$BI$11:$BI$210,(CA$2+SUM($R$4:$R33))),"")</f>
        <v/>
      </c>
      <c r="CH34" s="27" t="str" cm="1">
        <f t="array" ref="CH34">IF(CA$2&lt;=$R34,INDEX('Sites Data'!$BJ$11:$BJ$210,(CA$2+SUM($R$4:$R33))),"")</f>
        <v/>
      </c>
      <c r="CI34" s="27" t="str" cm="1">
        <f t="array" ref="CI34">IF(CA$2&lt;=$R34,INDEX('Sites Data'!$BK$11:$BK$210,(CA$2+SUM($R$4:$R33))),"")</f>
        <v/>
      </c>
      <c r="CJ34" s="25" t="str">
        <f>IF(CA34="","",SUMIF(Hide[Unique Types],$C34&amp;" "&amp;CB34&amp;" "&amp;CC34&amp;" "&amp;CD34,SiteCalc2[FCI Charging Capacity '[kWh/day']]))</f>
        <v/>
      </c>
      <c r="CK34" s="25" t="str">
        <f t="shared" si="11"/>
        <v/>
      </c>
      <c r="CL34" s="25" t="str">
        <f t="shared" si="12"/>
        <v/>
      </c>
      <c r="CM34" s="25" t="str">
        <f t="shared" si="13"/>
        <v/>
      </c>
      <c r="CN34" s="25" t="str">
        <f t="shared" si="14"/>
        <v/>
      </c>
      <c r="CO34" s="25" t="str">
        <f t="shared" si="15"/>
        <v/>
      </c>
      <c r="CP34" s="25" t="str">
        <f t="shared" si="16"/>
        <v/>
      </c>
      <c r="CQ34" s="25" t="str">
        <f t="shared" si="17"/>
        <v/>
      </c>
      <c r="CR34" s="25" t="str">
        <f t="shared" si="18"/>
        <v/>
      </c>
      <c r="CS34" s="25" t="str">
        <f t="shared" si="19"/>
        <v/>
      </c>
      <c r="CT34" s="25" t="str">
        <f t="shared" si="20"/>
        <v/>
      </c>
    </row>
    <row r="35" spans="1:98" x14ac:dyDescent="0.3">
      <c r="A35" s="20">
        <v>32</v>
      </c>
      <c r="B35" s="20">
        <f t="shared" si="1"/>
        <v>0</v>
      </c>
      <c r="D35" s="25">
        <f>_xlfn.XLOOKUP(C35,SiteChar[Site Name],SiteChar[Site Street Address],"",0,1)</f>
        <v>0</v>
      </c>
      <c r="E35" s="25" t="str">
        <f>_xlfn.XLOOKUP(D35,SiteChar[Site Street Address],SiteChar[Site City],"",0,1)</f>
        <v/>
      </c>
      <c r="F35" s="25">
        <f>_xlfn.XLOOKUP($C35,SiteChar[Site Name],SiteChar[Latitude],"",0,1)</f>
        <v>0</v>
      </c>
      <c r="G35" s="25">
        <f>_xlfn.XLOOKUP($C35,SiteChar[Site Name],SiteChar[Longitude],"",0,1)</f>
        <v>0</v>
      </c>
      <c r="H35" s="33">
        <f>_xlfn.XLOOKUP($C35,SiteChar[Site Name],SiteChar[Expected Date of Station Operation],"",0,1)</f>
        <v>0</v>
      </c>
      <c r="I35" s="34">
        <f>_xlfn.XLOOKUP($C35,SiteChar[Site Name],SiteChar[Expected Daily Permitted Hours],"",0,1)</f>
        <v>0</v>
      </c>
      <c r="J35" s="25">
        <f>_xlfn.XLOOKUP($C35,SiteChar[Site Name],SiteChar[Maximum Total Site Power 
'[kW']],"",0,1)</f>
        <v>0</v>
      </c>
      <c r="K35" s="25"/>
      <c r="L35" s="25" cm="1">
        <f t="array" ref="L35">_xlfn.XLOOKUP($C35,SiteChar[Site Name],SiteCalc1[Total Site
FCI 
Power Rating 
'[kW']],"",0,1)</f>
        <v>0</v>
      </c>
      <c r="M35" s="25" cm="1">
        <f t="array" ref="M35">_xlfn.XLOOKUP($C35,SiteChar[Site Name],SiteCalc1[Total 
Site 
LMD-FCI Power Rating 
'[kW']],"",0,1)</f>
        <v>0</v>
      </c>
      <c r="N35" s="25" cm="1">
        <f t="array" ref="N35">_xlfn.XLOOKUP($C35,SiteChar[Site Name],SiteCalc1[Total Site
HD-FCI Power Rating 
'[kW']],"",0,1)</f>
        <v>0</v>
      </c>
      <c r="O35" s="25" cm="1">
        <f t="array" ref="O35">_xlfn.XLOOKUP($C35,SiteChar[Site Name],SiteCalc2[Total Number of 
Site 
FSEs],"",0,1)</f>
        <v>0</v>
      </c>
      <c r="P35" s="27" cm="1">
        <f t="array" ref="P35">_xlfn.XLOOKUP($C35,SiteChar[Site Name],SiteCalc2[Total Number of Site
LMD-FCI FSEs],"",0,1)</f>
        <v>0</v>
      </c>
      <c r="Q35" s="27" cm="1">
        <f t="array" ref="Q35">_xlfn.XLOOKUP($C35,SiteChar[Site Name],SiteCalc2[Total Number of Site
HD-FCI FSEs],"",0,1)</f>
        <v>0</v>
      </c>
      <c r="R35" s="27" t="str" cm="1">
        <f t="array" ref="R35">_xlfn.XLOOKUP(C35,'Sites Data'!AZ42:$AZ$210,'Sites Data'!BA42:$BA$210,"",0,1)</f>
        <v/>
      </c>
      <c r="S35" s="25" t="str" cm="1">
        <f t="array" ref="S35">INDEX('Sites Data'!$BC$11:$BC$210,(S$2+SUM($R$4:R34)))</f>
        <v/>
      </c>
      <c r="T35" s="25" t="str" cm="1">
        <f t="array" ref="T35">INDEX('Sites Data'!$BD$11:$BD$210,(S$2+SUM($R$4:R34)))</f>
        <v/>
      </c>
      <c r="U35" s="25" t="str" cm="1">
        <f t="array" ref="U35">INDEX('Sites Data'!$BE$11:$BE$210,(S$2+SUM($R$4:$R34)))</f>
        <v/>
      </c>
      <c r="V35" s="25" t="str" cm="1">
        <f t="array" ref="V35">INDEX('Sites Data'!$BF$11:$BF$210,(S$2+SUM($R$4:$R34)))</f>
        <v/>
      </c>
      <c r="W35" s="25" t="str" cm="1">
        <f t="array" ref="W35">INDEX('Sites Data'!$BG$11:$BG$210,(S$2+SUM($R$4:$R34)))</f>
        <v/>
      </c>
      <c r="X35" s="25" t="str" cm="1">
        <f t="array" ref="X35">INDEX('Sites Data'!$BH$11:$BH$210,(S$2+SUM($R$4:$R34)))</f>
        <v/>
      </c>
      <c r="Y35" s="25" t="str" cm="1">
        <f t="array" ref="Y35">INDEX('Sites Data'!$BI$11:$BI$210,(S$2+SUM($R$4:$R34)))</f>
        <v/>
      </c>
      <c r="Z35" s="25" t="str" cm="1">
        <f t="array" ref="Z35">INDEX('Sites Data'!$BJ$11:$BJ$210,(S$2+SUM($R$4:$R34)))</f>
        <v/>
      </c>
      <c r="AA35" s="25" t="str" cm="1">
        <f t="array" ref="AA35">INDEX('Sites Data'!$BK$11:$BK$210,(S$2+SUM($R$4:$R34)))</f>
        <v/>
      </c>
      <c r="AB35" s="25" t="str">
        <f>IF(S35="","",SUMIF(Hide[Unique Types],$C35&amp;" "&amp;T35&amp;" "&amp;U35&amp;" "&amp;V35,SiteCalc2[FCI Charging Capacity '[kWh/day']]))</f>
        <v/>
      </c>
      <c r="AC35" s="27" t="str" cm="1">
        <f t="array" ref="AC35">IF(AC$2&lt;=$R35,INDEX('Sites Data'!$BC$11:$BC$210,(AC$2+SUM($R$4:$R34))),"")</f>
        <v/>
      </c>
      <c r="AD35" s="152" t="str" cm="1">
        <f t="array" ref="AD35">IF(AC$2&lt;=$R35,INDEX('Sites Data'!$BD$11:$BD$210,(AC$2+SUM($R$4:$R34))),"")</f>
        <v/>
      </c>
      <c r="AE35" s="27" t="str" cm="1">
        <f t="array" ref="AE35">IF(AC$2&lt;=$R35,INDEX('Sites Data'!$BE$11:$BE$210,(AC$2+SUM($R$4:$R34))),"")</f>
        <v/>
      </c>
      <c r="AF35" s="27" t="str" cm="1">
        <f t="array" ref="AF35">IF(AC$2&lt;=$R35,INDEX('Sites Data'!$BF$11:$BF$210,(AC$2+SUM($R$4:$R34))),"")</f>
        <v/>
      </c>
      <c r="AG35" s="27" t="str" cm="1">
        <f t="array" ref="AG35">IF(AC$2&lt;=$R35,INDEX('Sites Data'!$BG$11:$BG$210,(AC$2+SUM($R$4:$R34))),"")</f>
        <v/>
      </c>
      <c r="AH35" s="27" t="str" cm="1">
        <f t="array" ref="AH35">IF(AC$2&lt;=$R35,INDEX('Sites Data'!$BH$11:$BH$210,(AC$2+SUM($R$4:$R34))),"")</f>
        <v/>
      </c>
      <c r="AI35" s="27" t="str" cm="1">
        <f t="array" ref="AI35">IF(AC$2&lt;=$R35,INDEX('Sites Data'!$BI$11:$BI$210,(AC$2+SUM($R$4:$R34))),"")</f>
        <v/>
      </c>
      <c r="AJ35" s="27" t="str" cm="1">
        <f t="array" ref="AJ35">IF(AC$2&lt;=$R35,INDEX('Sites Data'!$BJ$11:$BJ$210,(AC$2+SUM($R$4:$R34))),"")</f>
        <v/>
      </c>
      <c r="AK35" s="27" t="str" cm="1">
        <f t="array" ref="AK35">IF(AC$2&lt;=$R35,INDEX('Sites Data'!$BK$11:$BK$210,(AC$2+SUM($R$4:$R34))),"")</f>
        <v/>
      </c>
      <c r="AL35" s="25" t="str">
        <f>IF(AC35="","",SUMIF(Hide[Unique Types],$C35&amp;" "&amp;AD35&amp;" "&amp;AE35&amp;" "&amp;AF35,SiteCalc2[FCI Charging Capacity '[kWh/day']]))</f>
        <v/>
      </c>
      <c r="AM35" s="27" t="str" cm="1">
        <f t="array" ref="AM35">IF(AM$2&lt;=$R35,INDEX('Sites Data'!$BC$11:$BC$210,(AM$2+SUM($R$4:$R34))),"")</f>
        <v/>
      </c>
      <c r="AN35" s="27" t="str" cm="1">
        <f t="array" ref="AN35">IF(AM$2&lt;=$R35,INDEX('Sites Data'!$BD$11:$BD$210,(AM$2+SUM($R$4:$R34))),"")</f>
        <v/>
      </c>
      <c r="AO35" s="27" t="str" cm="1">
        <f t="array" ref="AO35">IF(AM$2&lt;=$R35,INDEX('Sites Data'!$BE$11:$BE$210,(AM$2+SUM($R$4:$R34))),"")</f>
        <v/>
      </c>
      <c r="AP35" s="27" t="str" cm="1">
        <f t="array" ref="AP35">IF(AM$2&lt;=$R35,INDEX('Sites Data'!$BF$11:$BF$210,(AM$2+SUM($R$4:$R34))),"")</f>
        <v/>
      </c>
      <c r="AQ35" s="27" t="str" cm="1">
        <f t="array" ref="AQ35">IF(AM$2&lt;=$R35,INDEX('Sites Data'!$BG$11:$BG$210,(AM$2+SUM($R$4:$R34))),"")</f>
        <v/>
      </c>
      <c r="AR35" s="27" t="str" cm="1">
        <f t="array" ref="AR35">IF(AM$2&lt;=$R35,INDEX('Sites Data'!$BH$11:$BH$210,(AM$2+SUM($R$4:$R34))),"")</f>
        <v/>
      </c>
      <c r="AS35" s="27" t="str" cm="1">
        <f t="array" ref="AS35">IF(AM$2&lt;=$R35,INDEX('Sites Data'!$BI$11:$BI$210,(AM$2+SUM($R$4:$R34))),"")</f>
        <v/>
      </c>
      <c r="AT35" s="27" t="str" cm="1">
        <f t="array" ref="AT35">IF(AM$2&lt;=$R35,INDEX('Sites Data'!$BJ$11:$BJ$210,(AM$2+SUM($R$4:$R34))),"")</f>
        <v/>
      </c>
      <c r="AU35" s="27" t="str" cm="1">
        <f t="array" ref="AU35">IF(AM$2&lt;=$R35,INDEX('Sites Data'!$BK$11:$BK$210,(AM$2+SUM($R$4:$R34))),"")</f>
        <v/>
      </c>
      <c r="AV35" s="25" t="str">
        <f>IF(AM35="","",SUMIF(Hide[Unique Types],$C35&amp;" "&amp;AN35&amp;" "&amp;AO35&amp;" "&amp;AP35,SiteCalc2[FCI Charging Capacity '[kWh/day']]))</f>
        <v/>
      </c>
      <c r="AW35" s="27" t="str" cm="1">
        <f t="array" ref="AW35">IF(AW$2&lt;=$R35,INDEX('Sites Data'!$BC$11:$BC$210,(AW$2+SUM($R$4:$R34))),"")</f>
        <v/>
      </c>
      <c r="AX35" s="27" t="str" cm="1">
        <f t="array" ref="AX35">IF(AW$2&lt;=$R35,INDEX('Sites Data'!$BD$11:$BD$210,(AW$2+SUM($R$4:$R34))),"")</f>
        <v/>
      </c>
      <c r="AY35" s="27" t="str" cm="1">
        <f t="array" ref="AY35">IF(AW$2&lt;=$R35,INDEX('Sites Data'!$BE$11:$BE$210,(AW$2+SUM($R$4:$R34))),"")</f>
        <v/>
      </c>
      <c r="AZ35" s="27" t="str" cm="1">
        <f t="array" ref="AZ35">IF(AW$2&lt;=$R35,INDEX('Sites Data'!$BF$11:$BF$210,(AW$2+SUM($R$4:$R34))),"")</f>
        <v/>
      </c>
      <c r="BA35" s="27" t="str" cm="1">
        <f t="array" ref="BA35">IF(AW$2&lt;=$R35,INDEX('Sites Data'!$BG$11:$BG$210,(AW$2+SUM($R$4:$R34))),"")</f>
        <v/>
      </c>
      <c r="BB35" s="27" t="str" cm="1">
        <f t="array" ref="BB35">IF(AW$2&lt;=$R35,INDEX('Sites Data'!$BH$11:$BH$210,(AW$2+SUM($R$4:$R34))),"")</f>
        <v/>
      </c>
      <c r="BC35" s="27" t="str" cm="1">
        <f t="array" ref="BC35">IF(AW$2&lt;=$R35,INDEX('Sites Data'!$BI$11:$BI$210,(AW$2+SUM($R$4:$R34))),"")</f>
        <v/>
      </c>
      <c r="BD35" s="27" t="str" cm="1">
        <f t="array" ref="BD35">IF(AW$2&lt;=$R35,INDEX('Sites Data'!$BJ$11:$BJ$210,(AW$2+SUM($R$4:$R34))),"")</f>
        <v/>
      </c>
      <c r="BE35" s="27" t="str" cm="1">
        <f t="array" ref="BE35">IF(AW$2&lt;=$R35,INDEX('Sites Data'!$BK$11:$BK$210,(AW$2+SUM($R$4:$R34))),"")</f>
        <v/>
      </c>
      <c r="BF35" s="25" t="str">
        <f>IF(AW35="","",SUMIF(Hide[Unique Types],$C35&amp;" "&amp;AX35&amp;" "&amp;AY35&amp;" "&amp;AZ35,SiteCalc2[FCI Charging Capacity '[kWh/day']]))</f>
        <v/>
      </c>
      <c r="BG35" s="27" t="str" cm="1">
        <f t="array" ref="BG35">IF(BG$2&lt;=$R35,INDEX('Sites Data'!$BC$11:$BC$210,(BG$2+SUM($R$4:$R34))),"")</f>
        <v/>
      </c>
      <c r="BH35" s="27" t="str" cm="1">
        <f t="array" ref="BH35">IF(BG$2&lt;=$R35,INDEX('Sites Data'!$BD$11:$BD$210,(BG$2+SUM($R$4:$R34))),"")</f>
        <v/>
      </c>
      <c r="BI35" s="27" t="str" cm="1">
        <f t="array" ref="BI35">IF(BG$2&lt;=$R35,INDEX('Sites Data'!$BE$11:$BE$210,(BG$2+SUM($R$4:$R34))),"")</f>
        <v/>
      </c>
      <c r="BJ35" s="27" t="str" cm="1">
        <f t="array" ref="BJ35">IF(BG$2&lt;=$R35,INDEX('Sites Data'!$BF$11:$BF$210,(BG$2+SUM($R$4:$R34))),"")</f>
        <v/>
      </c>
      <c r="BK35" s="27" t="str" cm="1">
        <f t="array" ref="BK35">IF(BG$2&lt;=$R35,INDEX('Sites Data'!$BG$11:$BG$210,(BG$2+SUM($R$4:$R34))),"")</f>
        <v/>
      </c>
      <c r="BL35" s="27" t="str" cm="1">
        <f t="array" ref="BL35">IF(BG$2&lt;=$R35,INDEX('Sites Data'!$BH$11:$BH$210,(BG$2+SUM($R$4:$R34))),"")</f>
        <v/>
      </c>
      <c r="BM35" s="27" t="str" cm="1">
        <f t="array" ref="BM35">IF(BG$2&lt;=$R35,INDEX('Sites Data'!$BI$11:$BI$210,(BG$2+SUM($R$4:$R34))),"")</f>
        <v/>
      </c>
      <c r="BN35" s="27" t="str" cm="1">
        <f t="array" ref="BN35">IF(BG$2&lt;=$R35,INDEX('Sites Data'!$BJ$11:$BJ$210,(BG$2+SUM($R$4:$R34))),"")</f>
        <v/>
      </c>
      <c r="BO35" s="27" t="str" cm="1">
        <f t="array" ref="BO35">IF(BG$2&lt;=$R35,INDEX('Sites Data'!$BK$11:$BK$210,(BG$2+SUM($R$4:$R34))),"")</f>
        <v/>
      </c>
      <c r="BP35" s="25" t="str">
        <f>IF(BG35="","",SUMIF(Hide[Unique Types],$C35&amp;" "&amp;BH35&amp;" "&amp;BI35&amp;" "&amp;BJ35,SiteCalc2[FCI Charging Capacity '[kWh/day']]))</f>
        <v/>
      </c>
      <c r="BQ35" s="27" t="str" cm="1">
        <f t="array" ref="BQ35">IF(BQ$2&lt;=$R35,INDEX('Sites Data'!$BC$11:$BC$210,(BQ$2+SUM($R$4:$R34))),"")</f>
        <v/>
      </c>
      <c r="BR35" s="27" t="str" cm="1">
        <f t="array" ref="BR35">IF(BQ$2&lt;=$R35,INDEX('Sites Data'!$BD$11:$BD$210,(BQ$2+SUM($R$4:$R34))),"")</f>
        <v/>
      </c>
      <c r="BS35" s="27" t="str" cm="1">
        <f t="array" ref="BS35">IF(BQ$2&lt;=$R35,INDEX('Sites Data'!$BE$11:$BE$210,(BQ$2+SUM($R$4:$R34))),"")</f>
        <v/>
      </c>
      <c r="BT35" s="27" t="str" cm="1">
        <f t="array" ref="BT35">IF(BQ$2&lt;=$R35,INDEX('Sites Data'!$BF$11:$BF$210,(BQ$2+SUM($R$4:$R34))),"")</f>
        <v/>
      </c>
      <c r="BU35" s="27" t="str" cm="1">
        <f t="array" ref="BU35">IF(BQ$2&lt;=$R35,INDEX('Sites Data'!$BG$11:$BG$210,(BQ$2+SUM($R$4:$R34))),"")</f>
        <v/>
      </c>
      <c r="BV35" s="27" t="str" cm="1">
        <f t="array" ref="BV35">IF(BQ$2&lt;=$R35,INDEX('Sites Data'!$BH$11:$BH$210,(BQ$2+SUM($R$4:$R34))),"")</f>
        <v/>
      </c>
      <c r="BW35" s="27" t="str" cm="1">
        <f t="array" ref="BW35">IF(BQ$2&lt;=$R35,INDEX('Sites Data'!$BI$11:$BI$210,(BQ$2+SUM($R$4:$R34))),"")</f>
        <v/>
      </c>
      <c r="BX35" s="27" t="str" cm="1">
        <f t="array" ref="BX35">IF(BQ$2&lt;=$R35,INDEX('Sites Data'!$BJ$11:$BJ$210,(BQ$2+SUM($R$4:$R34))),"")</f>
        <v/>
      </c>
      <c r="BY35" s="27" t="str" cm="1">
        <f t="array" ref="BY35">IF(BQ$2&lt;=$R35,INDEX('Sites Data'!$BK$11:$BK$210,(BQ$2+SUM($R$4:$R34))),"")</f>
        <v/>
      </c>
      <c r="BZ35" s="25" t="str">
        <f>IF(BQ35="","",SUMIF(Hide[Unique Types],$C35&amp;" "&amp;BR35&amp;" "&amp;BS35&amp;" "&amp;BT35,SiteCalc2[FCI Charging Capacity '[kWh/day']]))</f>
        <v/>
      </c>
      <c r="CA35" s="27" t="str" cm="1">
        <f t="array" ref="CA35">IF(CA$2&lt;=$R35,INDEX('Sites Data'!$BC$11:$BC$210,(CA$2+SUM($R$4:$R34))),"")</f>
        <v/>
      </c>
      <c r="CB35" s="27" t="str" cm="1">
        <f t="array" ref="CB35">IF(CA$2&lt;=$R35,INDEX('Sites Data'!$BD$11:$BD$210,(CA$2+SUM($R$4:$R34))),"")</f>
        <v/>
      </c>
      <c r="CC35" s="27" t="str" cm="1">
        <f t="array" ref="CC35">IF(CA$2&lt;=$R35,INDEX('Sites Data'!$BE$11:$BE$210,(CA$2+SUM($R$4:$R34))),"")</f>
        <v/>
      </c>
      <c r="CD35" s="27" t="str" cm="1">
        <f t="array" ref="CD35">IF(CA$2&lt;=$R35,INDEX('Sites Data'!$BF$11:$BF$210,(CA$2+SUM($R$4:$R34))),"")</f>
        <v/>
      </c>
      <c r="CE35" s="27" t="str" cm="1">
        <f t="array" ref="CE35">IF(CA$2&lt;=$R35,INDEX('Sites Data'!$BG$11:$BG$210,(CA$2+SUM($R$4:$R34))),"")</f>
        <v/>
      </c>
      <c r="CF35" s="27" t="str" cm="1">
        <f t="array" ref="CF35">IF(CA$2&lt;=$R35,INDEX('Sites Data'!$BH$11:$BH$210,(CA$2+SUM($R$4:$R34))),"")</f>
        <v/>
      </c>
      <c r="CG35" s="27" t="str" cm="1">
        <f t="array" ref="CG35">IF(CA$2&lt;=$R35,INDEX('Sites Data'!$BI$11:$BI$210,(CA$2+SUM($R$4:$R34))),"")</f>
        <v/>
      </c>
      <c r="CH35" s="27" t="str" cm="1">
        <f t="array" ref="CH35">IF(CA$2&lt;=$R35,INDEX('Sites Data'!$BJ$11:$BJ$210,(CA$2+SUM($R$4:$R34))),"")</f>
        <v/>
      </c>
      <c r="CI35" s="27" t="str" cm="1">
        <f t="array" ref="CI35">IF(CA$2&lt;=$R35,INDEX('Sites Data'!$BK$11:$BK$210,(CA$2+SUM($R$4:$R34))),"")</f>
        <v/>
      </c>
      <c r="CJ35" s="25" t="str">
        <f>IF(CA35="","",SUMIF(Hide[Unique Types],$C35&amp;" "&amp;CB35&amp;" "&amp;CC35&amp;" "&amp;CD35,SiteCalc2[FCI Charging Capacity '[kWh/day']]))</f>
        <v/>
      </c>
      <c r="CK35" s="25" t="str">
        <f t="shared" si="11"/>
        <v/>
      </c>
      <c r="CL35" s="25" t="str">
        <f t="shared" si="12"/>
        <v/>
      </c>
      <c r="CM35" s="25" t="str">
        <f t="shared" si="13"/>
        <v/>
      </c>
      <c r="CN35" s="25" t="str">
        <f t="shared" si="14"/>
        <v/>
      </c>
      <c r="CO35" s="25" t="str">
        <f t="shared" si="15"/>
        <v/>
      </c>
      <c r="CP35" s="25" t="str">
        <f t="shared" si="16"/>
        <v/>
      </c>
      <c r="CQ35" s="25" t="str">
        <f t="shared" si="17"/>
        <v/>
      </c>
      <c r="CR35" s="25" t="str">
        <f t="shared" si="18"/>
        <v/>
      </c>
      <c r="CS35" s="25" t="str">
        <f t="shared" si="19"/>
        <v/>
      </c>
      <c r="CT35" s="25" t="str">
        <f t="shared" si="20"/>
        <v/>
      </c>
    </row>
    <row r="36" spans="1:98" x14ac:dyDescent="0.3">
      <c r="A36" s="20">
        <v>33</v>
      </c>
      <c r="B36" s="20">
        <f t="shared" ref="B36:B67" si="21">Applicant</f>
        <v>0</v>
      </c>
      <c r="D36" s="25">
        <f>_xlfn.XLOOKUP(C36,SiteChar[Site Name],SiteChar[Site Street Address],"",0,1)</f>
        <v>0</v>
      </c>
      <c r="E36" s="25" t="str">
        <f>_xlfn.XLOOKUP(D36,SiteChar[Site Street Address],SiteChar[Site City],"",0,1)</f>
        <v/>
      </c>
      <c r="F36" s="25">
        <f>_xlfn.XLOOKUP($C36,SiteChar[Site Name],SiteChar[Latitude],"",0,1)</f>
        <v>0</v>
      </c>
      <c r="G36" s="25">
        <f>_xlfn.XLOOKUP($C36,SiteChar[Site Name],SiteChar[Longitude],"",0,1)</f>
        <v>0</v>
      </c>
      <c r="H36" s="33">
        <f>_xlfn.XLOOKUP($C36,SiteChar[Site Name],SiteChar[Expected Date of Station Operation],"",0,1)</f>
        <v>0</v>
      </c>
      <c r="I36" s="34">
        <f>_xlfn.XLOOKUP($C36,SiteChar[Site Name],SiteChar[Expected Daily Permitted Hours],"",0,1)</f>
        <v>0</v>
      </c>
      <c r="J36" s="25">
        <f>_xlfn.XLOOKUP($C36,SiteChar[Site Name],SiteChar[Maximum Total Site Power 
'[kW']],"",0,1)</f>
        <v>0</v>
      </c>
      <c r="K36" s="25"/>
      <c r="L36" s="25" cm="1">
        <f t="array" ref="L36">_xlfn.XLOOKUP($C36,SiteChar[Site Name],SiteCalc1[Total Site
FCI 
Power Rating 
'[kW']],"",0,1)</f>
        <v>0</v>
      </c>
      <c r="M36" s="25" cm="1">
        <f t="array" ref="M36">_xlfn.XLOOKUP($C36,SiteChar[Site Name],SiteCalc1[Total 
Site 
LMD-FCI Power Rating 
'[kW']],"",0,1)</f>
        <v>0</v>
      </c>
      <c r="N36" s="25" cm="1">
        <f t="array" ref="N36">_xlfn.XLOOKUP($C36,SiteChar[Site Name],SiteCalc1[Total Site
HD-FCI Power Rating 
'[kW']],"",0,1)</f>
        <v>0</v>
      </c>
      <c r="O36" s="25" cm="1">
        <f t="array" ref="O36">_xlfn.XLOOKUP($C36,SiteChar[Site Name],SiteCalc2[Total Number of 
Site 
FSEs],"",0,1)</f>
        <v>0</v>
      </c>
      <c r="P36" s="27" cm="1">
        <f t="array" ref="P36">_xlfn.XLOOKUP($C36,SiteChar[Site Name],SiteCalc2[Total Number of Site
LMD-FCI FSEs],"",0,1)</f>
        <v>0</v>
      </c>
      <c r="Q36" s="27" cm="1">
        <f t="array" ref="Q36">_xlfn.XLOOKUP($C36,SiteChar[Site Name],SiteCalc2[Total Number of Site
HD-FCI FSEs],"",0,1)</f>
        <v>0</v>
      </c>
      <c r="R36" s="27" t="str" cm="1">
        <f t="array" ref="R36">_xlfn.XLOOKUP(C36,'Sites Data'!AZ43:$AZ$210,'Sites Data'!BA43:$BA$210,"",0,1)</f>
        <v/>
      </c>
      <c r="S36" s="25" t="str" cm="1">
        <f t="array" ref="S36">INDEX('Sites Data'!$BC$11:$BC$210,(S$2+SUM($R$4:R35)))</f>
        <v/>
      </c>
      <c r="T36" s="25" t="str" cm="1">
        <f t="array" ref="T36">INDEX('Sites Data'!$BD$11:$BD$210,(S$2+SUM($R$4:R35)))</f>
        <v/>
      </c>
      <c r="U36" s="25" t="str" cm="1">
        <f t="array" ref="U36">INDEX('Sites Data'!$BE$11:$BE$210,(S$2+SUM($R$4:$R35)))</f>
        <v/>
      </c>
      <c r="V36" s="25" t="str" cm="1">
        <f t="array" ref="V36">INDEX('Sites Data'!$BF$11:$BF$210,(S$2+SUM($R$4:$R35)))</f>
        <v/>
      </c>
      <c r="W36" s="25" t="str" cm="1">
        <f t="array" ref="W36">INDEX('Sites Data'!$BG$11:$BG$210,(S$2+SUM($R$4:$R35)))</f>
        <v/>
      </c>
      <c r="X36" s="25" t="str" cm="1">
        <f t="array" ref="X36">INDEX('Sites Data'!$BH$11:$BH$210,(S$2+SUM($R$4:$R35)))</f>
        <v/>
      </c>
      <c r="Y36" s="25" t="str" cm="1">
        <f t="array" ref="Y36">INDEX('Sites Data'!$BI$11:$BI$210,(S$2+SUM($R$4:$R35)))</f>
        <v/>
      </c>
      <c r="Z36" s="25" t="str" cm="1">
        <f t="array" ref="Z36">INDEX('Sites Data'!$BJ$11:$BJ$210,(S$2+SUM($R$4:$R35)))</f>
        <v/>
      </c>
      <c r="AA36" s="25" t="str" cm="1">
        <f t="array" ref="AA36">INDEX('Sites Data'!$BK$11:$BK$210,(S$2+SUM($R$4:$R35)))</f>
        <v/>
      </c>
      <c r="AB36" s="25" t="str">
        <f>IF(S36="","",SUMIF(Hide[Unique Types],$C36&amp;" "&amp;T36&amp;" "&amp;U36&amp;" "&amp;V36,SiteCalc2[FCI Charging Capacity '[kWh/day']]))</f>
        <v/>
      </c>
      <c r="AC36" s="27" t="str" cm="1">
        <f t="array" ref="AC36">IF(AC$2&lt;=$R36,INDEX('Sites Data'!$BC$11:$BC$210,(AC$2+SUM($R$4:$R35))),"")</f>
        <v/>
      </c>
      <c r="AD36" s="152" t="str" cm="1">
        <f t="array" ref="AD36">IF(AC$2&lt;=$R36,INDEX('Sites Data'!$BD$11:$BD$210,(AC$2+SUM($R$4:$R35))),"")</f>
        <v/>
      </c>
      <c r="AE36" s="27" t="str" cm="1">
        <f t="array" ref="AE36">IF(AC$2&lt;=$R36,INDEX('Sites Data'!$BE$11:$BE$210,(AC$2+SUM($R$4:$R35))),"")</f>
        <v/>
      </c>
      <c r="AF36" s="27" t="str" cm="1">
        <f t="array" ref="AF36">IF(AC$2&lt;=$R36,INDEX('Sites Data'!$BF$11:$BF$210,(AC$2+SUM($R$4:$R35))),"")</f>
        <v/>
      </c>
      <c r="AG36" s="27" t="str" cm="1">
        <f t="array" ref="AG36">IF(AC$2&lt;=$R36,INDEX('Sites Data'!$BG$11:$BG$210,(AC$2+SUM($R$4:$R35))),"")</f>
        <v/>
      </c>
      <c r="AH36" s="27" t="str" cm="1">
        <f t="array" ref="AH36">IF(AC$2&lt;=$R36,INDEX('Sites Data'!$BH$11:$BH$210,(AC$2+SUM($R$4:$R35))),"")</f>
        <v/>
      </c>
      <c r="AI36" s="27" t="str" cm="1">
        <f t="array" ref="AI36">IF(AC$2&lt;=$R36,INDEX('Sites Data'!$BI$11:$BI$210,(AC$2+SUM($R$4:$R35))),"")</f>
        <v/>
      </c>
      <c r="AJ36" s="27" t="str" cm="1">
        <f t="array" ref="AJ36">IF(AC$2&lt;=$R36,INDEX('Sites Data'!$BJ$11:$BJ$210,(AC$2+SUM($R$4:$R35))),"")</f>
        <v/>
      </c>
      <c r="AK36" s="27" t="str" cm="1">
        <f t="array" ref="AK36">IF(AC$2&lt;=$R36,INDEX('Sites Data'!$BK$11:$BK$210,(AC$2+SUM($R$4:$R35))),"")</f>
        <v/>
      </c>
      <c r="AL36" s="25" t="str">
        <f>IF(AC36="","",SUMIF(Hide[Unique Types],$C36&amp;" "&amp;AD36&amp;" "&amp;AE36&amp;" "&amp;AF36,SiteCalc2[FCI Charging Capacity '[kWh/day']]))</f>
        <v/>
      </c>
      <c r="AM36" s="27" t="str" cm="1">
        <f t="array" ref="AM36">IF(AM$2&lt;=$R36,INDEX('Sites Data'!$BC$11:$BC$210,(AM$2+SUM($R$4:$R35))),"")</f>
        <v/>
      </c>
      <c r="AN36" s="27" t="str" cm="1">
        <f t="array" ref="AN36">IF(AM$2&lt;=$R36,INDEX('Sites Data'!$BD$11:$BD$210,(AM$2+SUM($R$4:$R35))),"")</f>
        <v/>
      </c>
      <c r="AO36" s="27" t="str" cm="1">
        <f t="array" ref="AO36">IF(AM$2&lt;=$R36,INDEX('Sites Data'!$BE$11:$BE$210,(AM$2+SUM($R$4:$R35))),"")</f>
        <v/>
      </c>
      <c r="AP36" s="27" t="str" cm="1">
        <f t="array" ref="AP36">IF(AM$2&lt;=$R36,INDEX('Sites Data'!$BF$11:$BF$210,(AM$2+SUM($R$4:$R35))),"")</f>
        <v/>
      </c>
      <c r="AQ36" s="27" t="str" cm="1">
        <f t="array" ref="AQ36">IF(AM$2&lt;=$R36,INDEX('Sites Data'!$BG$11:$BG$210,(AM$2+SUM($R$4:$R35))),"")</f>
        <v/>
      </c>
      <c r="AR36" s="27" t="str" cm="1">
        <f t="array" ref="AR36">IF(AM$2&lt;=$R36,INDEX('Sites Data'!$BH$11:$BH$210,(AM$2+SUM($R$4:$R35))),"")</f>
        <v/>
      </c>
      <c r="AS36" s="27" t="str" cm="1">
        <f t="array" ref="AS36">IF(AM$2&lt;=$R36,INDEX('Sites Data'!$BI$11:$BI$210,(AM$2+SUM($R$4:$R35))),"")</f>
        <v/>
      </c>
      <c r="AT36" s="27" t="str" cm="1">
        <f t="array" ref="AT36">IF(AM$2&lt;=$R36,INDEX('Sites Data'!$BJ$11:$BJ$210,(AM$2+SUM($R$4:$R35))),"")</f>
        <v/>
      </c>
      <c r="AU36" s="27" t="str" cm="1">
        <f t="array" ref="AU36">IF(AM$2&lt;=$R36,INDEX('Sites Data'!$BK$11:$BK$210,(AM$2+SUM($R$4:$R35))),"")</f>
        <v/>
      </c>
      <c r="AV36" s="25" t="str">
        <f>IF(AM36="","",SUMIF(Hide[Unique Types],$C36&amp;" "&amp;AN36&amp;" "&amp;AO36&amp;" "&amp;AP36,SiteCalc2[FCI Charging Capacity '[kWh/day']]))</f>
        <v/>
      </c>
      <c r="AW36" s="27" t="str" cm="1">
        <f t="array" ref="AW36">IF(AW$2&lt;=$R36,INDEX('Sites Data'!$BC$11:$BC$210,(AW$2+SUM($R$4:$R35))),"")</f>
        <v/>
      </c>
      <c r="AX36" s="27" t="str" cm="1">
        <f t="array" ref="AX36">IF(AW$2&lt;=$R36,INDEX('Sites Data'!$BD$11:$BD$210,(AW$2+SUM($R$4:$R35))),"")</f>
        <v/>
      </c>
      <c r="AY36" s="27" t="str" cm="1">
        <f t="array" ref="AY36">IF(AW$2&lt;=$R36,INDEX('Sites Data'!$BE$11:$BE$210,(AW$2+SUM($R$4:$R35))),"")</f>
        <v/>
      </c>
      <c r="AZ36" s="27" t="str" cm="1">
        <f t="array" ref="AZ36">IF(AW$2&lt;=$R36,INDEX('Sites Data'!$BF$11:$BF$210,(AW$2+SUM($R$4:$R35))),"")</f>
        <v/>
      </c>
      <c r="BA36" s="27" t="str" cm="1">
        <f t="array" ref="BA36">IF(AW$2&lt;=$R36,INDEX('Sites Data'!$BG$11:$BG$210,(AW$2+SUM($R$4:$R35))),"")</f>
        <v/>
      </c>
      <c r="BB36" s="27" t="str" cm="1">
        <f t="array" ref="BB36">IF(AW$2&lt;=$R36,INDEX('Sites Data'!$BH$11:$BH$210,(AW$2+SUM($R$4:$R35))),"")</f>
        <v/>
      </c>
      <c r="BC36" s="27" t="str" cm="1">
        <f t="array" ref="BC36">IF(AW$2&lt;=$R36,INDEX('Sites Data'!$BI$11:$BI$210,(AW$2+SUM($R$4:$R35))),"")</f>
        <v/>
      </c>
      <c r="BD36" s="27" t="str" cm="1">
        <f t="array" ref="BD36">IF(AW$2&lt;=$R36,INDEX('Sites Data'!$BJ$11:$BJ$210,(AW$2+SUM($R$4:$R35))),"")</f>
        <v/>
      </c>
      <c r="BE36" s="27" t="str" cm="1">
        <f t="array" ref="BE36">IF(AW$2&lt;=$R36,INDEX('Sites Data'!$BK$11:$BK$210,(AW$2+SUM($R$4:$R35))),"")</f>
        <v/>
      </c>
      <c r="BF36" s="25" t="str">
        <f>IF(AW36="","",SUMIF(Hide[Unique Types],$C36&amp;" "&amp;AX36&amp;" "&amp;AY36&amp;" "&amp;AZ36,SiteCalc2[FCI Charging Capacity '[kWh/day']]))</f>
        <v/>
      </c>
      <c r="BG36" s="27" t="str" cm="1">
        <f t="array" ref="BG36">IF(BG$2&lt;=$R36,INDEX('Sites Data'!$BC$11:$BC$210,(BG$2+SUM($R$4:$R35))),"")</f>
        <v/>
      </c>
      <c r="BH36" s="27" t="str" cm="1">
        <f t="array" ref="BH36">IF(BG$2&lt;=$R36,INDEX('Sites Data'!$BD$11:$BD$210,(BG$2+SUM($R$4:$R35))),"")</f>
        <v/>
      </c>
      <c r="BI36" s="27" t="str" cm="1">
        <f t="array" ref="BI36">IF(BG$2&lt;=$R36,INDEX('Sites Data'!$BE$11:$BE$210,(BG$2+SUM($R$4:$R35))),"")</f>
        <v/>
      </c>
      <c r="BJ36" s="27" t="str" cm="1">
        <f t="array" ref="BJ36">IF(BG$2&lt;=$R36,INDEX('Sites Data'!$BF$11:$BF$210,(BG$2+SUM($R$4:$R35))),"")</f>
        <v/>
      </c>
      <c r="BK36" s="27" t="str" cm="1">
        <f t="array" ref="BK36">IF(BG$2&lt;=$R36,INDEX('Sites Data'!$BG$11:$BG$210,(BG$2+SUM($R$4:$R35))),"")</f>
        <v/>
      </c>
      <c r="BL36" s="27" t="str" cm="1">
        <f t="array" ref="BL36">IF(BG$2&lt;=$R36,INDEX('Sites Data'!$BH$11:$BH$210,(BG$2+SUM($R$4:$R35))),"")</f>
        <v/>
      </c>
      <c r="BM36" s="27" t="str" cm="1">
        <f t="array" ref="BM36">IF(BG$2&lt;=$R36,INDEX('Sites Data'!$BI$11:$BI$210,(BG$2+SUM($R$4:$R35))),"")</f>
        <v/>
      </c>
      <c r="BN36" s="27" t="str" cm="1">
        <f t="array" ref="BN36">IF(BG$2&lt;=$R36,INDEX('Sites Data'!$BJ$11:$BJ$210,(BG$2+SUM($R$4:$R35))),"")</f>
        <v/>
      </c>
      <c r="BO36" s="27" t="str" cm="1">
        <f t="array" ref="BO36">IF(BG$2&lt;=$R36,INDEX('Sites Data'!$BK$11:$BK$210,(BG$2+SUM($R$4:$R35))),"")</f>
        <v/>
      </c>
      <c r="BP36" s="25" t="str">
        <f>IF(BG36="","",SUMIF(Hide[Unique Types],$C36&amp;" "&amp;BH36&amp;" "&amp;BI36&amp;" "&amp;BJ36,SiteCalc2[FCI Charging Capacity '[kWh/day']]))</f>
        <v/>
      </c>
      <c r="BQ36" s="27" t="str" cm="1">
        <f t="array" ref="BQ36">IF(BQ$2&lt;=$R36,INDEX('Sites Data'!$BC$11:$BC$210,(BQ$2+SUM($R$4:$R35))),"")</f>
        <v/>
      </c>
      <c r="BR36" s="27" t="str" cm="1">
        <f t="array" ref="BR36">IF(BQ$2&lt;=$R36,INDEX('Sites Data'!$BD$11:$BD$210,(BQ$2+SUM($R$4:$R35))),"")</f>
        <v/>
      </c>
      <c r="BS36" s="27" t="str" cm="1">
        <f t="array" ref="BS36">IF(BQ$2&lt;=$R36,INDEX('Sites Data'!$BE$11:$BE$210,(BQ$2+SUM($R$4:$R35))),"")</f>
        <v/>
      </c>
      <c r="BT36" s="27" t="str" cm="1">
        <f t="array" ref="BT36">IF(BQ$2&lt;=$R36,INDEX('Sites Data'!$BF$11:$BF$210,(BQ$2+SUM($R$4:$R35))),"")</f>
        <v/>
      </c>
      <c r="BU36" s="27" t="str" cm="1">
        <f t="array" ref="BU36">IF(BQ$2&lt;=$R36,INDEX('Sites Data'!$BG$11:$BG$210,(BQ$2+SUM($R$4:$R35))),"")</f>
        <v/>
      </c>
      <c r="BV36" s="27" t="str" cm="1">
        <f t="array" ref="BV36">IF(BQ$2&lt;=$R36,INDEX('Sites Data'!$BH$11:$BH$210,(BQ$2+SUM($R$4:$R35))),"")</f>
        <v/>
      </c>
      <c r="BW36" s="27" t="str" cm="1">
        <f t="array" ref="BW36">IF(BQ$2&lt;=$R36,INDEX('Sites Data'!$BI$11:$BI$210,(BQ$2+SUM($R$4:$R35))),"")</f>
        <v/>
      </c>
      <c r="BX36" s="27" t="str" cm="1">
        <f t="array" ref="BX36">IF(BQ$2&lt;=$R36,INDEX('Sites Data'!$BJ$11:$BJ$210,(BQ$2+SUM($R$4:$R35))),"")</f>
        <v/>
      </c>
      <c r="BY36" s="27" t="str" cm="1">
        <f t="array" ref="BY36">IF(BQ$2&lt;=$R36,INDEX('Sites Data'!$BK$11:$BK$210,(BQ$2+SUM($R$4:$R35))),"")</f>
        <v/>
      </c>
      <c r="BZ36" s="25" t="str">
        <f>IF(BQ36="","",SUMIF(Hide[Unique Types],$C36&amp;" "&amp;BR36&amp;" "&amp;BS36&amp;" "&amp;BT36,SiteCalc2[FCI Charging Capacity '[kWh/day']]))</f>
        <v/>
      </c>
      <c r="CA36" s="27" t="str" cm="1">
        <f t="array" ref="CA36">IF(CA$2&lt;=$R36,INDEX('Sites Data'!$BC$11:$BC$210,(CA$2+SUM($R$4:$R35))),"")</f>
        <v/>
      </c>
      <c r="CB36" s="27" t="str" cm="1">
        <f t="array" ref="CB36">IF(CA$2&lt;=$R36,INDEX('Sites Data'!$BD$11:$BD$210,(CA$2+SUM($R$4:$R35))),"")</f>
        <v/>
      </c>
      <c r="CC36" s="27" t="str" cm="1">
        <f t="array" ref="CC36">IF(CA$2&lt;=$R36,INDEX('Sites Data'!$BE$11:$BE$210,(CA$2+SUM($R$4:$R35))),"")</f>
        <v/>
      </c>
      <c r="CD36" s="27" t="str" cm="1">
        <f t="array" ref="CD36">IF(CA$2&lt;=$R36,INDEX('Sites Data'!$BF$11:$BF$210,(CA$2+SUM($R$4:$R35))),"")</f>
        <v/>
      </c>
      <c r="CE36" s="27" t="str" cm="1">
        <f t="array" ref="CE36">IF(CA$2&lt;=$R36,INDEX('Sites Data'!$BG$11:$BG$210,(CA$2+SUM($R$4:$R35))),"")</f>
        <v/>
      </c>
      <c r="CF36" s="27" t="str" cm="1">
        <f t="array" ref="CF36">IF(CA$2&lt;=$R36,INDEX('Sites Data'!$BH$11:$BH$210,(CA$2+SUM($R$4:$R35))),"")</f>
        <v/>
      </c>
      <c r="CG36" s="27" t="str" cm="1">
        <f t="array" ref="CG36">IF(CA$2&lt;=$R36,INDEX('Sites Data'!$BI$11:$BI$210,(CA$2+SUM($R$4:$R35))),"")</f>
        <v/>
      </c>
      <c r="CH36" s="27" t="str" cm="1">
        <f t="array" ref="CH36">IF(CA$2&lt;=$R36,INDEX('Sites Data'!$BJ$11:$BJ$210,(CA$2+SUM($R$4:$R35))),"")</f>
        <v/>
      </c>
      <c r="CI36" s="27" t="str" cm="1">
        <f t="array" ref="CI36">IF(CA$2&lt;=$R36,INDEX('Sites Data'!$BK$11:$BK$210,(CA$2+SUM($R$4:$R35))),"")</f>
        <v/>
      </c>
      <c r="CJ36" s="25" t="str">
        <f>IF(CA36="","",SUMIF(Hide[Unique Types],$C36&amp;" "&amp;CB36&amp;" "&amp;CC36&amp;" "&amp;CD36,SiteCalc2[FCI Charging Capacity '[kWh/day']]))</f>
        <v/>
      </c>
      <c r="CK36" s="25" t="str">
        <f t="shared" si="11"/>
        <v/>
      </c>
      <c r="CL36" s="25" t="str">
        <f t="shared" si="12"/>
        <v/>
      </c>
      <c r="CM36" s="25" t="str">
        <f t="shared" si="13"/>
        <v/>
      </c>
      <c r="CN36" s="25" t="str">
        <f t="shared" si="14"/>
        <v/>
      </c>
      <c r="CO36" s="25" t="str">
        <f t="shared" si="15"/>
        <v/>
      </c>
      <c r="CP36" s="25" t="str">
        <f t="shared" si="16"/>
        <v/>
      </c>
      <c r="CQ36" s="25" t="str">
        <f t="shared" si="17"/>
        <v/>
      </c>
      <c r="CR36" s="25" t="str">
        <f t="shared" si="18"/>
        <v/>
      </c>
      <c r="CS36" s="25" t="str">
        <f t="shared" si="19"/>
        <v/>
      </c>
      <c r="CT36" s="25" t="str">
        <f t="shared" si="20"/>
        <v/>
      </c>
    </row>
    <row r="37" spans="1:98" x14ac:dyDescent="0.3">
      <c r="A37" s="20">
        <v>34</v>
      </c>
      <c r="B37" s="20">
        <f t="shared" si="21"/>
        <v>0</v>
      </c>
      <c r="D37" s="25">
        <f>_xlfn.XLOOKUP(C37,SiteChar[Site Name],SiteChar[Site Street Address],"",0,1)</f>
        <v>0</v>
      </c>
      <c r="E37" s="25" t="str">
        <f>_xlfn.XLOOKUP(D37,SiteChar[Site Street Address],SiteChar[Site City],"",0,1)</f>
        <v/>
      </c>
      <c r="F37" s="25">
        <f>_xlfn.XLOOKUP($C37,SiteChar[Site Name],SiteChar[Latitude],"",0,1)</f>
        <v>0</v>
      </c>
      <c r="G37" s="25">
        <f>_xlfn.XLOOKUP($C37,SiteChar[Site Name],SiteChar[Longitude],"",0,1)</f>
        <v>0</v>
      </c>
      <c r="H37" s="33">
        <f>_xlfn.XLOOKUP($C37,SiteChar[Site Name],SiteChar[Expected Date of Station Operation],"",0,1)</f>
        <v>0</v>
      </c>
      <c r="I37" s="34">
        <f>_xlfn.XLOOKUP($C37,SiteChar[Site Name],SiteChar[Expected Daily Permitted Hours],"",0,1)</f>
        <v>0</v>
      </c>
      <c r="J37" s="25">
        <f>_xlfn.XLOOKUP($C37,SiteChar[Site Name],SiteChar[Maximum Total Site Power 
'[kW']],"",0,1)</f>
        <v>0</v>
      </c>
      <c r="K37" s="25"/>
      <c r="L37" s="25" cm="1">
        <f t="array" ref="L37">_xlfn.XLOOKUP($C37,SiteChar[Site Name],SiteCalc1[Total Site
FCI 
Power Rating 
'[kW']],"",0,1)</f>
        <v>0</v>
      </c>
      <c r="M37" s="25" cm="1">
        <f t="array" ref="M37">_xlfn.XLOOKUP($C37,SiteChar[Site Name],SiteCalc1[Total 
Site 
LMD-FCI Power Rating 
'[kW']],"",0,1)</f>
        <v>0</v>
      </c>
      <c r="N37" s="25" cm="1">
        <f t="array" ref="N37">_xlfn.XLOOKUP($C37,SiteChar[Site Name],SiteCalc1[Total Site
HD-FCI Power Rating 
'[kW']],"",0,1)</f>
        <v>0</v>
      </c>
      <c r="O37" s="25" cm="1">
        <f t="array" ref="O37">_xlfn.XLOOKUP($C37,SiteChar[Site Name],SiteCalc2[Total Number of 
Site 
FSEs],"",0,1)</f>
        <v>0</v>
      </c>
      <c r="P37" s="27" cm="1">
        <f t="array" ref="P37">_xlfn.XLOOKUP($C37,SiteChar[Site Name],SiteCalc2[Total Number of Site
LMD-FCI FSEs],"",0,1)</f>
        <v>0</v>
      </c>
      <c r="Q37" s="27" cm="1">
        <f t="array" ref="Q37">_xlfn.XLOOKUP($C37,SiteChar[Site Name],SiteCalc2[Total Number of Site
HD-FCI FSEs],"",0,1)</f>
        <v>0</v>
      </c>
      <c r="R37" s="27" t="str" cm="1">
        <f t="array" ref="R37">_xlfn.XLOOKUP(C37,'Sites Data'!AZ44:$AZ$210,'Sites Data'!BA44:$BA$210,"",0,1)</f>
        <v/>
      </c>
      <c r="S37" s="25" t="str" cm="1">
        <f t="array" ref="S37">INDEX('Sites Data'!$BC$11:$BC$210,(S$2+SUM($R$4:R36)))</f>
        <v/>
      </c>
      <c r="T37" s="25" t="str" cm="1">
        <f t="array" ref="T37">INDEX('Sites Data'!$BD$11:$BD$210,(S$2+SUM($R$4:R36)))</f>
        <v/>
      </c>
      <c r="U37" s="25" t="str" cm="1">
        <f t="array" ref="U37">INDEX('Sites Data'!$BE$11:$BE$210,(S$2+SUM($R$4:$R36)))</f>
        <v/>
      </c>
      <c r="V37" s="25" t="str" cm="1">
        <f t="array" ref="V37">INDEX('Sites Data'!$BF$11:$BF$210,(S$2+SUM($R$4:$R36)))</f>
        <v/>
      </c>
      <c r="W37" s="25" t="str" cm="1">
        <f t="array" ref="W37">INDEX('Sites Data'!$BG$11:$BG$210,(S$2+SUM($R$4:$R36)))</f>
        <v/>
      </c>
      <c r="X37" s="25" t="str" cm="1">
        <f t="array" ref="X37">INDEX('Sites Data'!$BH$11:$BH$210,(S$2+SUM($R$4:$R36)))</f>
        <v/>
      </c>
      <c r="Y37" s="25" t="str" cm="1">
        <f t="array" ref="Y37">INDEX('Sites Data'!$BI$11:$BI$210,(S$2+SUM($R$4:$R36)))</f>
        <v/>
      </c>
      <c r="Z37" s="25" t="str" cm="1">
        <f t="array" ref="Z37">INDEX('Sites Data'!$BJ$11:$BJ$210,(S$2+SUM($R$4:$R36)))</f>
        <v/>
      </c>
      <c r="AA37" s="25" t="str" cm="1">
        <f t="array" ref="AA37">INDEX('Sites Data'!$BK$11:$BK$210,(S$2+SUM($R$4:$R36)))</f>
        <v/>
      </c>
      <c r="AB37" s="25" t="str">
        <f>IF(S37="","",SUMIF(Hide[Unique Types],$C37&amp;" "&amp;T37&amp;" "&amp;U37&amp;" "&amp;V37,SiteCalc2[FCI Charging Capacity '[kWh/day']]))</f>
        <v/>
      </c>
      <c r="AC37" s="27" t="str" cm="1">
        <f t="array" ref="AC37">IF(AC$2&lt;=$R37,INDEX('Sites Data'!$BC$11:$BC$210,(AC$2+SUM($R$4:$R36))),"")</f>
        <v/>
      </c>
      <c r="AD37" s="152" t="str" cm="1">
        <f t="array" ref="AD37">IF(AC$2&lt;=$R37,INDEX('Sites Data'!$BD$11:$BD$210,(AC$2+SUM($R$4:$R36))),"")</f>
        <v/>
      </c>
      <c r="AE37" s="27" t="str" cm="1">
        <f t="array" ref="AE37">IF(AC$2&lt;=$R37,INDEX('Sites Data'!$BE$11:$BE$210,(AC$2+SUM($R$4:$R36))),"")</f>
        <v/>
      </c>
      <c r="AF37" s="27" t="str" cm="1">
        <f t="array" ref="AF37">IF(AC$2&lt;=$R37,INDEX('Sites Data'!$BF$11:$BF$210,(AC$2+SUM($R$4:$R36))),"")</f>
        <v/>
      </c>
      <c r="AG37" s="27" t="str" cm="1">
        <f t="array" ref="AG37">IF(AC$2&lt;=$R37,INDEX('Sites Data'!$BG$11:$BG$210,(AC$2+SUM($R$4:$R36))),"")</f>
        <v/>
      </c>
      <c r="AH37" s="27" t="str" cm="1">
        <f t="array" ref="AH37">IF(AC$2&lt;=$R37,INDEX('Sites Data'!$BH$11:$BH$210,(AC$2+SUM($R$4:$R36))),"")</f>
        <v/>
      </c>
      <c r="AI37" s="27" t="str" cm="1">
        <f t="array" ref="AI37">IF(AC$2&lt;=$R37,INDEX('Sites Data'!$BI$11:$BI$210,(AC$2+SUM($R$4:$R36))),"")</f>
        <v/>
      </c>
      <c r="AJ37" s="27" t="str" cm="1">
        <f t="array" ref="AJ37">IF(AC$2&lt;=$R37,INDEX('Sites Data'!$BJ$11:$BJ$210,(AC$2+SUM($R$4:$R36))),"")</f>
        <v/>
      </c>
      <c r="AK37" s="27" t="str" cm="1">
        <f t="array" ref="AK37">IF(AC$2&lt;=$R37,INDEX('Sites Data'!$BK$11:$BK$210,(AC$2+SUM($R$4:$R36))),"")</f>
        <v/>
      </c>
      <c r="AL37" s="25" t="str">
        <f>IF(AC37="","",SUMIF(Hide[Unique Types],$C37&amp;" "&amp;AD37&amp;" "&amp;AE37&amp;" "&amp;AF37,SiteCalc2[FCI Charging Capacity '[kWh/day']]))</f>
        <v/>
      </c>
      <c r="AM37" s="27" t="str" cm="1">
        <f t="array" ref="AM37">IF(AM$2&lt;=$R37,INDEX('Sites Data'!$BC$11:$BC$210,(AM$2+SUM($R$4:$R36))),"")</f>
        <v/>
      </c>
      <c r="AN37" s="27" t="str" cm="1">
        <f t="array" ref="AN37">IF(AM$2&lt;=$R37,INDEX('Sites Data'!$BD$11:$BD$210,(AM$2+SUM($R$4:$R36))),"")</f>
        <v/>
      </c>
      <c r="AO37" s="27" t="str" cm="1">
        <f t="array" ref="AO37">IF(AM$2&lt;=$R37,INDEX('Sites Data'!$BE$11:$BE$210,(AM$2+SUM($R$4:$R36))),"")</f>
        <v/>
      </c>
      <c r="AP37" s="27" t="str" cm="1">
        <f t="array" ref="AP37">IF(AM$2&lt;=$R37,INDEX('Sites Data'!$BF$11:$BF$210,(AM$2+SUM($R$4:$R36))),"")</f>
        <v/>
      </c>
      <c r="AQ37" s="27" t="str" cm="1">
        <f t="array" ref="AQ37">IF(AM$2&lt;=$R37,INDEX('Sites Data'!$BG$11:$BG$210,(AM$2+SUM($R$4:$R36))),"")</f>
        <v/>
      </c>
      <c r="AR37" s="27" t="str" cm="1">
        <f t="array" ref="AR37">IF(AM$2&lt;=$R37,INDEX('Sites Data'!$BH$11:$BH$210,(AM$2+SUM($R$4:$R36))),"")</f>
        <v/>
      </c>
      <c r="AS37" s="27" t="str" cm="1">
        <f t="array" ref="AS37">IF(AM$2&lt;=$R37,INDEX('Sites Data'!$BI$11:$BI$210,(AM$2+SUM($R$4:$R36))),"")</f>
        <v/>
      </c>
      <c r="AT37" s="27" t="str" cm="1">
        <f t="array" ref="AT37">IF(AM$2&lt;=$R37,INDEX('Sites Data'!$BJ$11:$BJ$210,(AM$2+SUM($R$4:$R36))),"")</f>
        <v/>
      </c>
      <c r="AU37" s="27" t="str" cm="1">
        <f t="array" ref="AU37">IF(AM$2&lt;=$R37,INDEX('Sites Data'!$BK$11:$BK$210,(AM$2+SUM($R$4:$R36))),"")</f>
        <v/>
      </c>
      <c r="AV37" s="25" t="str">
        <f>IF(AM37="","",SUMIF(Hide[Unique Types],$C37&amp;" "&amp;AN37&amp;" "&amp;AO37&amp;" "&amp;AP37,SiteCalc2[FCI Charging Capacity '[kWh/day']]))</f>
        <v/>
      </c>
      <c r="AW37" s="27" t="str" cm="1">
        <f t="array" ref="AW37">IF(AW$2&lt;=$R37,INDEX('Sites Data'!$BC$11:$BC$210,(AW$2+SUM($R$4:$R36))),"")</f>
        <v/>
      </c>
      <c r="AX37" s="27" t="str" cm="1">
        <f t="array" ref="AX37">IF(AW$2&lt;=$R37,INDEX('Sites Data'!$BD$11:$BD$210,(AW$2+SUM($R$4:$R36))),"")</f>
        <v/>
      </c>
      <c r="AY37" s="27" t="str" cm="1">
        <f t="array" ref="AY37">IF(AW$2&lt;=$R37,INDEX('Sites Data'!$BE$11:$BE$210,(AW$2+SUM($R$4:$R36))),"")</f>
        <v/>
      </c>
      <c r="AZ37" s="27" t="str" cm="1">
        <f t="array" ref="AZ37">IF(AW$2&lt;=$R37,INDEX('Sites Data'!$BF$11:$BF$210,(AW$2+SUM($R$4:$R36))),"")</f>
        <v/>
      </c>
      <c r="BA37" s="27" t="str" cm="1">
        <f t="array" ref="BA37">IF(AW$2&lt;=$R37,INDEX('Sites Data'!$BG$11:$BG$210,(AW$2+SUM($R$4:$R36))),"")</f>
        <v/>
      </c>
      <c r="BB37" s="27" t="str" cm="1">
        <f t="array" ref="BB37">IF(AW$2&lt;=$R37,INDEX('Sites Data'!$BH$11:$BH$210,(AW$2+SUM($R$4:$R36))),"")</f>
        <v/>
      </c>
      <c r="BC37" s="27" t="str" cm="1">
        <f t="array" ref="BC37">IF(AW$2&lt;=$R37,INDEX('Sites Data'!$BI$11:$BI$210,(AW$2+SUM($R$4:$R36))),"")</f>
        <v/>
      </c>
      <c r="BD37" s="27" t="str" cm="1">
        <f t="array" ref="BD37">IF(AW$2&lt;=$R37,INDEX('Sites Data'!$BJ$11:$BJ$210,(AW$2+SUM($R$4:$R36))),"")</f>
        <v/>
      </c>
      <c r="BE37" s="27" t="str" cm="1">
        <f t="array" ref="BE37">IF(AW$2&lt;=$R37,INDEX('Sites Data'!$BK$11:$BK$210,(AW$2+SUM($R$4:$R36))),"")</f>
        <v/>
      </c>
      <c r="BF37" s="25" t="str">
        <f>IF(AW37="","",SUMIF(Hide[Unique Types],$C37&amp;" "&amp;AX37&amp;" "&amp;AY37&amp;" "&amp;AZ37,SiteCalc2[FCI Charging Capacity '[kWh/day']]))</f>
        <v/>
      </c>
      <c r="BG37" s="27" t="str" cm="1">
        <f t="array" ref="BG37">IF(BG$2&lt;=$R37,INDEX('Sites Data'!$BC$11:$BC$210,(BG$2+SUM($R$4:$R36))),"")</f>
        <v/>
      </c>
      <c r="BH37" s="27" t="str" cm="1">
        <f t="array" ref="BH37">IF(BG$2&lt;=$R37,INDEX('Sites Data'!$BD$11:$BD$210,(BG$2+SUM($R$4:$R36))),"")</f>
        <v/>
      </c>
      <c r="BI37" s="27" t="str" cm="1">
        <f t="array" ref="BI37">IF(BG$2&lt;=$R37,INDEX('Sites Data'!$BE$11:$BE$210,(BG$2+SUM($R$4:$R36))),"")</f>
        <v/>
      </c>
      <c r="BJ37" s="27" t="str" cm="1">
        <f t="array" ref="BJ37">IF(BG$2&lt;=$R37,INDEX('Sites Data'!$BF$11:$BF$210,(BG$2+SUM($R$4:$R36))),"")</f>
        <v/>
      </c>
      <c r="BK37" s="27" t="str" cm="1">
        <f t="array" ref="BK37">IF(BG$2&lt;=$R37,INDEX('Sites Data'!$BG$11:$BG$210,(BG$2+SUM($R$4:$R36))),"")</f>
        <v/>
      </c>
      <c r="BL37" s="27" t="str" cm="1">
        <f t="array" ref="BL37">IF(BG$2&lt;=$R37,INDEX('Sites Data'!$BH$11:$BH$210,(BG$2+SUM($R$4:$R36))),"")</f>
        <v/>
      </c>
      <c r="BM37" s="27" t="str" cm="1">
        <f t="array" ref="BM37">IF(BG$2&lt;=$R37,INDEX('Sites Data'!$BI$11:$BI$210,(BG$2+SUM($R$4:$R36))),"")</f>
        <v/>
      </c>
      <c r="BN37" s="27" t="str" cm="1">
        <f t="array" ref="BN37">IF(BG$2&lt;=$R37,INDEX('Sites Data'!$BJ$11:$BJ$210,(BG$2+SUM($R$4:$R36))),"")</f>
        <v/>
      </c>
      <c r="BO37" s="27" t="str" cm="1">
        <f t="array" ref="BO37">IF(BG$2&lt;=$R37,INDEX('Sites Data'!$BK$11:$BK$210,(BG$2+SUM($R$4:$R36))),"")</f>
        <v/>
      </c>
      <c r="BP37" s="25" t="str">
        <f>IF(BG37="","",SUMIF(Hide[Unique Types],$C37&amp;" "&amp;BH37&amp;" "&amp;BI37&amp;" "&amp;BJ37,SiteCalc2[FCI Charging Capacity '[kWh/day']]))</f>
        <v/>
      </c>
      <c r="BQ37" s="27" t="str" cm="1">
        <f t="array" ref="BQ37">IF(BQ$2&lt;=$R37,INDEX('Sites Data'!$BC$11:$BC$210,(BQ$2+SUM($R$4:$R36))),"")</f>
        <v/>
      </c>
      <c r="BR37" s="27" t="str" cm="1">
        <f t="array" ref="BR37">IF(BQ$2&lt;=$R37,INDEX('Sites Data'!$BD$11:$BD$210,(BQ$2+SUM($R$4:$R36))),"")</f>
        <v/>
      </c>
      <c r="BS37" s="27" t="str" cm="1">
        <f t="array" ref="BS37">IF(BQ$2&lt;=$R37,INDEX('Sites Data'!$BE$11:$BE$210,(BQ$2+SUM($R$4:$R36))),"")</f>
        <v/>
      </c>
      <c r="BT37" s="27" t="str" cm="1">
        <f t="array" ref="BT37">IF(BQ$2&lt;=$R37,INDEX('Sites Data'!$BF$11:$BF$210,(BQ$2+SUM($R$4:$R36))),"")</f>
        <v/>
      </c>
      <c r="BU37" s="27" t="str" cm="1">
        <f t="array" ref="BU37">IF(BQ$2&lt;=$R37,INDEX('Sites Data'!$BG$11:$BG$210,(BQ$2+SUM($R$4:$R36))),"")</f>
        <v/>
      </c>
      <c r="BV37" s="27" t="str" cm="1">
        <f t="array" ref="BV37">IF(BQ$2&lt;=$R37,INDEX('Sites Data'!$BH$11:$BH$210,(BQ$2+SUM($R$4:$R36))),"")</f>
        <v/>
      </c>
      <c r="BW37" s="27" t="str" cm="1">
        <f t="array" ref="BW37">IF(BQ$2&lt;=$R37,INDEX('Sites Data'!$BI$11:$BI$210,(BQ$2+SUM($R$4:$R36))),"")</f>
        <v/>
      </c>
      <c r="BX37" s="27" t="str" cm="1">
        <f t="array" ref="BX37">IF(BQ$2&lt;=$R37,INDEX('Sites Data'!$BJ$11:$BJ$210,(BQ$2+SUM($R$4:$R36))),"")</f>
        <v/>
      </c>
      <c r="BY37" s="27" t="str" cm="1">
        <f t="array" ref="BY37">IF(BQ$2&lt;=$R37,INDEX('Sites Data'!$BK$11:$BK$210,(BQ$2+SUM($R$4:$R36))),"")</f>
        <v/>
      </c>
      <c r="BZ37" s="25" t="str">
        <f>IF(BQ37="","",SUMIF(Hide[Unique Types],$C37&amp;" "&amp;BR37&amp;" "&amp;BS37&amp;" "&amp;BT37,SiteCalc2[FCI Charging Capacity '[kWh/day']]))</f>
        <v/>
      </c>
      <c r="CA37" s="27" t="str" cm="1">
        <f t="array" ref="CA37">IF(CA$2&lt;=$R37,INDEX('Sites Data'!$BC$11:$BC$210,(CA$2+SUM($R$4:$R36))),"")</f>
        <v/>
      </c>
      <c r="CB37" s="27" t="str" cm="1">
        <f t="array" ref="CB37">IF(CA$2&lt;=$R37,INDEX('Sites Data'!$BD$11:$BD$210,(CA$2+SUM($R$4:$R36))),"")</f>
        <v/>
      </c>
      <c r="CC37" s="27" t="str" cm="1">
        <f t="array" ref="CC37">IF(CA$2&lt;=$R37,INDEX('Sites Data'!$BE$11:$BE$210,(CA$2+SUM($R$4:$R36))),"")</f>
        <v/>
      </c>
      <c r="CD37" s="27" t="str" cm="1">
        <f t="array" ref="CD37">IF(CA$2&lt;=$R37,INDEX('Sites Data'!$BF$11:$BF$210,(CA$2+SUM($R$4:$R36))),"")</f>
        <v/>
      </c>
      <c r="CE37" s="27" t="str" cm="1">
        <f t="array" ref="CE37">IF(CA$2&lt;=$R37,INDEX('Sites Data'!$BG$11:$BG$210,(CA$2+SUM($R$4:$R36))),"")</f>
        <v/>
      </c>
      <c r="CF37" s="27" t="str" cm="1">
        <f t="array" ref="CF37">IF(CA$2&lt;=$R37,INDEX('Sites Data'!$BH$11:$BH$210,(CA$2+SUM($R$4:$R36))),"")</f>
        <v/>
      </c>
      <c r="CG37" s="27" t="str" cm="1">
        <f t="array" ref="CG37">IF(CA$2&lt;=$R37,INDEX('Sites Data'!$BI$11:$BI$210,(CA$2+SUM($R$4:$R36))),"")</f>
        <v/>
      </c>
      <c r="CH37" s="27" t="str" cm="1">
        <f t="array" ref="CH37">IF(CA$2&lt;=$R37,INDEX('Sites Data'!$BJ$11:$BJ$210,(CA$2+SUM($R$4:$R36))),"")</f>
        <v/>
      </c>
      <c r="CI37" s="27" t="str" cm="1">
        <f t="array" ref="CI37">IF(CA$2&lt;=$R37,INDEX('Sites Data'!$BK$11:$BK$210,(CA$2+SUM($R$4:$R36))),"")</f>
        <v/>
      </c>
      <c r="CJ37" s="25" t="str">
        <f>IF(CA37="","",SUMIF(Hide[Unique Types],$C37&amp;" "&amp;CB37&amp;" "&amp;CC37&amp;" "&amp;CD37,SiteCalc2[FCI Charging Capacity '[kWh/day']]))</f>
        <v/>
      </c>
      <c r="CK37" s="25" t="str">
        <f t="shared" si="11"/>
        <v/>
      </c>
      <c r="CL37" s="25" t="str">
        <f t="shared" si="12"/>
        <v/>
      </c>
      <c r="CM37" s="25" t="str">
        <f t="shared" si="13"/>
        <v/>
      </c>
      <c r="CN37" s="25" t="str">
        <f t="shared" si="14"/>
        <v/>
      </c>
      <c r="CO37" s="25" t="str">
        <f t="shared" si="15"/>
        <v/>
      </c>
      <c r="CP37" s="25" t="str">
        <f t="shared" si="16"/>
        <v/>
      </c>
      <c r="CQ37" s="25" t="str">
        <f t="shared" si="17"/>
        <v/>
      </c>
      <c r="CR37" s="25" t="str">
        <f t="shared" si="18"/>
        <v/>
      </c>
      <c r="CS37" s="25" t="str">
        <f t="shared" si="19"/>
        <v/>
      </c>
      <c r="CT37" s="25" t="str">
        <f t="shared" si="20"/>
        <v/>
      </c>
    </row>
    <row r="38" spans="1:98" x14ac:dyDescent="0.3">
      <c r="A38" s="20">
        <v>35</v>
      </c>
      <c r="B38" s="20">
        <f t="shared" si="21"/>
        <v>0</v>
      </c>
      <c r="D38" s="25">
        <f>_xlfn.XLOOKUP(C38,SiteChar[Site Name],SiteChar[Site Street Address],"",0,1)</f>
        <v>0</v>
      </c>
      <c r="E38" s="25" t="str">
        <f>_xlfn.XLOOKUP(D38,SiteChar[Site Street Address],SiteChar[Site City],"",0,1)</f>
        <v/>
      </c>
      <c r="F38" s="25">
        <f>_xlfn.XLOOKUP($C38,SiteChar[Site Name],SiteChar[Latitude],"",0,1)</f>
        <v>0</v>
      </c>
      <c r="G38" s="25">
        <f>_xlfn.XLOOKUP($C38,SiteChar[Site Name],SiteChar[Longitude],"",0,1)</f>
        <v>0</v>
      </c>
      <c r="H38" s="33">
        <f>_xlfn.XLOOKUP($C38,SiteChar[Site Name],SiteChar[Expected Date of Station Operation],"",0,1)</f>
        <v>0</v>
      </c>
      <c r="I38" s="34">
        <f>_xlfn.XLOOKUP($C38,SiteChar[Site Name],SiteChar[Expected Daily Permitted Hours],"",0,1)</f>
        <v>0</v>
      </c>
      <c r="J38" s="25">
        <f>_xlfn.XLOOKUP($C38,SiteChar[Site Name],SiteChar[Maximum Total Site Power 
'[kW']],"",0,1)</f>
        <v>0</v>
      </c>
      <c r="K38" s="25"/>
      <c r="L38" s="25" cm="1">
        <f t="array" ref="L38">_xlfn.XLOOKUP($C38,SiteChar[Site Name],SiteCalc1[Total Site
FCI 
Power Rating 
'[kW']],"",0,1)</f>
        <v>0</v>
      </c>
      <c r="M38" s="25" cm="1">
        <f t="array" ref="M38">_xlfn.XLOOKUP($C38,SiteChar[Site Name],SiteCalc1[Total 
Site 
LMD-FCI Power Rating 
'[kW']],"",0,1)</f>
        <v>0</v>
      </c>
      <c r="N38" s="25" cm="1">
        <f t="array" ref="N38">_xlfn.XLOOKUP($C38,SiteChar[Site Name],SiteCalc1[Total Site
HD-FCI Power Rating 
'[kW']],"",0,1)</f>
        <v>0</v>
      </c>
      <c r="O38" s="25" cm="1">
        <f t="array" ref="O38">_xlfn.XLOOKUP($C38,SiteChar[Site Name],SiteCalc2[Total Number of 
Site 
FSEs],"",0,1)</f>
        <v>0</v>
      </c>
      <c r="P38" s="27" cm="1">
        <f t="array" ref="P38">_xlfn.XLOOKUP($C38,SiteChar[Site Name],SiteCalc2[Total Number of Site
LMD-FCI FSEs],"",0,1)</f>
        <v>0</v>
      </c>
      <c r="Q38" s="27" cm="1">
        <f t="array" ref="Q38">_xlfn.XLOOKUP($C38,SiteChar[Site Name],SiteCalc2[Total Number of Site
HD-FCI FSEs],"",0,1)</f>
        <v>0</v>
      </c>
      <c r="R38" s="27" t="str" cm="1">
        <f t="array" ref="R38">_xlfn.XLOOKUP(C38,'Sites Data'!AZ45:$AZ$210,'Sites Data'!BA45:$BA$210,"",0,1)</f>
        <v/>
      </c>
      <c r="S38" s="25" t="str" cm="1">
        <f t="array" ref="S38">INDEX('Sites Data'!$BC$11:$BC$210,(S$2+SUM($R$4:R37)))</f>
        <v/>
      </c>
      <c r="T38" s="25" t="str" cm="1">
        <f t="array" ref="T38">INDEX('Sites Data'!$BD$11:$BD$210,(S$2+SUM($R$4:R37)))</f>
        <v/>
      </c>
      <c r="U38" s="25" t="str" cm="1">
        <f t="array" ref="U38">INDEX('Sites Data'!$BE$11:$BE$210,(S$2+SUM($R$4:$R37)))</f>
        <v/>
      </c>
      <c r="V38" s="25" t="str" cm="1">
        <f t="array" ref="V38">INDEX('Sites Data'!$BF$11:$BF$210,(S$2+SUM($R$4:$R37)))</f>
        <v/>
      </c>
      <c r="W38" s="25" t="str" cm="1">
        <f t="array" ref="W38">INDEX('Sites Data'!$BG$11:$BG$210,(S$2+SUM($R$4:$R37)))</f>
        <v/>
      </c>
      <c r="X38" s="25" t="str" cm="1">
        <f t="array" ref="X38">INDEX('Sites Data'!$BH$11:$BH$210,(S$2+SUM($R$4:$R37)))</f>
        <v/>
      </c>
      <c r="Y38" s="25" t="str" cm="1">
        <f t="array" ref="Y38">INDEX('Sites Data'!$BI$11:$BI$210,(S$2+SUM($R$4:$R37)))</f>
        <v/>
      </c>
      <c r="Z38" s="25" t="str" cm="1">
        <f t="array" ref="Z38">INDEX('Sites Data'!$BJ$11:$BJ$210,(S$2+SUM($R$4:$R37)))</f>
        <v/>
      </c>
      <c r="AA38" s="25" t="str" cm="1">
        <f t="array" ref="AA38">INDEX('Sites Data'!$BK$11:$BK$210,(S$2+SUM($R$4:$R37)))</f>
        <v/>
      </c>
      <c r="AB38" s="25" t="str">
        <f>IF(S38="","",SUMIF(Hide[Unique Types],$C38&amp;" "&amp;T38&amp;" "&amp;U38&amp;" "&amp;V38,SiteCalc2[FCI Charging Capacity '[kWh/day']]))</f>
        <v/>
      </c>
      <c r="AC38" s="27" t="str" cm="1">
        <f t="array" ref="AC38">IF(AC$2&lt;=$R38,INDEX('Sites Data'!$BC$11:$BC$210,(AC$2+SUM($R$4:$R37))),"")</f>
        <v/>
      </c>
      <c r="AD38" s="152" t="str" cm="1">
        <f t="array" ref="AD38">IF(AC$2&lt;=$R38,INDEX('Sites Data'!$BD$11:$BD$210,(AC$2+SUM($R$4:$R37))),"")</f>
        <v/>
      </c>
      <c r="AE38" s="27" t="str" cm="1">
        <f t="array" ref="AE38">IF(AC$2&lt;=$R38,INDEX('Sites Data'!$BE$11:$BE$210,(AC$2+SUM($R$4:$R37))),"")</f>
        <v/>
      </c>
      <c r="AF38" s="27" t="str" cm="1">
        <f t="array" ref="AF38">IF(AC$2&lt;=$R38,INDEX('Sites Data'!$BF$11:$BF$210,(AC$2+SUM($R$4:$R37))),"")</f>
        <v/>
      </c>
      <c r="AG38" s="27" t="str" cm="1">
        <f t="array" ref="AG38">IF(AC$2&lt;=$R38,INDEX('Sites Data'!$BG$11:$BG$210,(AC$2+SUM($R$4:$R37))),"")</f>
        <v/>
      </c>
      <c r="AH38" s="27" t="str" cm="1">
        <f t="array" ref="AH38">IF(AC$2&lt;=$R38,INDEX('Sites Data'!$BH$11:$BH$210,(AC$2+SUM($R$4:$R37))),"")</f>
        <v/>
      </c>
      <c r="AI38" s="27" t="str" cm="1">
        <f t="array" ref="AI38">IF(AC$2&lt;=$R38,INDEX('Sites Data'!$BI$11:$BI$210,(AC$2+SUM($R$4:$R37))),"")</f>
        <v/>
      </c>
      <c r="AJ38" s="27" t="str" cm="1">
        <f t="array" ref="AJ38">IF(AC$2&lt;=$R38,INDEX('Sites Data'!$BJ$11:$BJ$210,(AC$2+SUM($R$4:$R37))),"")</f>
        <v/>
      </c>
      <c r="AK38" s="27" t="str" cm="1">
        <f t="array" ref="AK38">IF(AC$2&lt;=$R38,INDEX('Sites Data'!$BK$11:$BK$210,(AC$2+SUM($R$4:$R37))),"")</f>
        <v/>
      </c>
      <c r="AL38" s="25" t="str">
        <f>IF(AC38="","",SUMIF(Hide[Unique Types],$C38&amp;" "&amp;AD38&amp;" "&amp;AE38&amp;" "&amp;AF38,SiteCalc2[FCI Charging Capacity '[kWh/day']]))</f>
        <v/>
      </c>
      <c r="AM38" s="27" t="str" cm="1">
        <f t="array" ref="AM38">IF(AM$2&lt;=$R38,INDEX('Sites Data'!$BC$11:$BC$210,(AM$2+SUM($R$4:$R37))),"")</f>
        <v/>
      </c>
      <c r="AN38" s="27" t="str" cm="1">
        <f t="array" ref="AN38">IF(AM$2&lt;=$R38,INDEX('Sites Data'!$BD$11:$BD$210,(AM$2+SUM($R$4:$R37))),"")</f>
        <v/>
      </c>
      <c r="AO38" s="27" t="str" cm="1">
        <f t="array" ref="AO38">IF(AM$2&lt;=$R38,INDEX('Sites Data'!$BE$11:$BE$210,(AM$2+SUM($R$4:$R37))),"")</f>
        <v/>
      </c>
      <c r="AP38" s="27" t="str" cm="1">
        <f t="array" ref="AP38">IF(AM$2&lt;=$R38,INDEX('Sites Data'!$BF$11:$BF$210,(AM$2+SUM($R$4:$R37))),"")</f>
        <v/>
      </c>
      <c r="AQ38" s="27" t="str" cm="1">
        <f t="array" ref="AQ38">IF(AM$2&lt;=$R38,INDEX('Sites Data'!$BG$11:$BG$210,(AM$2+SUM($R$4:$R37))),"")</f>
        <v/>
      </c>
      <c r="AR38" s="27" t="str" cm="1">
        <f t="array" ref="AR38">IF(AM$2&lt;=$R38,INDEX('Sites Data'!$BH$11:$BH$210,(AM$2+SUM($R$4:$R37))),"")</f>
        <v/>
      </c>
      <c r="AS38" s="27" t="str" cm="1">
        <f t="array" ref="AS38">IF(AM$2&lt;=$R38,INDEX('Sites Data'!$BI$11:$BI$210,(AM$2+SUM($R$4:$R37))),"")</f>
        <v/>
      </c>
      <c r="AT38" s="27" t="str" cm="1">
        <f t="array" ref="AT38">IF(AM$2&lt;=$R38,INDEX('Sites Data'!$BJ$11:$BJ$210,(AM$2+SUM($R$4:$R37))),"")</f>
        <v/>
      </c>
      <c r="AU38" s="27" t="str" cm="1">
        <f t="array" ref="AU38">IF(AM$2&lt;=$R38,INDEX('Sites Data'!$BK$11:$BK$210,(AM$2+SUM($R$4:$R37))),"")</f>
        <v/>
      </c>
      <c r="AV38" s="25" t="str">
        <f>IF(AM38="","",SUMIF(Hide[Unique Types],$C38&amp;" "&amp;AN38&amp;" "&amp;AO38&amp;" "&amp;AP38,SiteCalc2[FCI Charging Capacity '[kWh/day']]))</f>
        <v/>
      </c>
      <c r="AW38" s="27" t="str" cm="1">
        <f t="array" ref="AW38">IF(AW$2&lt;=$R38,INDEX('Sites Data'!$BC$11:$BC$210,(AW$2+SUM($R$4:$R37))),"")</f>
        <v/>
      </c>
      <c r="AX38" s="27" t="str" cm="1">
        <f t="array" ref="AX38">IF(AW$2&lt;=$R38,INDEX('Sites Data'!$BD$11:$BD$210,(AW$2+SUM($R$4:$R37))),"")</f>
        <v/>
      </c>
      <c r="AY38" s="27" t="str" cm="1">
        <f t="array" ref="AY38">IF(AW$2&lt;=$R38,INDEX('Sites Data'!$BE$11:$BE$210,(AW$2+SUM($R$4:$R37))),"")</f>
        <v/>
      </c>
      <c r="AZ38" s="27" t="str" cm="1">
        <f t="array" ref="AZ38">IF(AW$2&lt;=$R38,INDEX('Sites Data'!$BF$11:$BF$210,(AW$2+SUM($R$4:$R37))),"")</f>
        <v/>
      </c>
      <c r="BA38" s="27" t="str" cm="1">
        <f t="array" ref="BA38">IF(AW$2&lt;=$R38,INDEX('Sites Data'!$BG$11:$BG$210,(AW$2+SUM($R$4:$R37))),"")</f>
        <v/>
      </c>
      <c r="BB38" s="27" t="str" cm="1">
        <f t="array" ref="BB38">IF(AW$2&lt;=$R38,INDEX('Sites Data'!$BH$11:$BH$210,(AW$2+SUM($R$4:$R37))),"")</f>
        <v/>
      </c>
      <c r="BC38" s="27" t="str" cm="1">
        <f t="array" ref="BC38">IF(AW$2&lt;=$R38,INDEX('Sites Data'!$BI$11:$BI$210,(AW$2+SUM($R$4:$R37))),"")</f>
        <v/>
      </c>
      <c r="BD38" s="27" t="str" cm="1">
        <f t="array" ref="BD38">IF(AW$2&lt;=$R38,INDEX('Sites Data'!$BJ$11:$BJ$210,(AW$2+SUM($R$4:$R37))),"")</f>
        <v/>
      </c>
      <c r="BE38" s="27" t="str" cm="1">
        <f t="array" ref="BE38">IF(AW$2&lt;=$R38,INDEX('Sites Data'!$BK$11:$BK$210,(AW$2+SUM($R$4:$R37))),"")</f>
        <v/>
      </c>
      <c r="BF38" s="25" t="str">
        <f>IF(AW38="","",SUMIF(Hide[Unique Types],$C38&amp;" "&amp;AX38&amp;" "&amp;AY38&amp;" "&amp;AZ38,SiteCalc2[FCI Charging Capacity '[kWh/day']]))</f>
        <v/>
      </c>
      <c r="BG38" s="27" t="str" cm="1">
        <f t="array" ref="BG38">IF(BG$2&lt;=$R38,INDEX('Sites Data'!$BC$11:$BC$210,(BG$2+SUM($R$4:$R37))),"")</f>
        <v/>
      </c>
      <c r="BH38" s="27" t="str" cm="1">
        <f t="array" ref="BH38">IF(BG$2&lt;=$R38,INDEX('Sites Data'!$BD$11:$BD$210,(BG$2+SUM($R$4:$R37))),"")</f>
        <v/>
      </c>
      <c r="BI38" s="27" t="str" cm="1">
        <f t="array" ref="BI38">IF(BG$2&lt;=$R38,INDEX('Sites Data'!$BE$11:$BE$210,(BG$2+SUM($R$4:$R37))),"")</f>
        <v/>
      </c>
      <c r="BJ38" s="27" t="str" cm="1">
        <f t="array" ref="BJ38">IF(BG$2&lt;=$R38,INDEX('Sites Data'!$BF$11:$BF$210,(BG$2+SUM($R$4:$R37))),"")</f>
        <v/>
      </c>
      <c r="BK38" s="27" t="str" cm="1">
        <f t="array" ref="BK38">IF(BG$2&lt;=$R38,INDEX('Sites Data'!$BG$11:$BG$210,(BG$2+SUM($R$4:$R37))),"")</f>
        <v/>
      </c>
      <c r="BL38" s="27" t="str" cm="1">
        <f t="array" ref="BL38">IF(BG$2&lt;=$R38,INDEX('Sites Data'!$BH$11:$BH$210,(BG$2+SUM($R$4:$R37))),"")</f>
        <v/>
      </c>
      <c r="BM38" s="27" t="str" cm="1">
        <f t="array" ref="BM38">IF(BG$2&lt;=$R38,INDEX('Sites Data'!$BI$11:$BI$210,(BG$2+SUM($R$4:$R37))),"")</f>
        <v/>
      </c>
      <c r="BN38" s="27" t="str" cm="1">
        <f t="array" ref="BN38">IF(BG$2&lt;=$R38,INDEX('Sites Data'!$BJ$11:$BJ$210,(BG$2+SUM($R$4:$R37))),"")</f>
        <v/>
      </c>
      <c r="BO38" s="27" t="str" cm="1">
        <f t="array" ref="BO38">IF(BG$2&lt;=$R38,INDEX('Sites Data'!$BK$11:$BK$210,(BG$2+SUM($R$4:$R37))),"")</f>
        <v/>
      </c>
      <c r="BP38" s="25" t="str">
        <f>IF(BG38="","",SUMIF(Hide[Unique Types],$C38&amp;" "&amp;BH38&amp;" "&amp;BI38&amp;" "&amp;BJ38,SiteCalc2[FCI Charging Capacity '[kWh/day']]))</f>
        <v/>
      </c>
      <c r="BQ38" s="27" t="str" cm="1">
        <f t="array" ref="BQ38">IF(BQ$2&lt;=$R38,INDEX('Sites Data'!$BC$11:$BC$210,(BQ$2+SUM($R$4:$R37))),"")</f>
        <v/>
      </c>
      <c r="BR38" s="27" t="str" cm="1">
        <f t="array" ref="BR38">IF(BQ$2&lt;=$R38,INDEX('Sites Data'!$BD$11:$BD$210,(BQ$2+SUM($R$4:$R37))),"")</f>
        <v/>
      </c>
      <c r="BS38" s="27" t="str" cm="1">
        <f t="array" ref="BS38">IF(BQ$2&lt;=$R38,INDEX('Sites Data'!$BE$11:$BE$210,(BQ$2+SUM($R$4:$R37))),"")</f>
        <v/>
      </c>
      <c r="BT38" s="27" t="str" cm="1">
        <f t="array" ref="BT38">IF(BQ$2&lt;=$R38,INDEX('Sites Data'!$BF$11:$BF$210,(BQ$2+SUM($R$4:$R37))),"")</f>
        <v/>
      </c>
      <c r="BU38" s="27" t="str" cm="1">
        <f t="array" ref="BU38">IF(BQ$2&lt;=$R38,INDEX('Sites Data'!$BG$11:$BG$210,(BQ$2+SUM($R$4:$R37))),"")</f>
        <v/>
      </c>
      <c r="BV38" s="27" t="str" cm="1">
        <f t="array" ref="BV38">IF(BQ$2&lt;=$R38,INDEX('Sites Data'!$BH$11:$BH$210,(BQ$2+SUM($R$4:$R37))),"")</f>
        <v/>
      </c>
      <c r="BW38" s="27" t="str" cm="1">
        <f t="array" ref="BW38">IF(BQ$2&lt;=$R38,INDEX('Sites Data'!$BI$11:$BI$210,(BQ$2+SUM($R$4:$R37))),"")</f>
        <v/>
      </c>
      <c r="BX38" s="27" t="str" cm="1">
        <f t="array" ref="BX38">IF(BQ$2&lt;=$R38,INDEX('Sites Data'!$BJ$11:$BJ$210,(BQ$2+SUM($R$4:$R37))),"")</f>
        <v/>
      </c>
      <c r="BY38" s="27" t="str" cm="1">
        <f t="array" ref="BY38">IF(BQ$2&lt;=$R38,INDEX('Sites Data'!$BK$11:$BK$210,(BQ$2+SUM($R$4:$R37))),"")</f>
        <v/>
      </c>
      <c r="BZ38" s="25" t="str">
        <f>IF(BQ38="","",SUMIF(Hide[Unique Types],$C38&amp;" "&amp;BR38&amp;" "&amp;BS38&amp;" "&amp;BT38,SiteCalc2[FCI Charging Capacity '[kWh/day']]))</f>
        <v/>
      </c>
      <c r="CA38" s="27" t="str" cm="1">
        <f t="array" ref="CA38">IF(CA$2&lt;=$R38,INDEX('Sites Data'!$BC$11:$BC$210,(CA$2+SUM($R$4:$R37))),"")</f>
        <v/>
      </c>
      <c r="CB38" s="27" t="str" cm="1">
        <f t="array" ref="CB38">IF(CA$2&lt;=$R38,INDEX('Sites Data'!$BD$11:$BD$210,(CA$2+SUM($R$4:$R37))),"")</f>
        <v/>
      </c>
      <c r="CC38" s="27" t="str" cm="1">
        <f t="array" ref="CC38">IF(CA$2&lt;=$R38,INDEX('Sites Data'!$BE$11:$BE$210,(CA$2+SUM($R$4:$R37))),"")</f>
        <v/>
      </c>
      <c r="CD38" s="27" t="str" cm="1">
        <f t="array" ref="CD38">IF(CA$2&lt;=$R38,INDEX('Sites Data'!$BF$11:$BF$210,(CA$2+SUM($R$4:$R37))),"")</f>
        <v/>
      </c>
      <c r="CE38" s="27" t="str" cm="1">
        <f t="array" ref="CE38">IF(CA$2&lt;=$R38,INDEX('Sites Data'!$BG$11:$BG$210,(CA$2+SUM($R$4:$R37))),"")</f>
        <v/>
      </c>
      <c r="CF38" s="27" t="str" cm="1">
        <f t="array" ref="CF38">IF(CA$2&lt;=$R38,INDEX('Sites Data'!$BH$11:$BH$210,(CA$2+SUM($R$4:$R37))),"")</f>
        <v/>
      </c>
      <c r="CG38" s="27" t="str" cm="1">
        <f t="array" ref="CG38">IF(CA$2&lt;=$R38,INDEX('Sites Data'!$BI$11:$BI$210,(CA$2+SUM($R$4:$R37))),"")</f>
        <v/>
      </c>
      <c r="CH38" s="27" t="str" cm="1">
        <f t="array" ref="CH38">IF(CA$2&lt;=$R38,INDEX('Sites Data'!$BJ$11:$BJ$210,(CA$2+SUM($R$4:$R37))),"")</f>
        <v/>
      </c>
      <c r="CI38" s="27" t="str" cm="1">
        <f t="array" ref="CI38">IF(CA$2&lt;=$R38,INDEX('Sites Data'!$BK$11:$BK$210,(CA$2+SUM($R$4:$R37))),"")</f>
        <v/>
      </c>
      <c r="CJ38" s="25" t="str">
        <f>IF(CA38="","",SUMIF(Hide[Unique Types],$C38&amp;" "&amp;CB38&amp;" "&amp;CC38&amp;" "&amp;CD38,SiteCalc2[FCI Charging Capacity '[kWh/day']]))</f>
        <v/>
      </c>
      <c r="CK38" s="25" t="str">
        <f t="shared" si="11"/>
        <v/>
      </c>
      <c r="CL38" s="25" t="str">
        <f t="shared" si="12"/>
        <v/>
      </c>
      <c r="CM38" s="25" t="str">
        <f t="shared" si="13"/>
        <v/>
      </c>
      <c r="CN38" s="25" t="str">
        <f t="shared" si="14"/>
        <v/>
      </c>
      <c r="CO38" s="25" t="str">
        <f t="shared" si="15"/>
        <v/>
      </c>
      <c r="CP38" s="25" t="str">
        <f t="shared" si="16"/>
        <v/>
      </c>
      <c r="CQ38" s="25" t="str">
        <f t="shared" si="17"/>
        <v/>
      </c>
      <c r="CR38" s="25" t="str">
        <f t="shared" si="18"/>
        <v/>
      </c>
      <c r="CS38" s="25" t="str">
        <f t="shared" si="19"/>
        <v/>
      </c>
      <c r="CT38" s="25" t="str">
        <f t="shared" si="20"/>
        <v/>
      </c>
    </row>
    <row r="39" spans="1:98" x14ac:dyDescent="0.3">
      <c r="A39" s="20">
        <v>36</v>
      </c>
      <c r="B39" s="20">
        <f t="shared" si="21"/>
        <v>0</v>
      </c>
      <c r="D39" s="25">
        <f>_xlfn.XLOOKUP(C39,SiteChar[Site Name],SiteChar[Site Street Address],"",0,1)</f>
        <v>0</v>
      </c>
      <c r="E39" s="25" t="str">
        <f>_xlfn.XLOOKUP(D39,SiteChar[Site Street Address],SiteChar[Site City],"",0,1)</f>
        <v/>
      </c>
      <c r="F39" s="25">
        <f>_xlfn.XLOOKUP($C39,SiteChar[Site Name],SiteChar[Latitude],"",0,1)</f>
        <v>0</v>
      </c>
      <c r="G39" s="25">
        <f>_xlfn.XLOOKUP($C39,SiteChar[Site Name],SiteChar[Longitude],"",0,1)</f>
        <v>0</v>
      </c>
      <c r="H39" s="33">
        <f>_xlfn.XLOOKUP($C39,SiteChar[Site Name],SiteChar[Expected Date of Station Operation],"",0,1)</f>
        <v>0</v>
      </c>
      <c r="I39" s="34">
        <f>_xlfn.XLOOKUP($C39,SiteChar[Site Name],SiteChar[Expected Daily Permitted Hours],"",0,1)</f>
        <v>0</v>
      </c>
      <c r="J39" s="25">
        <f>_xlfn.XLOOKUP($C39,SiteChar[Site Name],SiteChar[Maximum Total Site Power 
'[kW']],"",0,1)</f>
        <v>0</v>
      </c>
      <c r="K39" s="25"/>
      <c r="L39" s="25" cm="1">
        <f t="array" ref="L39">_xlfn.XLOOKUP($C39,SiteChar[Site Name],SiteCalc1[Total Site
FCI 
Power Rating 
'[kW']],"",0,1)</f>
        <v>0</v>
      </c>
      <c r="M39" s="25" cm="1">
        <f t="array" ref="M39">_xlfn.XLOOKUP($C39,SiteChar[Site Name],SiteCalc1[Total 
Site 
LMD-FCI Power Rating 
'[kW']],"",0,1)</f>
        <v>0</v>
      </c>
      <c r="N39" s="25" cm="1">
        <f t="array" ref="N39">_xlfn.XLOOKUP($C39,SiteChar[Site Name],SiteCalc1[Total Site
HD-FCI Power Rating 
'[kW']],"",0,1)</f>
        <v>0</v>
      </c>
      <c r="O39" s="25" cm="1">
        <f t="array" ref="O39">_xlfn.XLOOKUP($C39,SiteChar[Site Name],SiteCalc2[Total Number of 
Site 
FSEs],"",0,1)</f>
        <v>0</v>
      </c>
      <c r="P39" s="27" cm="1">
        <f t="array" ref="P39">_xlfn.XLOOKUP($C39,SiteChar[Site Name],SiteCalc2[Total Number of Site
LMD-FCI FSEs],"",0,1)</f>
        <v>0</v>
      </c>
      <c r="Q39" s="27" cm="1">
        <f t="array" ref="Q39">_xlfn.XLOOKUP($C39,SiteChar[Site Name],SiteCalc2[Total Number of Site
HD-FCI FSEs],"",0,1)</f>
        <v>0</v>
      </c>
      <c r="R39" s="27" t="str" cm="1">
        <f t="array" ref="R39">_xlfn.XLOOKUP(C39,'Sites Data'!AZ46:$AZ$210,'Sites Data'!BA46:$BA$210,"",0,1)</f>
        <v/>
      </c>
      <c r="S39" s="25" t="str" cm="1">
        <f t="array" ref="S39">INDEX('Sites Data'!$BC$11:$BC$210,(S$2+SUM($R$4:R38)))</f>
        <v/>
      </c>
      <c r="T39" s="25" t="str" cm="1">
        <f t="array" ref="T39">INDEX('Sites Data'!$BD$11:$BD$210,(S$2+SUM($R$4:R38)))</f>
        <v/>
      </c>
      <c r="U39" s="25" t="str" cm="1">
        <f t="array" ref="U39">INDEX('Sites Data'!$BE$11:$BE$210,(S$2+SUM($R$4:$R38)))</f>
        <v/>
      </c>
      <c r="V39" s="25" t="str" cm="1">
        <f t="array" ref="V39">INDEX('Sites Data'!$BF$11:$BF$210,(S$2+SUM($R$4:$R38)))</f>
        <v/>
      </c>
      <c r="W39" s="25" t="str" cm="1">
        <f t="array" ref="W39">INDEX('Sites Data'!$BG$11:$BG$210,(S$2+SUM($R$4:$R38)))</f>
        <v/>
      </c>
      <c r="X39" s="25" t="str" cm="1">
        <f t="array" ref="X39">INDEX('Sites Data'!$BH$11:$BH$210,(S$2+SUM($R$4:$R38)))</f>
        <v/>
      </c>
      <c r="Y39" s="25" t="str" cm="1">
        <f t="array" ref="Y39">INDEX('Sites Data'!$BI$11:$BI$210,(S$2+SUM($R$4:$R38)))</f>
        <v/>
      </c>
      <c r="Z39" s="25" t="str" cm="1">
        <f t="array" ref="Z39">INDEX('Sites Data'!$BJ$11:$BJ$210,(S$2+SUM($R$4:$R38)))</f>
        <v/>
      </c>
      <c r="AA39" s="25" t="str" cm="1">
        <f t="array" ref="AA39">INDEX('Sites Data'!$BK$11:$BK$210,(S$2+SUM($R$4:$R38)))</f>
        <v/>
      </c>
      <c r="AB39" s="25" t="str">
        <f>IF(S39="","",SUMIF(Hide[Unique Types],$C39&amp;" "&amp;T39&amp;" "&amp;U39&amp;" "&amp;V39,SiteCalc2[FCI Charging Capacity '[kWh/day']]))</f>
        <v/>
      </c>
      <c r="AC39" s="27" t="str" cm="1">
        <f t="array" ref="AC39">IF(AC$2&lt;=$R39,INDEX('Sites Data'!$BC$11:$BC$210,(AC$2+SUM($R$4:$R38))),"")</f>
        <v/>
      </c>
      <c r="AD39" s="152" t="str" cm="1">
        <f t="array" ref="AD39">IF(AC$2&lt;=$R39,INDEX('Sites Data'!$BD$11:$BD$210,(AC$2+SUM($R$4:$R38))),"")</f>
        <v/>
      </c>
      <c r="AE39" s="27" t="str" cm="1">
        <f t="array" ref="AE39">IF(AC$2&lt;=$R39,INDEX('Sites Data'!$BE$11:$BE$210,(AC$2+SUM($R$4:$R38))),"")</f>
        <v/>
      </c>
      <c r="AF39" s="27" t="str" cm="1">
        <f t="array" ref="AF39">IF(AC$2&lt;=$R39,INDEX('Sites Data'!$BF$11:$BF$210,(AC$2+SUM($R$4:$R38))),"")</f>
        <v/>
      </c>
      <c r="AG39" s="27" t="str" cm="1">
        <f t="array" ref="AG39">IF(AC$2&lt;=$R39,INDEX('Sites Data'!$BG$11:$BG$210,(AC$2+SUM($R$4:$R38))),"")</f>
        <v/>
      </c>
      <c r="AH39" s="27" t="str" cm="1">
        <f t="array" ref="AH39">IF(AC$2&lt;=$R39,INDEX('Sites Data'!$BH$11:$BH$210,(AC$2+SUM($R$4:$R38))),"")</f>
        <v/>
      </c>
      <c r="AI39" s="27" t="str" cm="1">
        <f t="array" ref="AI39">IF(AC$2&lt;=$R39,INDEX('Sites Data'!$BI$11:$BI$210,(AC$2+SUM($R$4:$R38))),"")</f>
        <v/>
      </c>
      <c r="AJ39" s="27" t="str" cm="1">
        <f t="array" ref="AJ39">IF(AC$2&lt;=$R39,INDEX('Sites Data'!$BJ$11:$BJ$210,(AC$2+SUM($R$4:$R38))),"")</f>
        <v/>
      </c>
      <c r="AK39" s="27" t="str" cm="1">
        <f t="array" ref="AK39">IF(AC$2&lt;=$R39,INDEX('Sites Data'!$BK$11:$BK$210,(AC$2+SUM($R$4:$R38))),"")</f>
        <v/>
      </c>
      <c r="AL39" s="25" t="str">
        <f>IF(AC39="","",SUMIF(Hide[Unique Types],$C39&amp;" "&amp;AD39&amp;" "&amp;AE39&amp;" "&amp;AF39,SiteCalc2[FCI Charging Capacity '[kWh/day']]))</f>
        <v/>
      </c>
      <c r="AM39" s="27" t="str" cm="1">
        <f t="array" ref="AM39">IF(AM$2&lt;=$R39,INDEX('Sites Data'!$BC$11:$BC$210,(AM$2+SUM($R$4:$R38))),"")</f>
        <v/>
      </c>
      <c r="AN39" s="27" t="str" cm="1">
        <f t="array" ref="AN39">IF(AM$2&lt;=$R39,INDEX('Sites Data'!$BD$11:$BD$210,(AM$2+SUM($R$4:$R38))),"")</f>
        <v/>
      </c>
      <c r="AO39" s="27" t="str" cm="1">
        <f t="array" ref="AO39">IF(AM$2&lt;=$R39,INDEX('Sites Data'!$BE$11:$BE$210,(AM$2+SUM($R$4:$R38))),"")</f>
        <v/>
      </c>
      <c r="AP39" s="27" t="str" cm="1">
        <f t="array" ref="AP39">IF(AM$2&lt;=$R39,INDEX('Sites Data'!$BF$11:$BF$210,(AM$2+SUM($R$4:$R38))),"")</f>
        <v/>
      </c>
      <c r="AQ39" s="27" t="str" cm="1">
        <f t="array" ref="AQ39">IF(AM$2&lt;=$R39,INDEX('Sites Data'!$BG$11:$BG$210,(AM$2+SUM($R$4:$R38))),"")</f>
        <v/>
      </c>
      <c r="AR39" s="27" t="str" cm="1">
        <f t="array" ref="AR39">IF(AM$2&lt;=$R39,INDEX('Sites Data'!$BH$11:$BH$210,(AM$2+SUM($R$4:$R38))),"")</f>
        <v/>
      </c>
      <c r="AS39" s="27" t="str" cm="1">
        <f t="array" ref="AS39">IF(AM$2&lt;=$R39,INDEX('Sites Data'!$BI$11:$BI$210,(AM$2+SUM($R$4:$R38))),"")</f>
        <v/>
      </c>
      <c r="AT39" s="27" t="str" cm="1">
        <f t="array" ref="AT39">IF(AM$2&lt;=$R39,INDEX('Sites Data'!$BJ$11:$BJ$210,(AM$2+SUM($R$4:$R38))),"")</f>
        <v/>
      </c>
      <c r="AU39" s="27" t="str" cm="1">
        <f t="array" ref="AU39">IF(AM$2&lt;=$R39,INDEX('Sites Data'!$BK$11:$BK$210,(AM$2+SUM($R$4:$R38))),"")</f>
        <v/>
      </c>
      <c r="AV39" s="25" t="str">
        <f>IF(AM39="","",SUMIF(Hide[Unique Types],$C39&amp;" "&amp;AN39&amp;" "&amp;AO39&amp;" "&amp;AP39,SiteCalc2[FCI Charging Capacity '[kWh/day']]))</f>
        <v/>
      </c>
      <c r="AW39" s="27" t="str" cm="1">
        <f t="array" ref="AW39">IF(AW$2&lt;=$R39,INDEX('Sites Data'!$BC$11:$BC$210,(AW$2+SUM($R$4:$R38))),"")</f>
        <v/>
      </c>
      <c r="AX39" s="27" t="str" cm="1">
        <f t="array" ref="AX39">IF(AW$2&lt;=$R39,INDEX('Sites Data'!$BD$11:$BD$210,(AW$2+SUM($R$4:$R38))),"")</f>
        <v/>
      </c>
      <c r="AY39" s="27" t="str" cm="1">
        <f t="array" ref="AY39">IF(AW$2&lt;=$R39,INDEX('Sites Data'!$BE$11:$BE$210,(AW$2+SUM($R$4:$R38))),"")</f>
        <v/>
      </c>
      <c r="AZ39" s="27" t="str" cm="1">
        <f t="array" ref="AZ39">IF(AW$2&lt;=$R39,INDEX('Sites Data'!$BF$11:$BF$210,(AW$2+SUM($R$4:$R38))),"")</f>
        <v/>
      </c>
      <c r="BA39" s="27" t="str" cm="1">
        <f t="array" ref="BA39">IF(AW$2&lt;=$R39,INDEX('Sites Data'!$BG$11:$BG$210,(AW$2+SUM($R$4:$R38))),"")</f>
        <v/>
      </c>
      <c r="BB39" s="27" t="str" cm="1">
        <f t="array" ref="BB39">IF(AW$2&lt;=$R39,INDEX('Sites Data'!$BH$11:$BH$210,(AW$2+SUM($R$4:$R38))),"")</f>
        <v/>
      </c>
      <c r="BC39" s="27" t="str" cm="1">
        <f t="array" ref="BC39">IF(AW$2&lt;=$R39,INDEX('Sites Data'!$BI$11:$BI$210,(AW$2+SUM($R$4:$R38))),"")</f>
        <v/>
      </c>
      <c r="BD39" s="27" t="str" cm="1">
        <f t="array" ref="BD39">IF(AW$2&lt;=$R39,INDEX('Sites Data'!$BJ$11:$BJ$210,(AW$2+SUM($R$4:$R38))),"")</f>
        <v/>
      </c>
      <c r="BE39" s="27" t="str" cm="1">
        <f t="array" ref="BE39">IF(AW$2&lt;=$R39,INDEX('Sites Data'!$BK$11:$BK$210,(AW$2+SUM($R$4:$R38))),"")</f>
        <v/>
      </c>
      <c r="BF39" s="25" t="str">
        <f>IF(AW39="","",SUMIF(Hide[Unique Types],$C39&amp;" "&amp;AX39&amp;" "&amp;AY39&amp;" "&amp;AZ39,SiteCalc2[FCI Charging Capacity '[kWh/day']]))</f>
        <v/>
      </c>
      <c r="BG39" s="27" t="str" cm="1">
        <f t="array" ref="BG39">IF(BG$2&lt;=$R39,INDEX('Sites Data'!$BC$11:$BC$210,(BG$2+SUM($R$4:$R38))),"")</f>
        <v/>
      </c>
      <c r="BH39" s="27" t="str" cm="1">
        <f t="array" ref="BH39">IF(BG$2&lt;=$R39,INDEX('Sites Data'!$BD$11:$BD$210,(BG$2+SUM($R$4:$R38))),"")</f>
        <v/>
      </c>
      <c r="BI39" s="27" t="str" cm="1">
        <f t="array" ref="BI39">IF(BG$2&lt;=$R39,INDEX('Sites Data'!$BE$11:$BE$210,(BG$2+SUM($R$4:$R38))),"")</f>
        <v/>
      </c>
      <c r="BJ39" s="27" t="str" cm="1">
        <f t="array" ref="BJ39">IF(BG$2&lt;=$R39,INDEX('Sites Data'!$BF$11:$BF$210,(BG$2+SUM($R$4:$R38))),"")</f>
        <v/>
      </c>
      <c r="BK39" s="27" t="str" cm="1">
        <f t="array" ref="BK39">IF(BG$2&lt;=$R39,INDEX('Sites Data'!$BG$11:$BG$210,(BG$2+SUM($R$4:$R38))),"")</f>
        <v/>
      </c>
      <c r="BL39" s="27" t="str" cm="1">
        <f t="array" ref="BL39">IF(BG$2&lt;=$R39,INDEX('Sites Data'!$BH$11:$BH$210,(BG$2+SUM($R$4:$R38))),"")</f>
        <v/>
      </c>
      <c r="BM39" s="27" t="str" cm="1">
        <f t="array" ref="BM39">IF(BG$2&lt;=$R39,INDEX('Sites Data'!$BI$11:$BI$210,(BG$2+SUM($R$4:$R38))),"")</f>
        <v/>
      </c>
      <c r="BN39" s="27" t="str" cm="1">
        <f t="array" ref="BN39">IF(BG$2&lt;=$R39,INDEX('Sites Data'!$BJ$11:$BJ$210,(BG$2+SUM($R$4:$R38))),"")</f>
        <v/>
      </c>
      <c r="BO39" s="27" t="str" cm="1">
        <f t="array" ref="BO39">IF(BG$2&lt;=$R39,INDEX('Sites Data'!$BK$11:$BK$210,(BG$2+SUM($R$4:$R38))),"")</f>
        <v/>
      </c>
      <c r="BP39" s="25" t="str">
        <f>IF(BG39="","",SUMIF(Hide[Unique Types],$C39&amp;" "&amp;BH39&amp;" "&amp;BI39&amp;" "&amp;BJ39,SiteCalc2[FCI Charging Capacity '[kWh/day']]))</f>
        <v/>
      </c>
      <c r="BQ39" s="27" t="str" cm="1">
        <f t="array" ref="BQ39">IF(BQ$2&lt;=$R39,INDEX('Sites Data'!$BC$11:$BC$210,(BQ$2+SUM($R$4:$R38))),"")</f>
        <v/>
      </c>
      <c r="BR39" s="27" t="str" cm="1">
        <f t="array" ref="BR39">IF(BQ$2&lt;=$R39,INDEX('Sites Data'!$BD$11:$BD$210,(BQ$2+SUM($R$4:$R38))),"")</f>
        <v/>
      </c>
      <c r="BS39" s="27" t="str" cm="1">
        <f t="array" ref="BS39">IF(BQ$2&lt;=$R39,INDEX('Sites Data'!$BE$11:$BE$210,(BQ$2+SUM($R$4:$R38))),"")</f>
        <v/>
      </c>
      <c r="BT39" s="27" t="str" cm="1">
        <f t="array" ref="BT39">IF(BQ$2&lt;=$R39,INDEX('Sites Data'!$BF$11:$BF$210,(BQ$2+SUM($R$4:$R38))),"")</f>
        <v/>
      </c>
      <c r="BU39" s="27" t="str" cm="1">
        <f t="array" ref="BU39">IF(BQ$2&lt;=$R39,INDEX('Sites Data'!$BG$11:$BG$210,(BQ$2+SUM($R$4:$R38))),"")</f>
        <v/>
      </c>
      <c r="BV39" s="27" t="str" cm="1">
        <f t="array" ref="BV39">IF(BQ$2&lt;=$R39,INDEX('Sites Data'!$BH$11:$BH$210,(BQ$2+SUM($R$4:$R38))),"")</f>
        <v/>
      </c>
      <c r="BW39" s="27" t="str" cm="1">
        <f t="array" ref="BW39">IF(BQ$2&lt;=$R39,INDEX('Sites Data'!$BI$11:$BI$210,(BQ$2+SUM($R$4:$R38))),"")</f>
        <v/>
      </c>
      <c r="BX39" s="27" t="str" cm="1">
        <f t="array" ref="BX39">IF(BQ$2&lt;=$R39,INDEX('Sites Data'!$BJ$11:$BJ$210,(BQ$2+SUM($R$4:$R38))),"")</f>
        <v/>
      </c>
      <c r="BY39" s="27" t="str" cm="1">
        <f t="array" ref="BY39">IF(BQ$2&lt;=$R39,INDEX('Sites Data'!$BK$11:$BK$210,(BQ$2+SUM($R$4:$R38))),"")</f>
        <v/>
      </c>
      <c r="BZ39" s="25" t="str">
        <f>IF(BQ39="","",SUMIF(Hide[Unique Types],$C39&amp;" "&amp;BR39&amp;" "&amp;BS39&amp;" "&amp;BT39,SiteCalc2[FCI Charging Capacity '[kWh/day']]))</f>
        <v/>
      </c>
      <c r="CA39" s="27" t="str" cm="1">
        <f t="array" ref="CA39">IF(CA$2&lt;=$R39,INDEX('Sites Data'!$BC$11:$BC$210,(CA$2+SUM($R$4:$R38))),"")</f>
        <v/>
      </c>
      <c r="CB39" s="27" t="str" cm="1">
        <f t="array" ref="CB39">IF(CA$2&lt;=$R39,INDEX('Sites Data'!$BD$11:$BD$210,(CA$2+SUM($R$4:$R38))),"")</f>
        <v/>
      </c>
      <c r="CC39" s="27" t="str" cm="1">
        <f t="array" ref="CC39">IF(CA$2&lt;=$R39,INDEX('Sites Data'!$BE$11:$BE$210,(CA$2+SUM($R$4:$R38))),"")</f>
        <v/>
      </c>
      <c r="CD39" s="27" t="str" cm="1">
        <f t="array" ref="CD39">IF(CA$2&lt;=$R39,INDEX('Sites Data'!$BF$11:$BF$210,(CA$2+SUM($R$4:$R38))),"")</f>
        <v/>
      </c>
      <c r="CE39" s="27" t="str" cm="1">
        <f t="array" ref="CE39">IF(CA$2&lt;=$R39,INDEX('Sites Data'!$BG$11:$BG$210,(CA$2+SUM($R$4:$R38))),"")</f>
        <v/>
      </c>
      <c r="CF39" s="27" t="str" cm="1">
        <f t="array" ref="CF39">IF(CA$2&lt;=$R39,INDEX('Sites Data'!$BH$11:$BH$210,(CA$2+SUM($R$4:$R38))),"")</f>
        <v/>
      </c>
      <c r="CG39" s="27" t="str" cm="1">
        <f t="array" ref="CG39">IF(CA$2&lt;=$R39,INDEX('Sites Data'!$BI$11:$BI$210,(CA$2+SUM($R$4:$R38))),"")</f>
        <v/>
      </c>
      <c r="CH39" s="27" t="str" cm="1">
        <f t="array" ref="CH39">IF(CA$2&lt;=$R39,INDEX('Sites Data'!$BJ$11:$BJ$210,(CA$2+SUM($R$4:$R38))),"")</f>
        <v/>
      </c>
      <c r="CI39" s="27" t="str" cm="1">
        <f t="array" ref="CI39">IF(CA$2&lt;=$R39,INDEX('Sites Data'!$BK$11:$BK$210,(CA$2+SUM($R$4:$R38))),"")</f>
        <v/>
      </c>
      <c r="CJ39" s="25" t="str">
        <f>IF(CA39="","",SUMIF(Hide[Unique Types],$C39&amp;" "&amp;CB39&amp;" "&amp;CC39&amp;" "&amp;CD39,SiteCalc2[FCI Charging Capacity '[kWh/day']]))</f>
        <v/>
      </c>
      <c r="CK39" s="25" t="str">
        <f t="shared" si="11"/>
        <v/>
      </c>
      <c r="CL39" s="25" t="str">
        <f t="shared" si="12"/>
        <v/>
      </c>
      <c r="CM39" s="25" t="str">
        <f t="shared" si="13"/>
        <v/>
      </c>
      <c r="CN39" s="25" t="str">
        <f t="shared" si="14"/>
        <v/>
      </c>
      <c r="CO39" s="25" t="str">
        <f t="shared" si="15"/>
        <v/>
      </c>
      <c r="CP39" s="25" t="str">
        <f t="shared" si="16"/>
        <v/>
      </c>
      <c r="CQ39" s="25" t="str">
        <f t="shared" si="17"/>
        <v/>
      </c>
      <c r="CR39" s="25" t="str">
        <f t="shared" si="18"/>
        <v/>
      </c>
      <c r="CS39" s="25" t="str">
        <f t="shared" si="19"/>
        <v/>
      </c>
      <c r="CT39" s="25" t="str">
        <f t="shared" si="20"/>
        <v/>
      </c>
    </row>
    <row r="40" spans="1:98" x14ac:dyDescent="0.3">
      <c r="A40" s="20">
        <v>37</v>
      </c>
      <c r="B40" s="20">
        <f t="shared" si="21"/>
        <v>0</v>
      </c>
      <c r="D40" s="25">
        <f>_xlfn.XLOOKUP(C40,SiteChar[Site Name],SiteChar[Site Street Address],"",0,1)</f>
        <v>0</v>
      </c>
      <c r="E40" s="25" t="str">
        <f>_xlfn.XLOOKUP(D40,SiteChar[Site Street Address],SiteChar[Site City],"",0,1)</f>
        <v/>
      </c>
      <c r="F40" s="25">
        <f>_xlfn.XLOOKUP($C40,SiteChar[Site Name],SiteChar[Latitude],"",0,1)</f>
        <v>0</v>
      </c>
      <c r="G40" s="25">
        <f>_xlfn.XLOOKUP($C40,SiteChar[Site Name],SiteChar[Longitude],"",0,1)</f>
        <v>0</v>
      </c>
      <c r="H40" s="33">
        <f>_xlfn.XLOOKUP($C40,SiteChar[Site Name],SiteChar[Expected Date of Station Operation],"",0,1)</f>
        <v>0</v>
      </c>
      <c r="I40" s="34">
        <f>_xlfn.XLOOKUP($C40,SiteChar[Site Name],SiteChar[Expected Daily Permitted Hours],"",0,1)</f>
        <v>0</v>
      </c>
      <c r="J40" s="25">
        <f>_xlfn.XLOOKUP($C40,SiteChar[Site Name],SiteChar[Maximum Total Site Power 
'[kW']],"",0,1)</f>
        <v>0</v>
      </c>
      <c r="K40" s="25"/>
      <c r="L40" s="25" cm="1">
        <f t="array" ref="L40">_xlfn.XLOOKUP($C40,SiteChar[Site Name],SiteCalc1[Total Site
FCI 
Power Rating 
'[kW']],"",0,1)</f>
        <v>0</v>
      </c>
      <c r="M40" s="25" cm="1">
        <f t="array" ref="M40">_xlfn.XLOOKUP($C40,SiteChar[Site Name],SiteCalc1[Total 
Site 
LMD-FCI Power Rating 
'[kW']],"",0,1)</f>
        <v>0</v>
      </c>
      <c r="N40" s="25" cm="1">
        <f t="array" ref="N40">_xlfn.XLOOKUP($C40,SiteChar[Site Name],SiteCalc1[Total Site
HD-FCI Power Rating 
'[kW']],"",0,1)</f>
        <v>0</v>
      </c>
      <c r="O40" s="25" cm="1">
        <f t="array" ref="O40">_xlfn.XLOOKUP($C40,SiteChar[Site Name],SiteCalc2[Total Number of 
Site 
FSEs],"",0,1)</f>
        <v>0</v>
      </c>
      <c r="P40" s="27" cm="1">
        <f t="array" ref="P40">_xlfn.XLOOKUP($C40,SiteChar[Site Name],SiteCalc2[Total Number of Site
LMD-FCI FSEs],"",0,1)</f>
        <v>0</v>
      </c>
      <c r="Q40" s="27" cm="1">
        <f t="array" ref="Q40">_xlfn.XLOOKUP($C40,SiteChar[Site Name],SiteCalc2[Total Number of Site
HD-FCI FSEs],"",0,1)</f>
        <v>0</v>
      </c>
      <c r="R40" s="27" t="str" cm="1">
        <f t="array" ref="R40">_xlfn.XLOOKUP(C40,'Sites Data'!AZ47:$AZ$210,'Sites Data'!BA47:$BA$210,"",0,1)</f>
        <v/>
      </c>
      <c r="S40" s="25" t="str" cm="1">
        <f t="array" ref="S40">INDEX('Sites Data'!$BC$11:$BC$210,(S$2+SUM($R$4:R39)))</f>
        <v/>
      </c>
      <c r="T40" s="25" t="str" cm="1">
        <f t="array" ref="T40">INDEX('Sites Data'!$BD$11:$BD$210,(S$2+SUM($R$4:R39)))</f>
        <v/>
      </c>
      <c r="U40" s="25" t="str" cm="1">
        <f t="array" ref="U40">INDEX('Sites Data'!$BE$11:$BE$210,(S$2+SUM($R$4:$R39)))</f>
        <v/>
      </c>
      <c r="V40" s="25" t="str" cm="1">
        <f t="array" ref="V40">INDEX('Sites Data'!$BF$11:$BF$210,(S$2+SUM($R$4:$R39)))</f>
        <v/>
      </c>
      <c r="W40" s="25" t="str" cm="1">
        <f t="array" ref="W40">INDEX('Sites Data'!$BG$11:$BG$210,(S$2+SUM($R$4:$R39)))</f>
        <v/>
      </c>
      <c r="X40" s="25" t="str" cm="1">
        <f t="array" ref="X40">INDEX('Sites Data'!$BH$11:$BH$210,(S$2+SUM($R$4:$R39)))</f>
        <v/>
      </c>
      <c r="Y40" s="25" t="str" cm="1">
        <f t="array" ref="Y40">INDEX('Sites Data'!$BI$11:$BI$210,(S$2+SUM($R$4:$R39)))</f>
        <v/>
      </c>
      <c r="Z40" s="25" t="str" cm="1">
        <f t="array" ref="Z40">INDEX('Sites Data'!$BJ$11:$BJ$210,(S$2+SUM($R$4:$R39)))</f>
        <v/>
      </c>
      <c r="AA40" s="25" t="str" cm="1">
        <f t="array" ref="AA40">INDEX('Sites Data'!$BK$11:$BK$210,(S$2+SUM($R$4:$R39)))</f>
        <v/>
      </c>
      <c r="AB40" s="25" t="str">
        <f>IF(S40="","",SUMIF(Hide[Unique Types],$C40&amp;" "&amp;T40&amp;" "&amp;U40&amp;" "&amp;V40,SiteCalc2[FCI Charging Capacity '[kWh/day']]))</f>
        <v/>
      </c>
      <c r="AC40" s="27" t="str" cm="1">
        <f t="array" ref="AC40">IF(AC$2&lt;=$R40,INDEX('Sites Data'!$BC$11:$BC$210,(AC$2+SUM($R$4:$R39))),"")</f>
        <v/>
      </c>
      <c r="AD40" s="152" t="str" cm="1">
        <f t="array" ref="AD40">IF(AC$2&lt;=$R40,INDEX('Sites Data'!$BD$11:$BD$210,(AC$2+SUM($R$4:$R39))),"")</f>
        <v/>
      </c>
      <c r="AE40" s="27" t="str" cm="1">
        <f t="array" ref="AE40">IF(AC$2&lt;=$R40,INDEX('Sites Data'!$BE$11:$BE$210,(AC$2+SUM($R$4:$R39))),"")</f>
        <v/>
      </c>
      <c r="AF40" s="27" t="str" cm="1">
        <f t="array" ref="AF40">IF(AC$2&lt;=$R40,INDEX('Sites Data'!$BF$11:$BF$210,(AC$2+SUM($R$4:$R39))),"")</f>
        <v/>
      </c>
      <c r="AG40" s="27" t="str" cm="1">
        <f t="array" ref="AG40">IF(AC$2&lt;=$R40,INDEX('Sites Data'!$BG$11:$BG$210,(AC$2+SUM($R$4:$R39))),"")</f>
        <v/>
      </c>
      <c r="AH40" s="27" t="str" cm="1">
        <f t="array" ref="AH40">IF(AC$2&lt;=$R40,INDEX('Sites Data'!$BH$11:$BH$210,(AC$2+SUM($R$4:$R39))),"")</f>
        <v/>
      </c>
      <c r="AI40" s="27" t="str" cm="1">
        <f t="array" ref="AI40">IF(AC$2&lt;=$R40,INDEX('Sites Data'!$BI$11:$BI$210,(AC$2+SUM($R$4:$R39))),"")</f>
        <v/>
      </c>
      <c r="AJ40" s="27" t="str" cm="1">
        <f t="array" ref="AJ40">IF(AC$2&lt;=$R40,INDEX('Sites Data'!$BJ$11:$BJ$210,(AC$2+SUM($R$4:$R39))),"")</f>
        <v/>
      </c>
      <c r="AK40" s="27" t="str" cm="1">
        <f t="array" ref="AK40">IF(AC$2&lt;=$R40,INDEX('Sites Data'!$BK$11:$BK$210,(AC$2+SUM($R$4:$R39))),"")</f>
        <v/>
      </c>
      <c r="AL40" s="25" t="str">
        <f>IF(AC40="","",SUMIF(Hide[Unique Types],$C40&amp;" "&amp;AD40&amp;" "&amp;AE40&amp;" "&amp;AF40,SiteCalc2[FCI Charging Capacity '[kWh/day']]))</f>
        <v/>
      </c>
      <c r="AM40" s="27" t="str" cm="1">
        <f t="array" ref="AM40">IF(AM$2&lt;=$R40,INDEX('Sites Data'!$BC$11:$BC$210,(AM$2+SUM($R$4:$R39))),"")</f>
        <v/>
      </c>
      <c r="AN40" s="27" t="str" cm="1">
        <f t="array" ref="AN40">IF(AM$2&lt;=$R40,INDEX('Sites Data'!$BD$11:$BD$210,(AM$2+SUM($R$4:$R39))),"")</f>
        <v/>
      </c>
      <c r="AO40" s="27" t="str" cm="1">
        <f t="array" ref="AO40">IF(AM$2&lt;=$R40,INDEX('Sites Data'!$BE$11:$BE$210,(AM$2+SUM($R$4:$R39))),"")</f>
        <v/>
      </c>
      <c r="AP40" s="27" t="str" cm="1">
        <f t="array" ref="AP40">IF(AM$2&lt;=$R40,INDEX('Sites Data'!$BF$11:$BF$210,(AM$2+SUM($R$4:$R39))),"")</f>
        <v/>
      </c>
      <c r="AQ40" s="27" t="str" cm="1">
        <f t="array" ref="AQ40">IF(AM$2&lt;=$R40,INDEX('Sites Data'!$BG$11:$BG$210,(AM$2+SUM($R$4:$R39))),"")</f>
        <v/>
      </c>
      <c r="AR40" s="27" t="str" cm="1">
        <f t="array" ref="AR40">IF(AM$2&lt;=$R40,INDEX('Sites Data'!$BH$11:$BH$210,(AM$2+SUM($R$4:$R39))),"")</f>
        <v/>
      </c>
      <c r="AS40" s="27" t="str" cm="1">
        <f t="array" ref="AS40">IF(AM$2&lt;=$R40,INDEX('Sites Data'!$BI$11:$BI$210,(AM$2+SUM($R$4:$R39))),"")</f>
        <v/>
      </c>
      <c r="AT40" s="27" t="str" cm="1">
        <f t="array" ref="AT40">IF(AM$2&lt;=$R40,INDEX('Sites Data'!$BJ$11:$BJ$210,(AM$2+SUM($R$4:$R39))),"")</f>
        <v/>
      </c>
      <c r="AU40" s="27" t="str" cm="1">
        <f t="array" ref="AU40">IF(AM$2&lt;=$R40,INDEX('Sites Data'!$BK$11:$BK$210,(AM$2+SUM($R$4:$R39))),"")</f>
        <v/>
      </c>
      <c r="AV40" s="25" t="str">
        <f>IF(AM40="","",SUMIF(Hide[Unique Types],$C40&amp;" "&amp;AN40&amp;" "&amp;AO40&amp;" "&amp;AP40,SiteCalc2[FCI Charging Capacity '[kWh/day']]))</f>
        <v/>
      </c>
      <c r="AW40" s="27" t="str" cm="1">
        <f t="array" ref="AW40">IF(AW$2&lt;=$R40,INDEX('Sites Data'!$BC$11:$BC$210,(AW$2+SUM($R$4:$R39))),"")</f>
        <v/>
      </c>
      <c r="AX40" s="27" t="str" cm="1">
        <f t="array" ref="AX40">IF(AW$2&lt;=$R40,INDEX('Sites Data'!$BD$11:$BD$210,(AW$2+SUM($R$4:$R39))),"")</f>
        <v/>
      </c>
      <c r="AY40" s="27" t="str" cm="1">
        <f t="array" ref="AY40">IF(AW$2&lt;=$R40,INDEX('Sites Data'!$BE$11:$BE$210,(AW$2+SUM($R$4:$R39))),"")</f>
        <v/>
      </c>
      <c r="AZ40" s="27" t="str" cm="1">
        <f t="array" ref="AZ40">IF(AW$2&lt;=$R40,INDEX('Sites Data'!$BF$11:$BF$210,(AW$2+SUM($R$4:$R39))),"")</f>
        <v/>
      </c>
      <c r="BA40" s="27" t="str" cm="1">
        <f t="array" ref="BA40">IF(AW$2&lt;=$R40,INDEX('Sites Data'!$BG$11:$BG$210,(AW$2+SUM($R$4:$R39))),"")</f>
        <v/>
      </c>
      <c r="BB40" s="27" t="str" cm="1">
        <f t="array" ref="BB40">IF(AW$2&lt;=$R40,INDEX('Sites Data'!$BH$11:$BH$210,(AW$2+SUM($R$4:$R39))),"")</f>
        <v/>
      </c>
      <c r="BC40" s="27" t="str" cm="1">
        <f t="array" ref="BC40">IF(AW$2&lt;=$R40,INDEX('Sites Data'!$BI$11:$BI$210,(AW$2+SUM($R$4:$R39))),"")</f>
        <v/>
      </c>
      <c r="BD40" s="27" t="str" cm="1">
        <f t="array" ref="BD40">IF(AW$2&lt;=$R40,INDEX('Sites Data'!$BJ$11:$BJ$210,(AW$2+SUM($R$4:$R39))),"")</f>
        <v/>
      </c>
      <c r="BE40" s="27" t="str" cm="1">
        <f t="array" ref="BE40">IF(AW$2&lt;=$R40,INDEX('Sites Data'!$BK$11:$BK$210,(AW$2+SUM($R$4:$R39))),"")</f>
        <v/>
      </c>
      <c r="BF40" s="25" t="str">
        <f>IF(AW40="","",SUMIF(Hide[Unique Types],$C40&amp;" "&amp;AX40&amp;" "&amp;AY40&amp;" "&amp;AZ40,SiteCalc2[FCI Charging Capacity '[kWh/day']]))</f>
        <v/>
      </c>
      <c r="BG40" s="27" t="str" cm="1">
        <f t="array" ref="BG40">IF(BG$2&lt;=$R40,INDEX('Sites Data'!$BC$11:$BC$210,(BG$2+SUM($R$4:$R39))),"")</f>
        <v/>
      </c>
      <c r="BH40" s="27" t="str" cm="1">
        <f t="array" ref="BH40">IF(BG$2&lt;=$R40,INDEX('Sites Data'!$BD$11:$BD$210,(BG$2+SUM($R$4:$R39))),"")</f>
        <v/>
      </c>
      <c r="BI40" s="27" t="str" cm="1">
        <f t="array" ref="BI40">IF(BG$2&lt;=$R40,INDEX('Sites Data'!$BE$11:$BE$210,(BG$2+SUM($R$4:$R39))),"")</f>
        <v/>
      </c>
      <c r="BJ40" s="27" t="str" cm="1">
        <f t="array" ref="BJ40">IF(BG$2&lt;=$R40,INDEX('Sites Data'!$BF$11:$BF$210,(BG$2+SUM($R$4:$R39))),"")</f>
        <v/>
      </c>
      <c r="BK40" s="27" t="str" cm="1">
        <f t="array" ref="BK40">IF(BG$2&lt;=$R40,INDEX('Sites Data'!$BG$11:$BG$210,(BG$2+SUM($R$4:$R39))),"")</f>
        <v/>
      </c>
      <c r="BL40" s="27" t="str" cm="1">
        <f t="array" ref="BL40">IF(BG$2&lt;=$R40,INDEX('Sites Data'!$BH$11:$BH$210,(BG$2+SUM($R$4:$R39))),"")</f>
        <v/>
      </c>
      <c r="BM40" s="27" t="str" cm="1">
        <f t="array" ref="BM40">IF(BG$2&lt;=$R40,INDEX('Sites Data'!$BI$11:$BI$210,(BG$2+SUM($R$4:$R39))),"")</f>
        <v/>
      </c>
      <c r="BN40" s="27" t="str" cm="1">
        <f t="array" ref="BN40">IF(BG$2&lt;=$R40,INDEX('Sites Data'!$BJ$11:$BJ$210,(BG$2+SUM($R$4:$R39))),"")</f>
        <v/>
      </c>
      <c r="BO40" s="27" t="str" cm="1">
        <f t="array" ref="BO40">IF(BG$2&lt;=$R40,INDEX('Sites Data'!$BK$11:$BK$210,(BG$2+SUM($R$4:$R39))),"")</f>
        <v/>
      </c>
      <c r="BP40" s="25" t="str">
        <f>IF(BG40="","",SUMIF(Hide[Unique Types],$C40&amp;" "&amp;BH40&amp;" "&amp;BI40&amp;" "&amp;BJ40,SiteCalc2[FCI Charging Capacity '[kWh/day']]))</f>
        <v/>
      </c>
      <c r="BQ40" s="27" t="str" cm="1">
        <f t="array" ref="BQ40">IF(BQ$2&lt;=$R40,INDEX('Sites Data'!$BC$11:$BC$210,(BQ$2+SUM($R$4:$R39))),"")</f>
        <v/>
      </c>
      <c r="BR40" s="27" t="str" cm="1">
        <f t="array" ref="BR40">IF(BQ$2&lt;=$R40,INDEX('Sites Data'!$BD$11:$BD$210,(BQ$2+SUM($R$4:$R39))),"")</f>
        <v/>
      </c>
      <c r="BS40" s="27" t="str" cm="1">
        <f t="array" ref="BS40">IF(BQ$2&lt;=$R40,INDEX('Sites Data'!$BE$11:$BE$210,(BQ$2+SUM($R$4:$R39))),"")</f>
        <v/>
      </c>
      <c r="BT40" s="27" t="str" cm="1">
        <f t="array" ref="BT40">IF(BQ$2&lt;=$R40,INDEX('Sites Data'!$BF$11:$BF$210,(BQ$2+SUM($R$4:$R39))),"")</f>
        <v/>
      </c>
      <c r="BU40" s="27" t="str" cm="1">
        <f t="array" ref="BU40">IF(BQ$2&lt;=$R40,INDEX('Sites Data'!$BG$11:$BG$210,(BQ$2+SUM($R$4:$R39))),"")</f>
        <v/>
      </c>
      <c r="BV40" s="27" t="str" cm="1">
        <f t="array" ref="BV40">IF(BQ$2&lt;=$R40,INDEX('Sites Data'!$BH$11:$BH$210,(BQ$2+SUM($R$4:$R39))),"")</f>
        <v/>
      </c>
      <c r="BW40" s="27" t="str" cm="1">
        <f t="array" ref="BW40">IF(BQ$2&lt;=$R40,INDEX('Sites Data'!$BI$11:$BI$210,(BQ$2+SUM($R$4:$R39))),"")</f>
        <v/>
      </c>
      <c r="BX40" s="27" t="str" cm="1">
        <f t="array" ref="BX40">IF(BQ$2&lt;=$R40,INDEX('Sites Data'!$BJ$11:$BJ$210,(BQ$2+SUM($R$4:$R39))),"")</f>
        <v/>
      </c>
      <c r="BY40" s="27" t="str" cm="1">
        <f t="array" ref="BY40">IF(BQ$2&lt;=$R40,INDEX('Sites Data'!$BK$11:$BK$210,(BQ$2+SUM($R$4:$R39))),"")</f>
        <v/>
      </c>
      <c r="BZ40" s="25" t="str">
        <f>IF(BQ40="","",SUMIF(Hide[Unique Types],$C40&amp;" "&amp;BR40&amp;" "&amp;BS40&amp;" "&amp;BT40,SiteCalc2[FCI Charging Capacity '[kWh/day']]))</f>
        <v/>
      </c>
      <c r="CA40" s="27" t="str" cm="1">
        <f t="array" ref="CA40">IF(CA$2&lt;=$R40,INDEX('Sites Data'!$BC$11:$BC$210,(CA$2+SUM($R$4:$R39))),"")</f>
        <v/>
      </c>
      <c r="CB40" s="27" t="str" cm="1">
        <f t="array" ref="CB40">IF(CA$2&lt;=$R40,INDEX('Sites Data'!$BD$11:$BD$210,(CA$2+SUM($R$4:$R39))),"")</f>
        <v/>
      </c>
      <c r="CC40" s="27" t="str" cm="1">
        <f t="array" ref="CC40">IF(CA$2&lt;=$R40,INDEX('Sites Data'!$BE$11:$BE$210,(CA$2+SUM($R$4:$R39))),"")</f>
        <v/>
      </c>
      <c r="CD40" s="27" t="str" cm="1">
        <f t="array" ref="CD40">IF(CA$2&lt;=$R40,INDEX('Sites Data'!$BF$11:$BF$210,(CA$2+SUM($R$4:$R39))),"")</f>
        <v/>
      </c>
      <c r="CE40" s="27" t="str" cm="1">
        <f t="array" ref="CE40">IF(CA$2&lt;=$R40,INDEX('Sites Data'!$BG$11:$BG$210,(CA$2+SUM($R$4:$R39))),"")</f>
        <v/>
      </c>
      <c r="CF40" s="27" t="str" cm="1">
        <f t="array" ref="CF40">IF(CA$2&lt;=$R40,INDEX('Sites Data'!$BH$11:$BH$210,(CA$2+SUM($R$4:$R39))),"")</f>
        <v/>
      </c>
      <c r="CG40" s="27" t="str" cm="1">
        <f t="array" ref="CG40">IF(CA$2&lt;=$R40,INDEX('Sites Data'!$BI$11:$BI$210,(CA$2+SUM($R$4:$R39))),"")</f>
        <v/>
      </c>
      <c r="CH40" s="27" t="str" cm="1">
        <f t="array" ref="CH40">IF(CA$2&lt;=$R40,INDEX('Sites Data'!$BJ$11:$BJ$210,(CA$2+SUM($R$4:$R39))),"")</f>
        <v/>
      </c>
      <c r="CI40" s="27" t="str" cm="1">
        <f t="array" ref="CI40">IF(CA$2&lt;=$R40,INDEX('Sites Data'!$BK$11:$BK$210,(CA$2+SUM($R$4:$R39))),"")</f>
        <v/>
      </c>
      <c r="CJ40" s="25" t="str">
        <f>IF(CA40="","",SUMIF(Hide[Unique Types],$C40&amp;" "&amp;CB40&amp;" "&amp;CC40&amp;" "&amp;CD40,SiteCalc2[FCI Charging Capacity '[kWh/day']]))</f>
        <v/>
      </c>
      <c r="CK40" s="25" t="str">
        <f t="shared" si="11"/>
        <v/>
      </c>
      <c r="CL40" s="25" t="str">
        <f t="shared" si="12"/>
        <v/>
      </c>
      <c r="CM40" s="25" t="str">
        <f t="shared" si="13"/>
        <v/>
      </c>
      <c r="CN40" s="25" t="str">
        <f t="shared" si="14"/>
        <v/>
      </c>
      <c r="CO40" s="25" t="str">
        <f t="shared" si="15"/>
        <v/>
      </c>
      <c r="CP40" s="25" t="str">
        <f t="shared" si="16"/>
        <v/>
      </c>
      <c r="CQ40" s="25" t="str">
        <f t="shared" si="17"/>
        <v/>
      </c>
      <c r="CR40" s="25" t="str">
        <f t="shared" si="18"/>
        <v/>
      </c>
      <c r="CS40" s="25" t="str">
        <f t="shared" si="19"/>
        <v/>
      </c>
      <c r="CT40" s="25" t="str">
        <f t="shared" si="20"/>
        <v/>
      </c>
    </row>
    <row r="41" spans="1:98" x14ac:dyDescent="0.3">
      <c r="A41" s="20">
        <v>38</v>
      </c>
      <c r="B41" s="20">
        <f t="shared" si="21"/>
        <v>0</v>
      </c>
      <c r="D41" s="25">
        <f>_xlfn.XLOOKUP(C41,SiteChar[Site Name],SiteChar[Site Street Address],"",0,1)</f>
        <v>0</v>
      </c>
      <c r="E41" s="25" t="str">
        <f>_xlfn.XLOOKUP(D41,SiteChar[Site Street Address],SiteChar[Site City],"",0,1)</f>
        <v/>
      </c>
      <c r="F41" s="25">
        <f>_xlfn.XLOOKUP($C41,SiteChar[Site Name],SiteChar[Latitude],"",0,1)</f>
        <v>0</v>
      </c>
      <c r="G41" s="25">
        <f>_xlfn.XLOOKUP($C41,SiteChar[Site Name],SiteChar[Longitude],"",0,1)</f>
        <v>0</v>
      </c>
      <c r="H41" s="33">
        <f>_xlfn.XLOOKUP($C41,SiteChar[Site Name],SiteChar[Expected Date of Station Operation],"",0,1)</f>
        <v>0</v>
      </c>
      <c r="I41" s="34">
        <f>_xlfn.XLOOKUP($C41,SiteChar[Site Name],SiteChar[Expected Daily Permitted Hours],"",0,1)</f>
        <v>0</v>
      </c>
      <c r="J41" s="25">
        <f>_xlfn.XLOOKUP($C41,SiteChar[Site Name],SiteChar[Maximum Total Site Power 
'[kW']],"",0,1)</f>
        <v>0</v>
      </c>
      <c r="K41" s="25"/>
      <c r="L41" s="25" cm="1">
        <f t="array" ref="L41">_xlfn.XLOOKUP($C41,SiteChar[Site Name],SiteCalc1[Total Site
FCI 
Power Rating 
'[kW']],"",0,1)</f>
        <v>0</v>
      </c>
      <c r="M41" s="25" cm="1">
        <f t="array" ref="M41">_xlfn.XLOOKUP($C41,SiteChar[Site Name],SiteCalc1[Total 
Site 
LMD-FCI Power Rating 
'[kW']],"",0,1)</f>
        <v>0</v>
      </c>
      <c r="N41" s="25" cm="1">
        <f t="array" ref="N41">_xlfn.XLOOKUP($C41,SiteChar[Site Name],SiteCalc1[Total Site
HD-FCI Power Rating 
'[kW']],"",0,1)</f>
        <v>0</v>
      </c>
      <c r="O41" s="25" cm="1">
        <f t="array" ref="O41">_xlfn.XLOOKUP($C41,SiteChar[Site Name],SiteCalc2[Total Number of 
Site 
FSEs],"",0,1)</f>
        <v>0</v>
      </c>
      <c r="P41" s="27" cm="1">
        <f t="array" ref="P41">_xlfn.XLOOKUP($C41,SiteChar[Site Name],SiteCalc2[Total Number of Site
LMD-FCI FSEs],"",0,1)</f>
        <v>0</v>
      </c>
      <c r="Q41" s="27" cm="1">
        <f t="array" ref="Q41">_xlfn.XLOOKUP($C41,SiteChar[Site Name],SiteCalc2[Total Number of Site
HD-FCI FSEs],"",0,1)</f>
        <v>0</v>
      </c>
      <c r="R41" s="27" t="str" cm="1">
        <f t="array" ref="R41">_xlfn.XLOOKUP(C41,'Sites Data'!AZ48:$AZ$210,'Sites Data'!BA48:$BA$210,"",0,1)</f>
        <v/>
      </c>
      <c r="S41" s="25" t="str" cm="1">
        <f t="array" ref="S41">INDEX('Sites Data'!$BC$11:$BC$210,(S$2+SUM($R$4:R40)))</f>
        <v/>
      </c>
      <c r="T41" s="25" t="str" cm="1">
        <f t="array" ref="T41">INDEX('Sites Data'!$BD$11:$BD$210,(S$2+SUM($R$4:R40)))</f>
        <v/>
      </c>
      <c r="U41" s="25" t="str" cm="1">
        <f t="array" ref="U41">INDEX('Sites Data'!$BE$11:$BE$210,(S$2+SUM($R$4:$R40)))</f>
        <v/>
      </c>
      <c r="V41" s="25" t="str" cm="1">
        <f t="array" ref="V41">INDEX('Sites Data'!$BF$11:$BF$210,(S$2+SUM($R$4:$R40)))</f>
        <v/>
      </c>
      <c r="W41" s="25" t="str" cm="1">
        <f t="array" ref="W41">INDEX('Sites Data'!$BG$11:$BG$210,(S$2+SUM($R$4:$R40)))</f>
        <v/>
      </c>
      <c r="X41" s="25" t="str" cm="1">
        <f t="array" ref="X41">INDEX('Sites Data'!$BH$11:$BH$210,(S$2+SUM($R$4:$R40)))</f>
        <v/>
      </c>
      <c r="Y41" s="25" t="str" cm="1">
        <f t="array" ref="Y41">INDEX('Sites Data'!$BI$11:$BI$210,(S$2+SUM($R$4:$R40)))</f>
        <v/>
      </c>
      <c r="Z41" s="25" t="str" cm="1">
        <f t="array" ref="Z41">INDEX('Sites Data'!$BJ$11:$BJ$210,(S$2+SUM($R$4:$R40)))</f>
        <v/>
      </c>
      <c r="AA41" s="25" t="str" cm="1">
        <f t="array" ref="AA41">INDEX('Sites Data'!$BK$11:$BK$210,(S$2+SUM($R$4:$R40)))</f>
        <v/>
      </c>
      <c r="AB41" s="25" t="str">
        <f>IF(S41="","",SUMIF(Hide[Unique Types],$C41&amp;" "&amp;T41&amp;" "&amp;U41&amp;" "&amp;V41,SiteCalc2[FCI Charging Capacity '[kWh/day']]))</f>
        <v/>
      </c>
      <c r="AC41" s="27" t="str" cm="1">
        <f t="array" ref="AC41">IF(AC$2&lt;=$R41,INDEX('Sites Data'!$BC$11:$BC$210,(AC$2+SUM($R$4:$R40))),"")</f>
        <v/>
      </c>
      <c r="AD41" s="152" t="str" cm="1">
        <f t="array" ref="AD41">IF(AC$2&lt;=$R41,INDEX('Sites Data'!$BD$11:$BD$210,(AC$2+SUM($R$4:$R40))),"")</f>
        <v/>
      </c>
      <c r="AE41" s="27" t="str" cm="1">
        <f t="array" ref="AE41">IF(AC$2&lt;=$R41,INDEX('Sites Data'!$BE$11:$BE$210,(AC$2+SUM($R$4:$R40))),"")</f>
        <v/>
      </c>
      <c r="AF41" s="27" t="str" cm="1">
        <f t="array" ref="AF41">IF(AC$2&lt;=$R41,INDEX('Sites Data'!$BF$11:$BF$210,(AC$2+SUM($R$4:$R40))),"")</f>
        <v/>
      </c>
      <c r="AG41" s="27" t="str" cm="1">
        <f t="array" ref="AG41">IF(AC$2&lt;=$R41,INDEX('Sites Data'!$BG$11:$BG$210,(AC$2+SUM($R$4:$R40))),"")</f>
        <v/>
      </c>
      <c r="AH41" s="27" t="str" cm="1">
        <f t="array" ref="AH41">IF(AC$2&lt;=$R41,INDEX('Sites Data'!$BH$11:$BH$210,(AC$2+SUM($R$4:$R40))),"")</f>
        <v/>
      </c>
      <c r="AI41" s="27" t="str" cm="1">
        <f t="array" ref="AI41">IF(AC$2&lt;=$R41,INDEX('Sites Data'!$BI$11:$BI$210,(AC$2+SUM($R$4:$R40))),"")</f>
        <v/>
      </c>
      <c r="AJ41" s="27" t="str" cm="1">
        <f t="array" ref="AJ41">IF(AC$2&lt;=$R41,INDEX('Sites Data'!$BJ$11:$BJ$210,(AC$2+SUM($R$4:$R40))),"")</f>
        <v/>
      </c>
      <c r="AK41" s="27" t="str" cm="1">
        <f t="array" ref="AK41">IF(AC$2&lt;=$R41,INDEX('Sites Data'!$BK$11:$BK$210,(AC$2+SUM($R$4:$R40))),"")</f>
        <v/>
      </c>
      <c r="AL41" s="25" t="str">
        <f>IF(AC41="","",SUMIF(Hide[Unique Types],$C41&amp;" "&amp;AD41&amp;" "&amp;AE41&amp;" "&amp;AF41,SiteCalc2[FCI Charging Capacity '[kWh/day']]))</f>
        <v/>
      </c>
      <c r="AM41" s="27" t="str" cm="1">
        <f t="array" ref="AM41">IF(AM$2&lt;=$R41,INDEX('Sites Data'!$BC$11:$BC$210,(AM$2+SUM($R$4:$R40))),"")</f>
        <v/>
      </c>
      <c r="AN41" s="27" t="str" cm="1">
        <f t="array" ref="AN41">IF(AM$2&lt;=$R41,INDEX('Sites Data'!$BD$11:$BD$210,(AM$2+SUM($R$4:$R40))),"")</f>
        <v/>
      </c>
      <c r="AO41" s="27" t="str" cm="1">
        <f t="array" ref="AO41">IF(AM$2&lt;=$R41,INDEX('Sites Data'!$BE$11:$BE$210,(AM$2+SUM($R$4:$R40))),"")</f>
        <v/>
      </c>
      <c r="AP41" s="27" t="str" cm="1">
        <f t="array" ref="AP41">IF(AM$2&lt;=$R41,INDEX('Sites Data'!$BF$11:$BF$210,(AM$2+SUM($R$4:$R40))),"")</f>
        <v/>
      </c>
      <c r="AQ41" s="27" t="str" cm="1">
        <f t="array" ref="AQ41">IF(AM$2&lt;=$R41,INDEX('Sites Data'!$BG$11:$BG$210,(AM$2+SUM($R$4:$R40))),"")</f>
        <v/>
      </c>
      <c r="AR41" s="27" t="str" cm="1">
        <f t="array" ref="AR41">IF(AM$2&lt;=$R41,INDEX('Sites Data'!$BH$11:$BH$210,(AM$2+SUM($R$4:$R40))),"")</f>
        <v/>
      </c>
      <c r="AS41" s="27" t="str" cm="1">
        <f t="array" ref="AS41">IF(AM$2&lt;=$R41,INDEX('Sites Data'!$BI$11:$BI$210,(AM$2+SUM($R$4:$R40))),"")</f>
        <v/>
      </c>
      <c r="AT41" s="27" t="str" cm="1">
        <f t="array" ref="AT41">IF(AM$2&lt;=$R41,INDEX('Sites Data'!$BJ$11:$BJ$210,(AM$2+SUM($R$4:$R40))),"")</f>
        <v/>
      </c>
      <c r="AU41" s="27" t="str" cm="1">
        <f t="array" ref="AU41">IF(AM$2&lt;=$R41,INDEX('Sites Data'!$BK$11:$BK$210,(AM$2+SUM($R$4:$R40))),"")</f>
        <v/>
      </c>
      <c r="AV41" s="25" t="str">
        <f>IF(AM41="","",SUMIF(Hide[Unique Types],$C41&amp;" "&amp;AN41&amp;" "&amp;AO41&amp;" "&amp;AP41,SiteCalc2[FCI Charging Capacity '[kWh/day']]))</f>
        <v/>
      </c>
      <c r="AW41" s="27" t="str" cm="1">
        <f t="array" ref="AW41">IF(AW$2&lt;=$R41,INDEX('Sites Data'!$BC$11:$BC$210,(AW$2+SUM($R$4:$R40))),"")</f>
        <v/>
      </c>
      <c r="AX41" s="27" t="str" cm="1">
        <f t="array" ref="AX41">IF(AW$2&lt;=$R41,INDEX('Sites Data'!$BD$11:$BD$210,(AW$2+SUM($R$4:$R40))),"")</f>
        <v/>
      </c>
      <c r="AY41" s="27" t="str" cm="1">
        <f t="array" ref="AY41">IF(AW$2&lt;=$R41,INDEX('Sites Data'!$BE$11:$BE$210,(AW$2+SUM($R$4:$R40))),"")</f>
        <v/>
      </c>
      <c r="AZ41" s="27" t="str" cm="1">
        <f t="array" ref="AZ41">IF(AW$2&lt;=$R41,INDEX('Sites Data'!$BF$11:$BF$210,(AW$2+SUM($R$4:$R40))),"")</f>
        <v/>
      </c>
      <c r="BA41" s="27" t="str" cm="1">
        <f t="array" ref="BA41">IF(AW$2&lt;=$R41,INDEX('Sites Data'!$BG$11:$BG$210,(AW$2+SUM($R$4:$R40))),"")</f>
        <v/>
      </c>
      <c r="BB41" s="27" t="str" cm="1">
        <f t="array" ref="BB41">IF(AW$2&lt;=$R41,INDEX('Sites Data'!$BH$11:$BH$210,(AW$2+SUM($R$4:$R40))),"")</f>
        <v/>
      </c>
      <c r="BC41" s="27" t="str" cm="1">
        <f t="array" ref="BC41">IF(AW$2&lt;=$R41,INDEX('Sites Data'!$BI$11:$BI$210,(AW$2+SUM($R$4:$R40))),"")</f>
        <v/>
      </c>
      <c r="BD41" s="27" t="str" cm="1">
        <f t="array" ref="BD41">IF(AW$2&lt;=$R41,INDEX('Sites Data'!$BJ$11:$BJ$210,(AW$2+SUM($R$4:$R40))),"")</f>
        <v/>
      </c>
      <c r="BE41" s="27" t="str" cm="1">
        <f t="array" ref="BE41">IF(AW$2&lt;=$R41,INDEX('Sites Data'!$BK$11:$BK$210,(AW$2+SUM($R$4:$R40))),"")</f>
        <v/>
      </c>
      <c r="BF41" s="25" t="str">
        <f>IF(AW41="","",SUMIF(Hide[Unique Types],$C41&amp;" "&amp;AX41&amp;" "&amp;AY41&amp;" "&amp;AZ41,SiteCalc2[FCI Charging Capacity '[kWh/day']]))</f>
        <v/>
      </c>
      <c r="BG41" s="27" t="str" cm="1">
        <f t="array" ref="BG41">IF(BG$2&lt;=$R41,INDEX('Sites Data'!$BC$11:$BC$210,(BG$2+SUM($R$4:$R40))),"")</f>
        <v/>
      </c>
      <c r="BH41" s="27" t="str" cm="1">
        <f t="array" ref="BH41">IF(BG$2&lt;=$R41,INDEX('Sites Data'!$BD$11:$BD$210,(BG$2+SUM($R$4:$R40))),"")</f>
        <v/>
      </c>
      <c r="BI41" s="27" t="str" cm="1">
        <f t="array" ref="BI41">IF(BG$2&lt;=$R41,INDEX('Sites Data'!$BE$11:$BE$210,(BG$2+SUM($R$4:$R40))),"")</f>
        <v/>
      </c>
      <c r="BJ41" s="27" t="str" cm="1">
        <f t="array" ref="BJ41">IF(BG$2&lt;=$R41,INDEX('Sites Data'!$BF$11:$BF$210,(BG$2+SUM($R$4:$R40))),"")</f>
        <v/>
      </c>
      <c r="BK41" s="27" t="str" cm="1">
        <f t="array" ref="BK41">IF(BG$2&lt;=$R41,INDEX('Sites Data'!$BG$11:$BG$210,(BG$2+SUM($R$4:$R40))),"")</f>
        <v/>
      </c>
      <c r="BL41" s="27" t="str" cm="1">
        <f t="array" ref="BL41">IF(BG$2&lt;=$R41,INDEX('Sites Data'!$BH$11:$BH$210,(BG$2+SUM($R$4:$R40))),"")</f>
        <v/>
      </c>
      <c r="BM41" s="27" t="str" cm="1">
        <f t="array" ref="BM41">IF(BG$2&lt;=$R41,INDEX('Sites Data'!$BI$11:$BI$210,(BG$2+SUM($R$4:$R40))),"")</f>
        <v/>
      </c>
      <c r="BN41" s="27" t="str" cm="1">
        <f t="array" ref="BN41">IF(BG$2&lt;=$R41,INDEX('Sites Data'!$BJ$11:$BJ$210,(BG$2+SUM($R$4:$R40))),"")</f>
        <v/>
      </c>
      <c r="BO41" s="27" t="str" cm="1">
        <f t="array" ref="BO41">IF(BG$2&lt;=$R41,INDEX('Sites Data'!$BK$11:$BK$210,(BG$2+SUM($R$4:$R40))),"")</f>
        <v/>
      </c>
      <c r="BP41" s="25" t="str">
        <f>IF(BG41="","",SUMIF(Hide[Unique Types],$C41&amp;" "&amp;BH41&amp;" "&amp;BI41&amp;" "&amp;BJ41,SiteCalc2[FCI Charging Capacity '[kWh/day']]))</f>
        <v/>
      </c>
      <c r="BQ41" s="27" t="str" cm="1">
        <f t="array" ref="BQ41">IF(BQ$2&lt;=$R41,INDEX('Sites Data'!$BC$11:$BC$210,(BQ$2+SUM($R$4:$R40))),"")</f>
        <v/>
      </c>
      <c r="BR41" s="27" t="str" cm="1">
        <f t="array" ref="BR41">IF(BQ$2&lt;=$R41,INDEX('Sites Data'!$BD$11:$BD$210,(BQ$2+SUM($R$4:$R40))),"")</f>
        <v/>
      </c>
      <c r="BS41" s="27" t="str" cm="1">
        <f t="array" ref="BS41">IF(BQ$2&lt;=$R41,INDEX('Sites Data'!$BE$11:$BE$210,(BQ$2+SUM($R$4:$R40))),"")</f>
        <v/>
      </c>
      <c r="BT41" s="27" t="str" cm="1">
        <f t="array" ref="BT41">IF(BQ$2&lt;=$R41,INDEX('Sites Data'!$BF$11:$BF$210,(BQ$2+SUM($R$4:$R40))),"")</f>
        <v/>
      </c>
      <c r="BU41" s="27" t="str" cm="1">
        <f t="array" ref="BU41">IF(BQ$2&lt;=$R41,INDEX('Sites Data'!$BG$11:$BG$210,(BQ$2+SUM($R$4:$R40))),"")</f>
        <v/>
      </c>
      <c r="BV41" s="27" t="str" cm="1">
        <f t="array" ref="BV41">IF(BQ$2&lt;=$R41,INDEX('Sites Data'!$BH$11:$BH$210,(BQ$2+SUM($R$4:$R40))),"")</f>
        <v/>
      </c>
      <c r="BW41" s="27" t="str" cm="1">
        <f t="array" ref="BW41">IF(BQ$2&lt;=$R41,INDEX('Sites Data'!$BI$11:$BI$210,(BQ$2+SUM($R$4:$R40))),"")</f>
        <v/>
      </c>
      <c r="BX41" s="27" t="str" cm="1">
        <f t="array" ref="BX41">IF(BQ$2&lt;=$R41,INDEX('Sites Data'!$BJ$11:$BJ$210,(BQ$2+SUM($R$4:$R40))),"")</f>
        <v/>
      </c>
      <c r="BY41" s="27" t="str" cm="1">
        <f t="array" ref="BY41">IF(BQ$2&lt;=$R41,INDEX('Sites Data'!$BK$11:$BK$210,(BQ$2+SUM($R$4:$R40))),"")</f>
        <v/>
      </c>
      <c r="BZ41" s="25" t="str">
        <f>IF(BQ41="","",SUMIF(Hide[Unique Types],$C41&amp;" "&amp;BR41&amp;" "&amp;BS41&amp;" "&amp;BT41,SiteCalc2[FCI Charging Capacity '[kWh/day']]))</f>
        <v/>
      </c>
      <c r="CA41" s="27" t="str" cm="1">
        <f t="array" ref="CA41">IF(CA$2&lt;=$R41,INDEX('Sites Data'!$BC$11:$BC$210,(CA$2+SUM($R$4:$R40))),"")</f>
        <v/>
      </c>
      <c r="CB41" s="27" t="str" cm="1">
        <f t="array" ref="CB41">IF(CA$2&lt;=$R41,INDEX('Sites Data'!$BD$11:$BD$210,(CA$2+SUM($R$4:$R40))),"")</f>
        <v/>
      </c>
      <c r="CC41" s="27" t="str" cm="1">
        <f t="array" ref="CC41">IF(CA$2&lt;=$R41,INDEX('Sites Data'!$BE$11:$BE$210,(CA$2+SUM($R$4:$R40))),"")</f>
        <v/>
      </c>
      <c r="CD41" s="27" t="str" cm="1">
        <f t="array" ref="CD41">IF(CA$2&lt;=$R41,INDEX('Sites Data'!$BF$11:$BF$210,(CA$2+SUM($R$4:$R40))),"")</f>
        <v/>
      </c>
      <c r="CE41" s="27" t="str" cm="1">
        <f t="array" ref="CE41">IF(CA$2&lt;=$R41,INDEX('Sites Data'!$BG$11:$BG$210,(CA$2+SUM($R$4:$R40))),"")</f>
        <v/>
      </c>
      <c r="CF41" s="27" t="str" cm="1">
        <f t="array" ref="CF41">IF(CA$2&lt;=$R41,INDEX('Sites Data'!$BH$11:$BH$210,(CA$2+SUM($R$4:$R40))),"")</f>
        <v/>
      </c>
      <c r="CG41" s="27" t="str" cm="1">
        <f t="array" ref="CG41">IF(CA$2&lt;=$R41,INDEX('Sites Data'!$BI$11:$BI$210,(CA$2+SUM($R$4:$R40))),"")</f>
        <v/>
      </c>
      <c r="CH41" s="27" t="str" cm="1">
        <f t="array" ref="CH41">IF(CA$2&lt;=$R41,INDEX('Sites Data'!$BJ$11:$BJ$210,(CA$2+SUM($R$4:$R40))),"")</f>
        <v/>
      </c>
      <c r="CI41" s="27" t="str" cm="1">
        <f t="array" ref="CI41">IF(CA$2&lt;=$R41,INDEX('Sites Data'!$BK$11:$BK$210,(CA$2+SUM($R$4:$R40))),"")</f>
        <v/>
      </c>
      <c r="CJ41" s="25" t="str">
        <f>IF(CA41="","",SUMIF(Hide[Unique Types],$C41&amp;" "&amp;CB41&amp;" "&amp;CC41&amp;" "&amp;CD41,SiteCalc2[FCI Charging Capacity '[kWh/day']]))</f>
        <v/>
      </c>
      <c r="CK41" s="25" t="str">
        <f t="shared" si="11"/>
        <v/>
      </c>
      <c r="CL41" s="25" t="str">
        <f t="shared" si="12"/>
        <v/>
      </c>
      <c r="CM41" s="25" t="str">
        <f t="shared" si="13"/>
        <v/>
      </c>
      <c r="CN41" s="25" t="str">
        <f t="shared" si="14"/>
        <v/>
      </c>
      <c r="CO41" s="25" t="str">
        <f t="shared" si="15"/>
        <v/>
      </c>
      <c r="CP41" s="25" t="str">
        <f t="shared" si="16"/>
        <v/>
      </c>
      <c r="CQ41" s="25" t="str">
        <f t="shared" si="17"/>
        <v/>
      </c>
      <c r="CR41" s="25" t="str">
        <f t="shared" si="18"/>
        <v/>
      </c>
      <c r="CS41" s="25" t="str">
        <f t="shared" si="19"/>
        <v/>
      </c>
      <c r="CT41" s="25" t="str">
        <f t="shared" si="20"/>
        <v/>
      </c>
    </row>
    <row r="42" spans="1:98" x14ac:dyDescent="0.3">
      <c r="A42" s="20">
        <v>39</v>
      </c>
      <c r="B42" s="20">
        <f t="shared" si="21"/>
        <v>0</v>
      </c>
      <c r="D42" s="25">
        <f>_xlfn.XLOOKUP(C42,SiteChar[Site Name],SiteChar[Site Street Address],"",0,1)</f>
        <v>0</v>
      </c>
      <c r="E42" s="25" t="str">
        <f>_xlfn.XLOOKUP(D42,SiteChar[Site Street Address],SiteChar[Site City],"",0,1)</f>
        <v/>
      </c>
      <c r="F42" s="25">
        <f>_xlfn.XLOOKUP($C42,SiteChar[Site Name],SiteChar[Latitude],"",0,1)</f>
        <v>0</v>
      </c>
      <c r="G42" s="25">
        <f>_xlfn.XLOOKUP($C42,SiteChar[Site Name],SiteChar[Longitude],"",0,1)</f>
        <v>0</v>
      </c>
      <c r="H42" s="33">
        <f>_xlfn.XLOOKUP($C42,SiteChar[Site Name],SiteChar[Expected Date of Station Operation],"",0,1)</f>
        <v>0</v>
      </c>
      <c r="I42" s="34">
        <f>_xlfn.XLOOKUP($C42,SiteChar[Site Name],SiteChar[Expected Daily Permitted Hours],"",0,1)</f>
        <v>0</v>
      </c>
      <c r="J42" s="25">
        <f>_xlfn.XLOOKUP($C42,SiteChar[Site Name],SiteChar[Maximum Total Site Power 
'[kW']],"",0,1)</f>
        <v>0</v>
      </c>
      <c r="K42" s="25"/>
      <c r="L42" s="25" cm="1">
        <f t="array" ref="L42">_xlfn.XLOOKUP($C42,SiteChar[Site Name],SiteCalc1[Total Site
FCI 
Power Rating 
'[kW']],"",0,1)</f>
        <v>0</v>
      </c>
      <c r="M42" s="25" cm="1">
        <f t="array" ref="M42">_xlfn.XLOOKUP($C42,SiteChar[Site Name],SiteCalc1[Total 
Site 
LMD-FCI Power Rating 
'[kW']],"",0,1)</f>
        <v>0</v>
      </c>
      <c r="N42" s="25" cm="1">
        <f t="array" ref="N42">_xlfn.XLOOKUP($C42,SiteChar[Site Name],SiteCalc1[Total Site
HD-FCI Power Rating 
'[kW']],"",0,1)</f>
        <v>0</v>
      </c>
      <c r="O42" s="25" cm="1">
        <f t="array" ref="O42">_xlfn.XLOOKUP($C42,SiteChar[Site Name],SiteCalc2[Total Number of 
Site 
FSEs],"",0,1)</f>
        <v>0</v>
      </c>
      <c r="P42" s="27" cm="1">
        <f t="array" ref="P42">_xlfn.XLOOKUP($C42,SiteChar[Site Name],SiteCalc2[Total Number of Site
LMD-FCI FSEs],"",0,1)</f>
        <v>0</v>
      </c>
      <c r="Q42" s="27" cm="1">
        <f t="array" ref="Q42">_xlfn.XLOOKUP($C42,SiteChar[Site Name],SiteCalc2[Total Number of Site
HD-FCI FSEs],"",0,1)</f>
        <v>0</v>
      </c>
      <c r="R42" s="27" t="str" cm="1">
        <f t="array" ref="R42">_xlfn.XLOOKUP(C42,'Sites Data'!AZ49:$AZ$210,'Sites Data'!BA49:$BA$210,"",0,1)</f>
        <v/>
      </c>
      <c r="S42" s="25" t="str" cm="1">
        <f t="array" ref="S42">INDEX('Sites Data'!$BC$11:$BC$210,(S$2+SUM($R$4:R41)))</f>
        <v/>
      </c>
      <c r="T42" s="25" t="str" cm="1">
        <f t="array" ref="T42">INDEX('Sites Data'!$BD$11:$BD$210,(S$2+SUM($R$4:R41)))</f>
        <v/>
      </c>
      <c r="U42" s="25" t="str" cm="1">
        <f t="array" ref="U42">INDEX('Sites Data'!$BE$11:$BE$210,(S$2+SUM($R$4:$R41)))</f>
        <v/>
      </c>
      <c r="V42" s="25" t="str" cm="1">
        <f t="array" ref="V42">INDEX('Sites Data'!$BF$11:$BF$210,(S$2+SUM($R$4:$R41)))</f>
        <v/>
      </c>
      <c r="W42" s="25" t="str" cm="1">
        <f t="array" ref="W42">INDEX('Sites Data'!$BG$11:$BG$210,(S$2+SUM($R$4:$R41)))</f>
        <v/>
      </c>
      <c r="X42" s="25" t="str" cm="1">
        <f t="array" ref="X42">INDEX('Sites Data'!$BH$11:$BH$210,(S$2+SUM($R$4:$R41)))</f>
        <v/>
      </c>
      <c r="Y42" s="25" t="str" cm="1">
        <f t="array" ref="Y42">INDEX('Sites Data'!$BI$11:$BI$210,(S$2+SUM($R$4:$R41)))</f>
        <v/>
      </c>
      <c r="Z42" s="25" t="str" cm="1">
        <f t="array" ref="Z42">INDEX('Sites Data'!$BJ$11:$BJ$210,(S$2+SUM($R$4:$R41)))</f>
        <v/>
      </c>
      <c r="AA42" s="25" t="str" cm="1">
        <f t="array" ref="AA42">INDEX('Sites Data'!$BK$11:$BK$210,(S$2+SUM($R$4:$R41)))</f>
        <v/>
      </c>
      <c r="AB42" s="25" t="str">
        <f>IF(S42="","",SUMIF(Hide[Unique Types],$C42&amp;" "&amp;T42&amp;" "&amp;U42&amp;" "&amp;V42,SiteCalc2[FCI Charging Capacity '[kWh/day']]))</f>
        <v/>
      </c>
      <c r="AC42" s="27" t="str" cm="1">
        <f t="array" ref="AC42">IF(AC$2&lt;=$R42,INDEX('Sites Data'!$BC$11:$BC$210,(AC$2+SUM($R$4:$R41))),"")</f>
        <v/>
      </c>
      <c r="AD42" s="152" t="str" cm="1">
        <f t="array" ref="AD42">IF(AC$2&lt;=$R42,INDEX('Sites Data'!$BD$11:$BD$210,(AC$2+SUM($R$4:$R41))),"")</f>
        <v/>
      </c>
      <c r="AE42" s="27" t="str" cm="1">
        <f t="array" ref="AE42">IF(AC$2&lt;=$R42,INDEX('Sites Data'!$BE$11:$BE$210,(AC$2+SUM($R$4:$R41))),"")</f>
        <v/>
      </c>
      <c r="AF42" s="27" t="str" cm="1">
        <f t="array" ref="AF42">IF(AC$2&lt;=$R42,INDEX('Sites Data'!$BF$11:$BF$210,(AC$2+SUM($R$4:$R41))),"")</f>
        <v/>
      </c>
      <c r="AG42" s="27" t="str" cm="1">
        <f t="array" ref="AG42">IF(AC$2&lt;=$R42,INDEX('Sites Data'!$BG$11:$BG$210,(AC$2+SUM($R$4:$R41))),"")</f>
        <v/>
      </c>
      <c r="AH42" s="27" t="str" cm="1">
        <f t="array" ref="AH42">IF(AC$2&lt;=$R42,INDEX('Sites Data'!$BH$11:$BH$210,(AC$2+SUM($R$4:$R41))),"")</f>
        <v/>
      </c>
      <c r="AI42" s="27" t="str" cm="1">
        <f t="array" ref="AI42">IF(AC$2&lt;=$R42,INDEX('Sites Data'!$BI$11:$BI$210,(AC$2+SUM($R$4:$R41))),"")</f>
        <v/>
      </c>
      <c r="AJ42" s="27" t="str" cm="1">
        <f t="array" ref="AJ42">IF(AC$2&lt;=$R42,INDEX('Sites Data'!$BJ$11:$BJ$210,(AC$2+SUM($R$4:$R41))),"")</f>
        <v/>
      </c>
      <c r="AK42" s="27" t="str" cm="1">
        <f t="array" ref="AK42">IF(AC$2&lt;=$R42,INDEX('Sites Data'!$BK$11:$BK$210,(AC$2+SUM($R$4:$R41))),"")</f>
        <v/>
      </c>
      <c r="AL42" s="25" t="str">
        <f>IF(AC42="","",SUMIF(Hide[Unique Types],$C42&amp;" "&amp;AD42&amp;" "&amp;AE42&amp;" "&amp;AF42,SiteCalc2[FCI Charging Capacity '[kWh/day']]))</f>
        <v/>
      </c>
      <c r="AM42" s="27" t="str" cm="1">
        <f t="array" ref="AM42">IF(AM$2&lt;=$R42,INDEX('Sites Data'!$BC$11:$BC$210,(AM$2+SUM($R$4:$R41))),"")</f>
        <v/>
      </c>
      <c r="AN42" s="27" t="str" cm="1">
        <f t="array" ref="AN42">IF(AM$2&lt;=$R42,INDEX('Sites Data'!$BD$11:$BD$210,(AM$2+SUM($R$4:$R41))),"")</f>
        <v/>
      </c>
      <c r="AO42" s="27" t="str" cm="1">
        <f t="array" ref="AO42">IF(AM$2&lt;=$R42,INDEX('Sites Data'!$BE$11:$BE$210,(AM$2+SUM($R$4:$R41))),"")</f>
        <v/>
      </c>
      <c r="AP42" s="27" t="str" cm="1">
        <f t="array" ref="AP42">IF(AM$2&lt;=$R42,INDEX('Sites Data'!$BF$11:$BF$210,(AM$2+SUM($R$4:$R41))),"")</f>
        <v/>
      </c>
      <c r="AQ42" s="27" t="str" cm="1">
        <f t="array" ref="AQ42">IF(AM$2&lt;=$R42,INDEX('Sites Data'!$BG$11:$BG$210,(AM$2+SUM($R$4:$R41))),"")</f>
        <v/>
      </c>
      <c r="AR42" s="27" t="str" cm="1">
        <f t="array" ref="AR42">IF(AM$2&lt;=$R42,INDEX('Sites Data'!$BH$11:$BH$210,(AM$2+SUM($R$4:$R41))),"")</f>
        <v/>
      </c>
      <c r="AS42" s="27" t="str" cm="1">
        <f t="array" ref="AS42">IF(AM$2&lt;=$R42,INDEX('Sites Data'!$BI$11:$BI$210,(AM$2+SUM($R$4:$R41))),"")</f>
        <v/>
      </c>
      <c r="AT42" s="27" t="str" cm="1">
        <f t="array" ref="AT42">IF(AM$2&lt;=$R42,INDEX('Sites Data'!$BJ$11:$BJ$210,(AM$2+SUM($R$4:$R41))),"")</f>
        <v/>
      </c>
      <c r="AU42" s="27" t="str" cm="1">
        <f t="array" ref="AU42">IF(AM$2&lt;=$R42,INDEX('Sites Data'!$BK$11:$BK$210,(AM$2+SUM($R$4:$R41))),"")</f>
        <v/>
      </c>
      <c r="AV42" s="25" t="str">
        <f>IF(AM42="","",SUMIF(Hide[Unique Types],$C42&amp;" "&amp;AN42&amp;" "&amp;AO42&amp;" "&amp;AP42,SiteCalc2[FCI Charging Capacity '[kWh/day']]))</f>
        <v/>
      </c>
      <c r="AW42" s="27" t="str" cm="1">
        <f t="array" ref="AW42">IF(AW$2&lt;=$R42,INDEX('Sites Data'!$BC$11:$BC$210,(AW$2+SUM($R$4:$R41))),"")</f>
        <v/>
      </c>
      <c r="AX42" s="27" t="str" cm="1">
        <f t="array" ref="AX42">IF(AW$2&lt;=$R42,INDEX('Sites Data'!$BD$11:$BD$210,(AW$2+SUM($R$4:$R41))),"")</f>
        <v/>
      </c>
      <c r="AY42" s="27" t="str" cm="1">
        <f t="array" ref="AY42">IF(AW$2&lt;=$R42,INDEX('Sites Data'!$BE$11:$BE$210,(AW$2+SUM($R$4:$R41))),"")</f>
        <v/>
      </c>
      <c r="AZ42" s="27" t="str" cm="1">
        <f t="array" ref="AZ42">IF(AW$2&lt;=$R42,INDEX('Sites Data'!$BF$11:$BF$210,(AW$2+SUM($R$4:$R41))),"")</f>
        <v/>
      </c>
      <c r="BA42" s="27" t="str" cm="1">
        <f t="array" ref="BA42">IF(AW$2&lt;=$R42,INDEX('Sites Data'!$BG$11:$BG$210,(AW$2+SUM($R$4:$R41))),"")</f>
        <v/>
      </c>
      <c r="BB42" s="27" t="str" cm="1">
        <f t="array" ref="BB42">IF(AW$2&lt;=$R42,INDEX('Sites Data'!$BH$11:$BH$210,(AW$2+SUM($R$4:$R41))),"")</f>
        <v/>
      </c>
      <c r="BC42" s="27" t="str" cm="1">
        <f t="array" ref="BC42">IF(AW$2&lt;=$R42,INDEX('Sites Data'!$BI$11:$BI$210,(AW$2+SUM($R$4:$R41))),"")</f>
        <v/>
      </c>
      <c r="BD42" s="27" t="str" cm="1">
        <f t="array" ref="BD42">IF(AW$2&lt;=$R42,INDEX('Sites Data'!$BJ$11:$BJ$210,(AW$2+SUM($R$4:$R41))),"")</f>
        <v/>
      </c>
      <c r="BE42" s="27" t="str" cm="1">
        <f t="array" ref="BE42">IF(AW$2&lt;=$R42,INDEX('Sites Data'!$BK$11:$BK$210,(AW$2+SUM($R$4:$R41))),"")</f>
        <v/>
      </c>
      <c r="BF42" s="25" t="str">
        <f>IF(AW42="","",SUMIF(Hide[Unique Types],$C42&amp;" "&amp;AX42&amp;" "&amp;AY42&amp;" "&amp;AZ42,SiteCalc2[FCI Charging Capacity '[kWh/day']]))</f>
        <v/>
      </c>
      <c r="BG42" s="27" t="str" cm="1">
        <f t="array" ref="BG42">IF(BG$2&lt;=$R42,INDEX('Sites Data'!$BC$11:$BC$210,(BG$2+SUM($R$4:$R41))),"")</f>
        <v/>
      </c>
      <c r="BH42" s="27" t="str" cm="1">
        <f t="array" ref="BH42">IF(BG$2&lt;=$R42,INDEX('Sites Data'!$BD$11:$BD$210,(BG$2+SUM($R$4:$R41))),"")</f>
        <v/>
      </c>
      <c r="BI42" s="27" t="str" cm="1">
        <f t="array" ref="BI42">IF(BG$2&lt;=$R42,INDEX('Sites Data'!$BE$11:$BE$210,(BG$2+SUM($R$4:$R41))),"")</f>
        <v/>
      </c>
      <c r="BJ42" s="27" t="str" cm="1">
        <f t="array" ref="BJ42">IF(BG$2&lt;=$R42,INDEX('Sites Data'!$BF$11:$BF$210,(BG$2+SUM($R$4:$R41))),"")</f>
        <v/>
      </c>
      <c r="BK42" s="27" t="str" cm="1">
        <f t="array" ref="BK42">IF(BG$2&lt;=$R42,INDEX('Sites Data'!$BG$11:$BG$210,(BG$2+SUM($R$4:$R41))),"")</f>
        <v/>
      </c>
      <c r="BL42" s="27" t="str" cm="1">
        <f t="array" ref="BL42">IF(BG$2&lt;=$R42,INDEX('Sites Data'!$BH$11:$BH$210,(BG$2+SUM($R$4:$R41))),"")</f>
        <v/>
      </c>
      <c r="BM42" s="27" t="str" cm="1">
        <f t="array" ref="BM42">IF(BG$2&lt;=$R42,INDEX('Sites Data'!$BI$11:$BI$210,(BG$2+SUM($R$4:$R41))),"")</f>
        <v/>
      </c>
      <c r="BN42" s="27" t="str" cm="1">
        <f t="array" ref="BN42">IF(BG$2&lt;=$R42,INDEX('Sites Data'!$BJ$11:$BJ$210,(BG$2+SUM($R$4:$R41))),"")</f>
        <v/>
      </c>
      <c r="BO42" s="27" t="str" cm="1">
        <f t="array" ref="BO42">IF(BG$2&lt;=$R42,INDEX('Sites Data'!$BK$11:$BK$210,(BG$2+SUM($R$4:$R41))),"")</f>
        <v/>
      </c>
      <c r="BP42" s="25" t="str">
        <f>IF(BG42="","",SUMIF(Hide[Unique Types],$C42&amp;" "&amp;BH42&amp;" "&amp;BI42&amp;" "&amp;BJ42,SiteCalc2[FCI Charging Capacity '[kWh/day']]))</f>
        <v/>
      </c>
      <c r="BQ42" s="27" t="str" cm="1">
        <f t="array" ref="BQ42">IF(BQ$2&lt;=$R42,INDEX('Sites Data'!$BC$11:$BC$210,(BQ$2+SUM($R$4:$R41))),"")</f>
        <v/>
      </c>
      <c r="BR42" s="27" t="str" cm="1">
        <f t="array" ref="BR42">IF(BQ$2&lt;=$R42,INDEX('Sites Data'!$BD$11:$BD$210,(BQ$2+SUM($R$4:$R41))),"")</f>
        <v/>
      </c>
      <c r="BS42" s="27" t="str" cm="1">
        <f t="array" ref="BS42">IF(BQ$2&lt;=$R42,INDEX('Sites Data'!$BE$11:$BE$210,(BQ$2+SUM($R$4:$R41))),"")</f>
        <v/>
      </c>
      <c r="BT42" s="27" t="str" cm="1">
        <f t="array" ref="BT42">IF(BQ$2&lt;=$R42,INDEX('Sites Data'!$BF$11:$BF$210,(BQ$2+SUM($R$4:$R41))),"")</f>
        <v/>
      </c>
      <c r="BU42" s="27" t="str" cm="1">
        <f t="array" ref="BU42">IF(BQ$2&lt;=$R42,INDEX('Sites Data'!$BG$11:$BG$210,(BQ$2+SUM($R$4:$R41))),"")</f>
        <v/>
      </c>
      <c r="BV42" s="27" t="str" cm="1">
        <f t="array" ref="BV42">IF(BQ$2&lt;=$R42,INDEX('Sites Data'!$BH$11:$BH$210,(BQ$2+SUM($R$4:$R41))),"")</f>
        <v/>
      </c>
      <c r="BW42" s="27" t="str" cm="1">
        <f t="array" ref="BW42">IF(BQ$2&lt;=$R42,INDEX('Sites Data'!$BI$11:$BI$210,(BQ$2+SUM($R$4:$R41))),"")</f>
        <v/>
      </c>
      <c r="BX42" s="27" t="str" cm="1">
        <f t="array" ref="BX42">IF(BQ$2&lt;=$R42,INDEX('Sites Data'!$BJ$11:$BJ$210,(BQ$2+SUM($R$4:$R41))),"")</f>
        <v/>
      </c>
      <c r="BY42" s="27" t="str" cm="1">
        <f t="array" ref="BY42">IF(BQ$2&lt;=$R42,INDEX('Sites Data'!$BK$11:$BK$210,(BQ$2+SUM($R$4:$R41))),"")</f>
        <v/>
      </c>
      <c r="BZ42" s="25" t="str">
        <f>IF(BQ42="","",SUMIF(Hide[Unique Types],$C42&amp;" "&amp;BR42&amp;" "&amp;BS42&amp;" "&amp;BT42,SiteCalc2[FCI Charging Capacity '[kWh/day']]))</f>
        <v/>
      </c>
      <c r="CA42" s="27" t="str" cm="1">
        <f t="array" ref="CA42">IF(CA$2&lt;=$R42,INDEX('Sites Data'!$BC$11:$BC$210,(CA$2+SUM($R$4:$R41))),"")</f>
        <v/>
      </c>
      <c r="CB42" s="27" t="str" cm="1">
        <f t="array" ref="CB42">IF(CA$2&lt;=$R42,INDEX('Sites Data'!$BD$11:$BD$210,(CA$2+SUM($R$4:$R41))),"")</f>
        <v/>
      </c>
      <c r="CC42" s="27" t="str" cm="1">
        <f t="array" ref="CC42">IF(CA$2&lt;=$R42,INDEX('Sites Data'!$BE$11:$BE$210,(CA$2+SUM($R$4:$R41))),"")</f>
        <v/>
      </c>
      <c r="CD42" s="27" t="str" cm="1">
        <f t="array" ref="CD42">IF(CA$2&lt;=$R42,INDEX('Sites Data'!$BF$11:$BF$210,(CA$2+SUM($R$4:$R41))),"")</f>
        <v/>
      </c>
      <c r="CE42" s="27" t="str" cm="1">
        <f t="array" ref="CE42">IF(CA$2&lt;=$R42,INDEX('Sites Data'!$BG$11:$BG$210,(CA$2+SUM($R$4:$R41))),"")</f>
        <v/>
      </c>
      <c r="CF42" s="27" t="str" cm="1">
        <f t="array" ref="CF42">IF(CA$2&lt;=$R42,INDEX('Sites Data'!$BH$11:$BH$210,(CA$2+SUM($R$4:$R41))),"")</f>
        <v/>
      </c>
      <c r="CG42" s="27" t="str" cm="1">
        <f t="array" ref="CG42">IF(CA$2&lt;=$R42,INDEX('Sites Data'!$BI$11:$BI$210,(CA$2+SUM($R$4:$R41))),"")</f>
        <v/>
      </c>
      <c r="CH42" s="27" t="str" cm="1">
        <f t="array" ref="CH42">IF(CA$2&lt;=$R42,INDEX('Sites Data'!$BJ$11:$BJ$210,(CA$2+SUM($R$4:$R41))),"")</f>
        <v/>
      </c>
      <c r="CI42" s="27" t="str" cm="1">
        <f t="array" ref="CI42">IF(CA$2&lt;=$R42,INDEX('Sites Data'!$BK$11:$BK$210,(CA$2+SUM($R$4:$R41))),"")</f>
        <v/>
      </c>
      <c r="CJ42" s="25" t="str">
        <f>IF(CA42="","",SUMIF(Hide[Unique Types],$C42&amp;" "&amp;CB42&amp;" "&amp;CC42&amp;" "&amp;CD42,SiteCalc2[FCI Charging Capacity '[kWh/day']]))</f>
        <v/>
      </c>
      <c r="CK42" s="25" t="str">
        <f t="shared" si="11"/>
        <v/>
      </c>
      <c r="CL42" s="25" t="str">
        <f t="shared" si="12"/>
        <v/>
      </c>
      <c r="CM42" s="25" t="str">
        <f t="shared" si="13"/>
        <v/>
      </c>
      <c r="CN42" s="25" t="str">
        <f t="shared" si="14"/>
        <v/>
      </c>
      <c r="CO42" s="25" t="str">
        <f t="shared" si="15"/>
        <v/>
      </c>
      <c r="CP42" s="25" t="str">
        <f t="shared" si="16"/>
        <v/>
      </c>
      <c r="CQ42" s="25" t="str">
        <f t="shared" si="17"/>
        <v/>
      </c>
      <c r="CR42" s="25" t="str">
        <f t="shared" si="18"/>
        <v/>
      </c>
      <c r="CS42" s="25" t="str">
        <f t="shared" si="19"/>
        <v/>
      </c>
      <c r="CT42" s="25" t="str">
        <f t="shared" si="20"/>
        <v/>
      </c>
    </row>
    <row r="43" spans="1:98" x14ac:dyDescent="0.3">
      <c r="A43" s="20">
        <v>40</v>
      </c>
      <c r="B43" s="20">
        <f t="shared" si="21"/>
        <v>0</v>
      </c>
      <c r="D43" s="25">
        <f>_xlfn.XLOOKUP(C43,SiteChar[Site Name],SiteChar[Site Street Address],"",0,1)</f>
        <v>0</v>
      </c>
      <c r="E43" s="25" t="str">
        <f>_xlfn.XLOOKUP(D43,SiteChar[Site Street Address],SiteChar[Site City],"",0,1)</f>
        <v/>
      </c>
      <c r="F43" s="25">
        <f>_xlfn.XLOOKUP($C43,SiteChar[Site Name],SiteChar[Latitude],"",0,1)</f>
        <v>0</v>
      </c>
      <c r="G43" s="25">
        <f>_xlfn.XLOOKUP($C43,SiteChar[Site Name],SiteChar[Longitude],"",0,1)</f>
        <v>0</v>
      </c>
      <c r="H43" s="33">
        <f>_xlfn.XLOOKUP($C43,SiteChar[Site Name],SiteChar[Expected Date of Station Operation],"",0,1)</f>
        <v>0</v>
      </c>
      <c r="I43" s="34">
        <f>_xlfn.XLOOKUP($C43,SiteChar[Site Name],SiteChar[Expected Daily Permitted Hours],"",0,1)</f>
        <v>0</v>
      </c>
      <c r="J43" s="25">
        <f>_xlfn.XLOOKUP($C43,SiteChar[Site Name],SiteChar[Maximum Total Site Power 
'[kW']],"",0,1)</f>
        <v>0</v>
      </c>
      <c r="K43" s="25"/>
      <c r="L43" s="25" cm="1">
        <f t="array" ref="L43">_xlfn.XLOOKUP($C43,SiteChar[Site Name],SiteCalc1[Total Site
FCI 
Power Rating 
'[kW']],"",0,1)</f>
        <v>0</v>
      </c>
      <c r="M43" s="25" cm="1">
        <f t="array" ref="M43">_xlfn.XLOOKUP($C43,SiteChar[Site Name],SiteCalc1[Total 
Site 
LMD-FCI Power Rating 
'[kW']],"",0,1)</f>
        <v>0</v>
      </c>
      <c r="N43" s="25" cm="1">
        <f t="array" ref="N43">_xlfn.XLOOKUP($C43,SiteChar[Site Name],SiteCalc1[Total Site
HD-FCI Power Rating 
'[kW']],"",0,1)</f>
        <v>0</v>
      </c>
      <c r="O43" s="25" cm="1">
        <f t="array" ref="O43">_xlfn.XLOOKUP($C43,SiteChar[Site Name],SiteCalc2[Total Number of 
Site 
FSEs],"",0,1)</f>
        <v>0</v>
      </c>
      <c r="P43" s="27" cm="1">
        <f t="array" ref="P43">_xlfn.XLOOKUP($C43,SiteChar[Site Name],SiteCalc2[Total Number of Site
LMD-FCI FSEs],"",0,1)</f>
        <v>0</v>
      </c>
      <c r="Q43" s="27" cm="1">
        <f t="array" ref="Q43">_xlfn.XLOOKUP($C43,SiteChar[Site Name],SiteCalc2[Total Number of Site
HD-FCI FSEs],"",0,1)</f>
        <v>0</v>
      </c>
      <c r="R43" s="27" t="str" cm="1">
        <f t="array" ref="R43">_xlfn.XLOOKUP(C43,'Sites Data'!AZ50:$AZ$210,'Sites Data'!BA50:$BA$210,"",0,1)</f>
        <v/>
      </c>
      <c r="S43" s="25" t="str" cm="1">
        <f t="array" ref="S43">INDEX('Sites Data'!$BC$11:$BC$210,(S$2+SUM($R$4:R42)))</f>
        <v/>
      </c>
      <c r="T43" s="25" t="str" cm="1">
        <f t="array" ref="T43">INDEX('Sites Data'!$BD$11:$BD$210,(S$2+SUM($R$4:R42)))</f>
        <v/>
      </c>
      <c r="U43" s="25" t="str" cm="1">
        <f t="array" ref="U43">INDEX('Sites Data'!$BE$11:$BE$210,(S$2+SUM($R$4:$R42)))</f>
        <v/>
      </c>
      <c r="V43" s="25" t="str" cm="1">
        <f t="array" ref="V43">INDEX('Sites Data'!$BF$11:$BF$210,(S$2+SUM($R$4:$R42)))</f>
        <v/>
      </c>
      <c r="W43" s="25" t="str" cm="1">
        <f t="array" ref="W43">INDEX('Sites Data'!$BG$11:$BG$210,(S$2+SUM($R$4:$R42)))</f>
        <v/>
      </c>
      <c r="X43" s="25" t="str" cm="1">
        <f t="array" ref="X43">INDEX('Sites Data'!$BH$11:$BH$210,(S$2+SUM($R$4:$R42)))</f>
        <v/>
      </c>
      <c r="Y43" s="25" t="str" cm="1">
        <f t="array" ref="Y43">INDEX('Sites Data'!$BI$11:$BI$210,(S$2+SUM($R$4:$R42)))</f>
        <v/>
      </c>
      <c r="Z43" s="25" t="str" cm="1">
        <f t="array" ref="Z43">INDEX('Sites Data'!$BJ$11:$BJ$210,(S$2+SUM($R$4:$R42)))</f>
        <v/>
      </c>
      <c r="AA43" s="25" t="str" cm="1">
        <f t="array" ref="AA43">INDEX('Sites Data'!$BK$11:$BK$210,(S$2+SUM($R$4:$R42)))</f>
        <v/>
      </c>
      <c r="AB43" s="25" t="str">
        <f>IF(S43="","",SUMIF(Hide[Unique Types],$C43&amp;" "&amp;T43&amp;" "&amp;U43&amp;" "&amp;V43,SiteCalc2[FCI Charging Capacity '[kWh/day']]))</f>
        <v/>
      </c>
      <c r="AC43" s="27" t="str" cm="1">
        <f t="array" ref="AC43">IF(AC$2&lt;=$R43,INDEX('Sites Data'!$BC$11:$BC$210,(AC$2+SUM($R$4:$R42))),"")</f>
        <v/>
      </c>
      <c r="AD43" s="152" t="str" cm="1">
        <f t="array" ref="AD43">IF(AC$2&lt;=$R43,INDEX('Sites Data'!$BD$11:$BD$210,(AC$2+SUM($R$4:$R42))),"")</f>
        <v/>
      </c>
      <c r="AE43" s="27" t="str" cm="1">
        <f t="array" ref="AE43">IF(AC$2&lt;=$R43,INDEX('Sites Data'!$BE$11:$BE$210,(AC$2+SUM($R$4:$R42))),"")</f>
        <v/>
      </c>
      <c r="AF43" s="27" t="str" cm="1">
        <f t="array" ref="AF43">IF(AC$2&lt;=$R43,INDEX('Sites Data'!$BF$11:$BF$210,(AC$2+SUM($R$4:$R42))),"")</f>
        <v/>
      </c>
      <c r="AG43" s="27" t="str" cm="1">
        <f t="array" ref="AG43">IF(AC$2&lt;=$R43,INDEX('Sites Data'!$BG$11:$BG$210,(AC$2+SUM($R$4:$R42))),"")</f>
        <v/>
      </c>
      <c r="AH43" s="27" t="str" cm="1">
        <f t="array" ref="AH43">IF(AC$2&lt;=$R43,INDEX('Sites Data'!$BH$11:$BH$210,(AC$2+SUM($R$4:$R42))),"")</f>
        <v/>
      </c>
      <c r="AI43" s="27" t="str" cm="1">
        <f t="array" ref="AI43">IF(AC$2&lt;=$R43,INDEX('Sites Data'!$BI$11:$BI$210,(AC$2+SUM($R$4:$R42))),"")</f>
        <v/>
      </c>
      <c r="AJ43" s="27" t="str" cm="1">
        <f t="array" ref="AJ43">IF(AC$2&lt;=$R43,INDEX('Sites Data'!$BJ$11:$BJ$210,(AC$2+SUM($R$4:$R42))),"")</f>
        <v/>
      </c>
      <c r="AK43" s="27" t="str" cm="1">
        <f t="array" ref="AK43">IF(AC$2&lt;=$R43,INDEX('Sites Data'!$BK$11:$BK$210,(AC$2+SUM($R$4:$R42))),"")</f>
        <v/>
      </c>
      <c r="AL43" s="25" t="str">
        <f>IF(AC43="","",SUMIF(Hide[Unique Types],$C43&amp;" "&amp;AD43&amp;" "&amp;AE43&amp;" "&amp;AF43,SiteCalc2[FCI Charging Capacity '[kWh/day']]))</f>
        <v/>
      </c>
      <c r="AM43" s="27" t="str" cm="1">
        <f t="array" ref="AM43">IF(AM$2&lt;=$R43,INDEX('Sites Data'!$BC$11:$BC$210,(AM$2+SUM($R$4:$R42))),"")</f>
        <v/>
      </c>
      <c r="AN43" s="27" t="str" cm="1">
        <f t="array" ref="AN43">IF(AM$2&lt;=$R43,INDEX('Sites Data'!$BD$11:$BD$210,(AM$2+SUM($R$4:$R42))),"")</f>
        <v/>
      </c>
      <c r="AO43" s="27" t="str" cm="1">
        <f t="array" ref="AO43">IF(AM$2&lt;=$R43,INDEX('Sites Data'!$BE$11:$BE$210,(AM$2+SUM($R$4:$R42))),"")</f>
        <v/>
      </c>
      <c r="AP43" s="27" t="str" cm="1">
        <f t="array" ref="AP43">IF(AM$2&lt;=$R43,INDEX('Sites Data'!$BF$11:$BF$210,(AM$2+SUM($R$4:$R42))),"")</f>
        <v/>
      </c>
      <c r="AQ43" s="27" t="str" cm="1">
        <f t="array" ref="AQ43">IF(AM$2&lt;=$R43,INDEX('Sites Data'!$BG$11:$BG$210,(AM$2+SUM($R$4:$R42))),"")</f>
        <v/>
      </c>
      <c r="AR43" s="27" t="str" cm="1">
        <f t="array" ref="AR43">IF(AM$2&lt;=$R43,INDEX('Sites Data'!$BH$11:$BH$210,(AM$2+SUM($R$4:$R42))),"")</f>
        <v/>
      </c>
      <c r="AS43" s="27" t="str" cm="1">
        <f t="array" ref="AS43">IF(AM$2&lt;=$R43,INDEX('Sites Data'!$BI$11:$BI$210,(AM$2+SUM($R$4:$R42))),"")</f>
        <v/>
      </c>
      <c r="AT43" s="27" t="str" cm="1">
        <f t="array" ref="AT43">IF(AM$2&lt;=$R43,INDEX('Sites Data'!$BJ$11:$BJ$210,(AM$2+SUM($R$4:$R42))),"")</f>
        <v/>
      </c>
      <c r="AU43" s="27" t="str" cm="1">
        <f t="array" ref="AU43">IF(AM$2&lt;=$R43,INDEX('Sites Data'!$BK$11:$BK$210,(AM$2+SUM($R$4:$R42))),"")</f>
        <v/>
      </c>
      <c r="AV43" s="25" t="str">
        <f>IF(AM43="","",SUMIF(Hide[Unique Types],$C43&amp;" "&amp;AN43&amp;" "&amp;AO43&amp;" "&amp;AP43,SiteCalc2[FCI Charging Capacity '[kWh/day']]))</f>
        <v/>
      </c>
      <c r="AW43" s="27" t="str" cm="1">
        <f t="array" ref="AW43">IF(AW$2&lt;=$R43,INDEX('Sites Data'!$BC$11:$BC$210,(AW$2+SUM($R$4:$R42))),"")</f>
        <v/>
      </c>
      <c r="AX43" s="27" t="str" cm="1">
        <f t="array" ref="AX43">IF(AW$2&lt;=$R43,INDEX('Sites Data'!$BD$11:$BD$210,(AW$2+SUM($R$4:$R42))),"")</f>
        <v/>
      </c>
      <c r="AY43" s="27" t="str" cm="1">
        <f t="array" ref="AY43">IF(AW$2&lt;=$R43,INDEX('Sites Data'!$BE$11:$BE$210,(AW$2+SUM($R$4:$R42))),"")</f>
        <v/>
      </c>
      <c r="AZ43" s="27" t="str" cm="1">
        <f t="array" ref="AZ43">IF(AW$2&lt;=$R43,INDEX('Sites Data'!$BF$11:$BF$210,(AW$2+SUM($R$4:$R42))),"")</f>
        <v/>
      </c>
      <c r="BA43" s="27" t="str" cm="1">
        <f t="array" ref="BA43">IF(AW$2&lt;=$R43,INDEX('Sites Data'!$BG$11:$BG$210,(AW$2+SUM($R$4:$R42))),"")</f>
        <v/>
      </c>
      <c r="BB43" s="27" t="str" cm="1">
        <f t="array" ref="BB43">IF(AW$2&lt;=$R43,INDEX('Sites Data'!$BH$11:$BH$210,(AW$2+SUM($R$4:$R42))),"")</f>
        <v/>
      </c>
      <c r="BC43" s="27" t="str" cm="1">
        <f t="array" ref="BC43">IF(AW$2&lt;=$R43,INDEX('Sites Data'!$BI$11:$BI$210,(AW$2+SUM($R$4:$R42))),"")</f>
        <v/>
      </c>
      <c r="BD43" s="27" t="str" cm="1">
        <f t="array" ref="BD43">IF(AW$2&lt;=$R43,INDEX('Sites Data'!$BJ$11:$BJ$210,(AW$2+SUM($R$4:$R42))),"")</f>
        <v/>
      </c>
      <c r="BE43" s="27" t="str" cm="1">
        <f t="array" ref="BE43">IF(AW$2&lt;=$R43,INDEX('Sites Data'!$BK$11:$BK$210,(AW$2+SUM($R$4:$R42))),"")</f>
        <v/>
      </c>
      <c r="BF43" s="25" t="str">
        <f>IF(AW43="","",SUMIF(Hide[Unique Types],$C43&amp;" "&amp;AX43&amp;" "&amp;AY43&amp;" "&amp;AZ43,SiteCalc2[FCI Charging Capacity '[kWh/day']]))</f>
        <v/>
      </c>
      <c r="BG43" s="27" t="str" cm="1">
        <f t="array" ref="BG43">IF(BG$2&lt;=$R43,INDEX('Sites Data'!$BC$11:$BC$210,(BG$2+SUM($R$4:$R42))),"")</f>
        <v/>
      </c>
      <c r="BH43" s="27" t="str" cm="1">
        <f t="array" ref="BH43">IF(BG$2&lt;=$R43,INDEX('Sites Data'!$BD$11:$BD$210,(BG$2+SUM($R$4:$R42))),"")</f>
        <v/>
      </c>
      <c r="BI43" s="27" t="str" cm="1">
        <f t="array" ref="BI43">IF(BG$2&lt;=$R43,INDEX('Sites Data'!$BE$11:$BE$210,(BG$2+SUM($R$4:$R42))),"")</f>
        <v/>
      </c>
      <c r="BJ43" s="27" t="str" cm="1">
        <f t="array" ref="BJ43">IF(BG$2&lt;=$R43,INDEX('Sites Data'!$BF$11:$BF$210,(BG$2+SUM($R$4:$R42))),"")</f>
        <v/>
      </c>
      <c r="BK43" s="27" t="str" cm="1">
        <f t="array" ref="BK43">IF(BG$2&lt;=$R43,INDEX('Sites Data'!$BG$11:$BG$210,(BG$2+SUM($R$4:$R42))),"")</f>
        <v/>
      </c>
      <c r="BL43" s="27" t="str" cm="1">
        <f t="array" ref="BL43">IF(BG$2&lt;=$R43,INDEX('Sites Data'!$BH$11:$BH$210,(BG$2+SUM($R$4:$R42))),"")</f>
        <v/>
      </c>
      <c r="BM43" s="27" t="str" cm="1">
        <f t="array" ref="BM43">IF(BG$2&lt;=$R43,INDEX('Sites Data'!$BI$11:$BI$210,(BG$2+SUM($R$4:$R42))),"")</f>
        <v/>
      </c>
      <c r="BN43" s="27" t="str" cm="1">
        <f t="array" ref="BN43">IF(BG$2&lt;=$R43,INDEX('Sites Data'!$BJ$11:$BJ$210,(BG$2+SUM($R$4:$R42))),"")</f>
        <v/>
      </c>
      <c r="BO43" s="27" t="str" cm="1">
        <f t="array" ref="BO43">IF(BG$2&lt;=$R43,INDEX('Sites Data'!$BK$11:$BK$210,(BG$2+SUM($R$4:$R42))),"")</f>
        <v/>
      </c>
      <c r="BP43" s="25" t="str">
        <f>IF(BG43="","",SUMIF(Hide[Unique Types],$C43&amp;" "&amp;BH43&amp;" "&amp;BI43&amp;" "&amp;BJ43,SiteCalc2[FCI Charging Capacity '[kWh/day']]))</f>
        <v/>
      </c>
      <c r="BQ43" s="27" t="str" cm="1">
        <f t="array" ref="BQ43">IF(BQ$2&lt;=$R43,INDEX('Sites Data'!$BC$11:$BC$210,(BQ$2+SUM($R$4:$R42))),"")</f>
        <v/>
      </c>
      <c r="BR43" s="27" t="str" cm="1">
        <f t="array" ref="BR43">IF(BQ$2&lt;=$R43,INDEX('Sites Data'!$BD$11:$BD$210,(BQ$2+SUM($R$4:$R42))),"")</f>
        <v/>
      </c>
      <c r="BS43" s="27" t="str" cm="1">
        <f t="array" ref="BS43">IF(BQ$2&lt;=$R43,INDEX('Sites Data'!$BE$11:$BE$210,(BQ$2+SUM($R$4:$R42))),"")</f>
        <v/>
      </c>
      <c r="BT43" s="27" t="str" cm="1">
        <f t="array" ref="BT43">IF(BQ$2&lt;=$R43,INDEX('Sites Data'!$BF$11:$BF$210,(BQ$2+SUM($R$4:$R42))),"")</f>
        <v/>
      </c>
      <c r="BU43" s="27" t="str" cm="1">
        <f t="array" ref="BU43">IF(BQ$2&lt;=$R43,INDEX('Sites Data'!$BG$11:$BG$210,(BQ$2+SUM($R$4:$R42))),"")</f>
        <v/>
      </c>
      <c r="BV43" s="27" t="str" cm="1">
        <f t="array" ref="BV43">IF(BQ$2&lt;=$R43,INDEX('Sites Data'!$BH$11:$BH$210,(BQ$2+SUM($R$4:$R42))),"")</f>
        <v/>
      </c>
      <c r="BW43" s="27" t="str" cm="1">
        <f t="array" ref="BW43">IF(BQ$2&lt;=$R43,INDEX('Sites Data'!$BI$11:$BI$210,(BQ$2+SUM($R$4:$R42))),"")</f>
        <v/>
      </c>
      <c r="BX43" s="27" t="str" cm="1">
        <f t="array" ref="BX43">IF(BQ$2&lt;=$R43,INDEX('Sites Data'!$BJ$11:$BJ$210,(BQ$2+SUM($R$4:$R42))),"")</f>
        <v/>
      </c>
      <c r="BY43" s="27" t="str" cm="1">
        <f t="array" ref="BY43">IF(BQ$2&lt;=$R43,INDEX('Sites Data'!$BK$11:$BK$210,(BQ$2+SUM($R$4:$R42))),"")</f>
        <v/>
      </c>
      <c r="BZ43" s="25" t="str">
        <f>IF(BQ43="","",SUMIF(Hide[Unique Types],$C43&amp;" "&amp;BR43&amp;" "&amp;BS43&amp;" "&amp;BT43,SiteCalc2[FCI Charging Capacity '[kWh/day']]))</f>
        <v/>
      </c>
      <c r="CA43" s="27" t="str" cm="1">
        <f t="array" ref="CA43">IF(CA$2&lt;=$R43,INDEX('Sites Data'!$BC$11:$BC$210,(CA$2+SUM($R$4:$R42))),"")</f>
        <v/>
      </c>
      <c r="CB43" s="27" t="str" cm="1">
        <f t="array" ref="CB43">IF(CA$2&lt;=$R43,INDEX('Sites Data'!$BD$11:$BD$210,(CA$2+SUM($R$4:$R42))),"")</f>
        <v/>
      </c>
      <c r="CC43" s="27" t="str" cm="1">
        <f t="array" ref="CC43">IF(CA$2&lt;=$R43,INDEX('Sites Data'!$BE$11:$BE$210,(CA$2+SUM($R$4:$R42))),"")</f>
        <v/>
      </c>
      <c r="CD43" s="27" t="str" cm="1">
        <f t="array" ref="CD43">IF(CA$2&lt;=$R43,INDEX('Sites Data'!$BF$11:$BF$210,(CA$2+SUM($R$4:$R42))),"")</f>
        <v/>
      </c>
      <c r="CE43" s="27" t="str" cm="1">
        <f t="array" ref="CE43">IF(CA$2&lt;=$R43,INDEX('Sites Data'!$BG$11:$BG$210,(CA$2+SUM($R$4:$R42))),"")</f>
        <v/>
      </c>
      <c r="CF43" s="27" t="str" cm="1">
        <f t="array" ref="CF43">IF(CA$2&lt;=$R43,INDEX('Sites Data'!$BH$11:$BH$210,(CA$2+SUM($R$4:$R42))),"")</f>
        <v/>
      </c>
      <c r="CG43" s="27" t="str" cm="1">
        <f t="array" ref="CG43">IF(CA$2&lt;=$R43,INDEX('Sites Data'!$BI$11:$BI$210,(CA$2+SUM($R$4:$R42))),"")</f>
        <v/>
      </c>
      <c r="CH43" s="27" t="str" cm="1">
        <f t="array" ref="CH43">IF(CA$2&lt;=$R43,INDEX('Sites Data'!$BJ$11:$BJ$210,(CA$2+SUM($R$4:$R42))),"")</f>
        <v/>
      </c>
      <c r="CI43" s="27" t="str" cm="1">
        <f t="array" ref="CI43">IF(CA$2&lt;=$R43,INDEX('Sites Data'!$BK$11:$BK$210,(CA$2+SUM($R$4:$R42))),"")</f>
        <v/>
      </c>
      <c r="CJ43" s="25" t="str">
        <f>IF(CA43="","",SUMIF(Hide[Unique Types],$C43&amp;" "&amp;CB43&amp;" "&amp;CC43&amp;" "&amp;CD43,SiteCalc2[FCI Charging Capacity '[kWh/day']]))</f>
        <v/>
      </c>
      <c r="CK43" s="25" t="str">
        <f t="shared" si="11"/>
        <v/>
      </c>
      <c r="CL43" s="25" t="str">
        <f t="shared" si="12"/>
        <v/>
      </c>
      <c r="CM43" s="25" t="str">
        <f t="shared" si="13"/>
        <v/>
      </c>
      <c r="CN43" s="25" t="str">
        <f t="shared" si="14"/>
        <v/>
      </c>
      <c r="CO43" s="25" t="str">
        <f t="shared" si="15"/>
        <v/>
      </c>
      <c r="CP43" s="25" t="str">
        <f t="shared" si="16"/>
        <v/>
      </c>
      <c r="CQ43" s="25" t="str">
        <f t="shared" si="17"/>
        <v/>
      </c>
      <c r="CR43" s="25" t="str">
        <f t="shared" si="18"/>
        <v/>
      </c>
      <c r="CS43" s="25" t="str">
        <f t="shared" si="19"/>
        <v/>
      </c>
      <c r="CT43" s="25" t="str">
        <f t="shared" si="20"/>
        <v/>
      </c>
    </row>
    <row r="44" spans="1:98" x14ac:dyDescent="0.3">
      <c r="A44" s="20">
        <v>41</v>
      </c>
      <c r="B44" s="20">
        <f t="shared" si="21"/>
        <v>0</v>
      </c>
      <c r="D44" s="25">
        <f>_xlfn.XLOOKUP(C44,SiteChar[Site Name],SiteChar[Site Street Address],"",0,1)</f>
        <v>0</v>
      </c>
      <c r="E44" s="25" t="str">
        <f>_xlfn.XLOOKUP(D44,SiteChar[Site Street Address],SiteChar[Site City],"",0,1)</f>
        <v/>
      </c>
      <c r="F44" s="25">
        <f>_xlfn.XLOOKUP($C44,SiteChar[Site Name],SiteChar[Latitude],"",0,1)</f>
        <v>0</v>
      </c>
      <c r="G44" s="25">
        <f>_xlfn.XLOOKUP($C44,SiteChar[Site Name],SiteChar[Longitude],"",0,1)</f>
        <v>0</v>
      </c>
      <c r="H44" s="33">
        <f>_xlfn.XLOOKUP($C44,SiteChar[Site Name],SiteChar[Expected Date of Station Operation],"",0,1)</f>
        <v>0</v>
      </c>
      <c r="I44" s="34">
        <f>_xlfn.XLOOKUP($C44,SiteChar[Site Name],SiteChar[Expected Daily Permitted Hours],"",0,1)</f>
        <v>0</v>
      </c>
      <c r="J44" s="25">
        <f>_xlfn.XLOOKUP($C44,SiteChar[Site Name],SiteChar[Maximum Total Site Power 
'[kW']],"",0,1)</f>
        <v>0</v>
      </c>
      <c r="K44" s="25"/>
      <c r="L44" s="25" cm="1">
        <f t="array" ref="L44">_xlfn.XLOOKUP($C44,SiteChar[Site Name],SiteCalc1[Total Site
FCI 
Power Rating 
'[kW']],"",0,1)</f>
        <v>0</v>
      </c>
      <c r="M44" s="25" cm="1">
        <f t="array" ref="M44">_xlfn.XLOOKUP($C44,SiteChar[Site Name],SiteCalc1[Total 
Site 
LMD-FCI Power Rating 
'[kW']],"",0,1)</f>
        <v>0</v>
      </c>
      <c r="N44" s="25" cm="1">
        <f t="array" ref="N44">_xlfn.XLOOKUP($C44,SiteChar[Site Name],SiteCalc1[Total Site
HD-FCI Power Rating 
'[kW']],"",0,1)</f>
        <v>0</v>
      </c>
      <c r="O44" s="25" cm="1">
        <f t="array" ref="O44">_xlfn.XLOOKUP($C44,SiteChar[Site Name],SiteCalc2[Total Number of 
Site 
FSEs],"",0,1)</f>
        <v>0</v>
      </c>
      <c r="P44" s="27" cm="1">
        <f t="array" ref="P44">_xlfn.XLOOKUP($C44,SiteChar[Site Name],SiteCalc2[Total Number of Site
LMD-FCI FSEs],"",0,1)</f>
        <v>0</v>
      </c>
      <c r="Q44" s="27" cm="1">
        <f t="array" ref="Q44">_xlfn.XLOOKUP($C44,SiteChar[Site Name],SiteCalc2[Total Number of Site
HD-FCI FSEs],"",0,1)</f>
        <v>0</v>
      </c>
      <c r="R44" s="27" t="str" cm="1">
        <f t="array" ref="R44">_xlfn.XLOOKUP(C44,'Sites Data'!AZ51:$AZ$210,'Sites Data'!BA51:$BA$210,"",0,1)</f>
        <v/>
      </c>
      <c r="S44" s="25" t="str" cm="1">
        <f t="array" ref="S44">INDEX('Sites Data'!$BC$11:$BC$210,(S$2+SUM($R$4:R43)))</f>
        <v/>
      </c>
      <c r="T44" s="25" t="str" cm="1">
        <f t="array" ref="T44">INDEX('Sites Data'!$BD$11:$BD$210,(S$2+SUM($R$4:R43)))</f>
        <v/>
      </c>
      <c r="U44" s="25" t="str" cm="1">
        <f t="array" ref="U44">INDEX('Sites Data'!$BE$11:$BE$210,(S$2+SUM($R$4:$R43)))</f>
        <v/>
      </c>
      <c r="V44" s="25" t="str" cm="1">
        <f t="array" ref="V44">INDEX('Sites Data'!$BF$11:$BF$210,(S$2+SUM($R$4:$R43)))</f>
        <v/>
      </c>
      <c r="W44" s="25" t="str" cm="1">
        <f t="array" ref="W44">INDEX('Sites Data'!$BG$11:$BG$210,(S$2+SUM($R$4:$R43)))</f>
        <v/>
      </c>
      <c r="X44" s="25" t="str" cm="1">
        <f t="array" ref="X44">INDEX('Sites Data'!$BH$11:$BH$210,(S$2+SUM($R$4:$R43)))</f>
        <v/>
      </c>
      <c r="Y44" s="25" t="str" cm="1">
        <f t="array" ref="Y44">INDEX('Sites Data'!$BI$11:$BI$210,(S$2+SUM($R$4:$R43)))</f>
        <v/>
      </c>
      <c r="Z44" s="25" t="str" cm="1">
        <f t="array" ref="Z44">INDEX('Sites Data'!$BJ$11:$BJ$210,(S$2+SUM($R$4:$R43)))</f>
        <v/>
      </c>
      <c r="AA44" s="25" t="str" cm="1">
        <f t="array" ref="AA44">INDEX('Sites Data'!$BK$11:$BK$210,(S$2+SUM($R$4:$R43)))</f>
        <v/>
      </c>
      <c r="AB44" s="25" t="str">
        <f>IF(S44="","",SUMIF(Hide[Unique Types],$C44&amp;" "&amp;T44&amp;" "&amp;U44&amp;" "&amp;V44,SiteCalc2[FCI Charging Capacity '[kWh/day']]))</f>
        <v/>
      </c>
      <c r="AC44" s="27" t="str" cm="1">
        <f t="array" ref="AC44">IF(AC$2&lt;=$R44,INDEX('Sites Data'!$BC$11:$BC$210,(AC$2+SUM($R$4:$R43))),"")</f>
        <v/>
      </c>
      <c r="AD44" s="152" t="str" cm="1">
        <f t="array" ref="AD44">IF(AC$2&lt;=$R44,INDEX('Sites Data'!$BD$11:$BD$210,(AC$2+SUM($R$4:$R43))),"")</f>
        <v/>
      </c>
      <c r="AE44" s="27" t="str" cm="1">
        <f t="array" ref="AE44">IF(AC$2&lt;=$R44,INDEX('Sites Data'!$BE$11:$BE$210,(AC$2+SUM($R$4:$R43))),"")</f>
        <v/>
      </c>
      <c r="AF44" s="27" t="str" cm="1">
        <f t="array" ref="AF44">IF(AC$2&lt;=$R44,INDEX('Sites Data'!$BF$11:$BF$210,(AC$2+SUM($R$4:$R43))),"")</f>
        <v/>
      </c>
      <c r="AG44" s="27" t="str" cm="1">
        <f t="array" ref="AG44">IF(AC$2&lt;=$R44,INDEX('Sites Data'!$BG$11:$BG$210,(AC$2+SUM($R$4:$R43))),"")</f>
        <v/>
      </c>
      <c r="AH44" s="27" t="str" cm="1">
        <f t="array" ref="AH44">IF(AC$2&lt;=$R44,INDEX('Sites Data'!$BH$11:$BH$210,(AC$2+SUM($R$4:$R43))),"")</f>
        <v/>
      </c>
      <c r="AI44" s="27" t="str" cm="1">
        <f t="array" ref="AI44">IF(AC$2&lt;=$R44,INDEX('Sites Data'!$BI$11:$BI$210,(AC$2+SUM($R$4:$R43))),"")</f>
        <v/>
      </c>
      <c r="AJ44" s="27" t="str" cm="1">
        <f t="array" ref="AJ44">IF(AC$2&lt;=$R44,INDEX('Sites Data'!$BJ$11:$BJ$210,(AC$2+SUM($R$4:$R43))),"")</f>
        <v/>
      </c>
      <c r="AK44" s="27" t="str" cm="1">
        <f t="array" ref="AK44">IF(AC$2&lt;=$R44,INDEX('Sites Data'!$BK$11:$BK$210,(AC$2+SUM($R$4:$R43))),"")</f>
        <v/>
      </c>
      <c r="AL44" s="25" t="str">
        <f>IF(AC44="","",SUMIF(Hide[Unique Types],$C44&amp;" "&amp;AD44&amp;" "&amp;AE44&amp;" "&amp;AF44,SiteCalc2[FCI Charging Capacity '[kWh/day']]))</f>
        <v/>
      </c>
      <c r="AM44" s="27" t="str" cm="1">
        <f t="array" ref="AM44">IF(AM$2&lt;=$R44,INDEX('Sites Data'!$BC$11:$BC$210,(AM$2+SUM($R$4:$R43))),"")</f>
        <v/>
      </c>
      <c r="AN44" s="27" t="str" cm="1">
        <f t="array" ref="AN44">IF(AM$2&lt;=$R44,INDEX('Sites Data'!$BD$11:$BD$210,(AM$2+SUM($R$4:$R43))),"")</f>
        <v/>
      </c>
      <c r="AO44" s="27" t="str" cm="1">
        <f t="array" ref="AO44">IF(AM$2&lt;=$R44,INDEX('Sites Data'!$BE$11:$BE$210,(AM$2+SUM($R$4:$R43))),"")</f>
        <v/>
      </c>
      <c r="AP44" s="27" t="str" cm="1">
        <f t="array" ref="AP44">IF(AM$2&lt;=$R44,INDEX('Sites Data'!$BF$11:$BF$210,(AM$2+SUM($R$4:$R43))),"")</f>
        <v/>
      </c>
      <c r="AQ44" s="27" t="str" cm="1">
        <f t="array" ref="AQ44">IF(AM$2&lt;=$R44,INDEX('Sites Data'!$BG$11:$BG$210,(AM$2+SUM($R$4:$R43))),"")</f>
        <v/>
      </c>
      <c r="AR44" s="27" t="str" cm="1">
        <f t="array" ref="AR44">IF(AM$2&lt;=$R44,INDEX('Sites Data'!$BH$11:$BH$210,(AM$2+SUM($R$4:$R43))),"")</f>
        <v/>
      </c>
      <c r="AS44" s="27" t="str" cm="1">
        <f t="array" ref="AS44">IF(AM$2&lt;=$R44,INDEX('Sites Data'!$BI$11:$BI$210,(AM$2+SUM($R$4:$R43))),"")</f>
        <v/>
      </c>
      <c r="AT44" s="27" t="str" cm="1">
        <f t="array" ref="AT44">IF(AM$2&lt;=$R44,INDEX('Sites Data'!$BJ$11:$BJ$210,(AM$2+SUM($R$4:$R43))),"")</f>
        <v/>
      </c>
      <c r="AU44" s="27" t="str" cm="1">
        <f t="array" ref="AU44">IF(AM$2&lt;=$R44,INDEX('Sites Data'!$BK$11:$BK$210,(AM$2+SUM($R$4:$R43))),"")</f>
        <v/>
      </c>
      <c r="AV44" s="25" t="str">
        <f>IF(AM44="","",SUMIF(Hide[Unique Types],$C44&amp;" "&amp;AN44&amp;" "&amp;AO44&amp;" "&amp;AP44,SiteCalc2[FCI Charging Capacity '[kWh/day']]))</f>
        <v/>
      </c>
      <c r="AW44" s="27" t="str" cm="1">
        <f t="array" ref="AW44">IF(AW$2&lt;=$R44,INDEX('Sites Data'!$BC$11:$BC$210,(AW$2+SUM($R$4:$R43))),"")</f>
        <v/>
      </c>
      <c r="AX44" s="27" t="str" cm="1">
        <f t="array" ref="AX44">IF(AW$2&lt;=$R44,INDEX('Sites Data'!$BD$11:$BD$210,(AW$2+SUM($R$4:$R43))),"")</f>
        <v/>
      </c>
      <c r="AY44" s="27" t="str" cm="1">
        <f t="array" ref="AY44">IF(AW$2&lt;=$R44,INDEX('Sites Data'!$BE$11:$BE$210,(AW$2+SUM($R$4:$R43))),"")</f>
        <v/>
      </c>
      <c r="AZ44" s="27" t="str" cm="1">
        <f t="array" ref="AZ44">IF(AW$2&lt;=$R44,INDEX('Sites Data'!$BF$11:$BF$210,(AW$2+SUM($R$4:$R43))),"")</f>
        <v/>
      </c>
      <c r="BA44" s="27" t="str" cm="1">
        <f t="array" ref="BA44">IF(AW$2&lt;=$R44,INDEX('Sites Data'!$BG$11:$BG$210,(AW$2+SUM($R$4:$R43))),"")</f>
        <v/>
      </c>
      <c r="BB44" s="27" t="str" cm="1">
        <f t="array" ref="BB44">IF(AW$2&lt;=$R44,INDEX('Sites Data'!$BH$11:$BH$210,(AW$2+SUM($R$4:$R43))),"")</f>
        <v/>
      </c>
      <c r="BC44" s="27" t="str" cm="1">
        <f t="array" ref="BC44">IF(AW$2&lt;=$R44,INDEX('Sites Data'!$BI$11:$BI$210,(AW$2+SUM($R$4:$R43))),"")</f>
        <v/>
      </c>
      <c r="BD44" s="27" t="str" cm="1">
        <f t="array" ref="BD44">IF(AW$2&lt;=$R44,INDEX('Sites Data'!$BJ$11:$BJ$210,(AW$2+SUM($R$4:$R43))),"")</f>
        <v/>
      </c>
      <c r="BE44" s="27" t="str" cm="1">
        <f t="array" ref="BE44">IF(AW$2&lt;=$R44,INDEX('Sites Data'!$BK$11:$BK$210,(AW$2+SUM($R$4:$R43))),"")</f>
        <v/>
      </c>
      <c r="BF44" s="25" t="str">
        <f>IF(AW44="","",SUMIF(Hide[Unique Types],$C44&amp;" "&amp;AX44&amp;" "&amp;AY44&amp;" "&amp;AZ44,SiteCalc2[FCI Charging Capacity '[kWh/day']]))</f>
        <v/>
      </c>
      <c r="BG44" s="27" t="str" cm="1">
        <f t="array" ref="BG44">IF(BG$2&lt;=$R44,INDEX('Sites Data'!$BC$11:$BC$210,(BG$2+SUM($R$4:$R43))),"")</f>
        <v/>
      </c>
      <c r="BH44" s="27" t="str" cm="1">
        <f t="array" ref="BH44">IF(BG$2&lt;=$R44,INDEX('Sites Data'!$BD$11:$BD$210,(BG$2+SUM($R$4:$R43))),"")</f>
        <v/>
      </c>
      <c r="BI44" s="27" t="str" cm="1">
        <f t="array" ref="BI44">IF(BG$2&lt;=$R44,INDEX('Sites Data'!$BE$11:$BE$210,(BG$2+SUM($R$4:$R43))),"")</f>
        <v/>
      </c>
      <c r="BJ44" s="27" t="str" cm="1">
        <f t="array" ref="BJ44">IF(BG$2&lt;=$R44,INDEX('Sites Data'!$BF$11:$BF$210,(BG$2+SUM($R$4:$R43))),"")</f>
        <v/>
      </c>
      <c r="BK44" s="27" t="str" cm="1">
        <f t="array" ref="BK44">IF(BG$2&lt;=$R44,INDEX('Sites Data'!$BG$11:$BG$210,(BG$2+SUM($R$4:$R43))),"")</f>
        <v/>
      </c>
      <c r="BL44" s="27" t="str" cm="1">
        <f t="array" ref="BL44">IF(BG$2&lt;=$R44,INDEX('Sites Data'!$BH$11:$BH$210,(BG$2+SUM($R$4:$R43))),"")</f>
        <v/>
      </c>
      <c r="BM44" s="27" t="str" cm="1">
        <f t="array" ref="BM44">IF(BG$2&lt;=$R44,INDEX('Sites Data'!$BI$11:$BI$210,(BG$2+SUM($R$4:$R43))),"")</f>
        <v/>
      </c>
      <c r="BN44" s="27" t="str" cm="1">
        <f t="array" ref="BN44">IF(BG$2&lt;=$R44,INDEX('Sites Data'!$BJ$11:$BJ$210,(BG$2+SUM($R$4:$R43))),"")</f>
        <v/>
      </c>
      <c r="BO44" s="27" t="str" cm="1">
        <f t="array" ref="BO44">IF(BG$2&lt;=$R44,INDEX('Sites Data'!$BK$11:$BK$210,(BG$2+SUM($R$4:$R43))),"")</f>
        <v/>
      </c>
      <c r="BP44" s="25" t="str">
        <f>IF(BG44="","",SUMIF(Hide[Unique Types],$C44&amp;" "&amp;BH44&amp;" "&amp;BI44&amp;" "&amp;BJ44,SiteCalc2[FCI Charging Capacity '[kWh/day']]))</f>
        <v/>
      </c>
      <c r="BQ44" s="27" t="str" cm="1">
        <f t="array" ref="BQ44">IF(BQ$2&lt;=$R44,INDEX('Sites Data'!$BC$11:$BC$210,(BQ$2+SUM($R$4:$R43))),"")</f>
        <v/>
      </c>
      <c r="BR44" s="27" t="str" cm="1">
        <f t="array" ref="BR44">IF(BQ$2&lt;=$R44,INDEX('Sites Data'!$BD$11:$BD$210,(BQ$2+SUM($R$4:$R43))),"")</f>
        <v/>
      </c>
      <c r="BS44" s="27" t="str" cm="1">
        <f t="array" ref="BS44">IF(BQ$2&lt;=$R44,INDEX('Sites Data'!$BE$11:$BE$210,(BQ$2+SUM($R$4:$R43))),"")</f>
        <v/>
      </c>
      <c r="BT44" s="27" t="str" cm="1">
        <f t="array" ref="BT44">IF(BQ$2&lt;=$R44,INDEX('Sites Data'!$BF$11:$BF$210,(BQ$2+SUM($R$4:$R43))),"")</f>
        <v/>
      </c>
      <c r="BU44" s="27" t="str" cm="1">
        <f t="array" ref="BU44">IF(BQ$2&lt;=$R44,INDEX('Sites Data'!$BG$11:$BG$210,(BQ$2+SUM($R$4:$R43))),"")</f>
        <v/>
      </c>
      <c r="BV44" s="27" t="str" cm="1">
        <f t="array" ref="BV44">IF(BQ$2&lt;=$R44,INDEX('Sites Data'!$BH$11:$BH$210,(BQ$2+SUM($R$4:$R43))),"")</f>
        <v/>
      </c>
      <c r="BW44" s="27" t="str" cm="1">
        <f t="array" ref="BW44">IF(BQ$2&lt;=$R44,INDEX('Sites Data'!$BI$11:$BI$210,(BQ$2+SUM($R$4:$R43))),"")</f>
        <v/>
      </c>
      <c r="BX44" s="27" t="str" cm="1">
        <f t="array" ref="BX44">IF(BQ$2&lt;=$R44,INDEX('Sites Data'!$BJ$11:$BJ$210,(BQ$2+SUM($R$4:$R43))),"")</f>
        <v/>
      </c>
      <c r="BY44" s="27" t="str" cm="1">
        <f t="array" ref="BY44">IF(BQ$2&lt;=$R44,INDEX('Sites Data'!$BK$11:$BK$210,(BQ$2+SUM($R$4:$R43))),"")</f>
        <v/>
      </c>
      <c r="BZ44" s="25" t="str">
        <f>IF(BQ44="","",SUMIF(Hide[Unique Types],$C44&amp;" "&amp;BR44&amp;" "&amp;BS44&amp;" "&amp;BT44,SiteCalc2[FCI Charging Capacity '[kWh/day']]))</f>
        <v/>
      </c>
      <c r="CA44" s="27" t="str" cm="1">
        <f t="array" ref="CA44">IF(CA$2&lt;=$R44,INDEX('Sites Data'!$BC$11:$BC$210,(CA$2+SUM($R$4:$R43))),"")</f>
        <v/>
      </c>
      <c r="CB44" s="27" t="str" cm="1">
        <f t="array" ref="CB44">IF(CA$2&lt;=$R44,INDEX('Sites Data'!$BD$11:$BD$210,(CA$2+SUM($R$4:$R43))),"")</f>
        <v/>
      </c>
      <c r="CC44" s="27" t="str" cm="1">
        <f t="array" ref="CC44">IF(CA$2&lt;=$R44,INDEX('Sites Data'!$BE$11:$BE$210,(CA$2+SUM($R$4:$R43))),"")</f>
        <v/>
      </c>
      <c r="CD44" s="27" t="str" cm="1">
        <f t="array" ref="CD44">IF(CA$2&lt;=$R44,INDEX('Sites Data'!$BF$11:$BF$210,(CA$2+SUM($R$4:$R43))),"")</f>
        <v/>
      </c>
      <c r="CE44" s="27" t="str" cm="1">
        <f t="array" ref="CE44">IF(CA$2&lt;=$R44,INDEX('Sites Data'!$BG$11:$BG$210,(CA$2+SUM($R$4:$R43))),"")</f>
        <v/>
      </c>
      <c r="CF44" s="27" t="str" cm="1">
        <f t="array" ref="CF44">IF(CA$2&lt;=$R44,INDEX('Sites Data'!$BH$11:$BH$210,(CA$2+SUM($R$4:$R43))),"")</f>
        <v/>
      </c>
      <c r="CG44" s="27" t="str" cm="1">
        <f t="array" ref="CG44">IF(CA$2&lt;=$R44,INDEX('Sites Data'!$BI$11:$BI$210,(CA$2+SUM($R$4:$R43))),"")</f>
        <v/>
      </c>
      <c r="CH44" s="27" t="str" cm="1">
        <f t="array" ref="CH44">IF(CA$2&lt;=$R44,INDEX('Sites Data'!$BJ$11:$BJ$210,(CA$2+SUM($R$4:$R43))),"")</f>
        <v/>
      </c>
      <c r="CI44" s="27" t="str" cm="1">
        <f t="array" ref="CI44">IF(CA$2&lt;=$R44,INDEX('Sites Data'!$BK$11:$BK$210,(CA$2+SUM($R$4:$R43))),"")</f>
        <v/>
      </c>
      <c r="CJ44" s="25" t="str">
        <f>IF(CA44="","",SUMIF(Hide[Unique Types],$C44&amp;" "&amp;CB44&amp;" "&amp;CC44&amp;" "&amp;CD44,SiteCalc2[FCI Charging Capacity '[kWh/day']]))</f>
        <v/>
      </c>
      <c r="CK44" s="25" t="str">
        <f t="shared" si="11"/>
        <v/>
      </c>
      <c r="CL44" s="25" t="str">
        <f t="shared" si="12"/>
        <v/>
      </c>
      <c r="CM44" s="25" t="str">
        <f t="shared" si="13"/>
        <v/>
      </c>
      <c r="CN44" s="25" t="str">
        <f t="shared" si="14"/>
        <v/>
      </c>
      <c r="CO44" s="25" t="str">
        <f t="shared" si="15"/>
        <v/>
      </c>
      <c r="CP44" s="25" t="str">
        <f t="shared" si="16"/>
        <v/>
      </c>
      <c r="CQ44" s="25" t="str">
        <f t="shared" si="17"/>
        <v/>
      </c>
      <c r="CR44" s="25" t="str">
        <f t="shared" si="18"/>
        <v/>
      </c>
      <c r="CS44" s="25" t="str">
        <f t="shared" si="19"/>
        <v/>
      </c>
      <c r="CT44" s="25" t="str">
        <f t="shared" si="20"/>
        <v/>
      </c>
    </row>
    <row r="45" spans="1:98" x14ac:dyDescent="0.3">
      <c r="A45" s="20">
        <v>42</v>
      </c>
      <c r="B45" s="20">
        <f t="shared" si="21"/>
        <v>0</v>
      </c>
      <c r="D45" s="25">
        <f>_xlfn.XLOOKUP(C45,SiteChar[Site Name],SiteChar[Site Street Address],"",0,1)</f>
        <v>0</v>
      </c>
      <c r="E45" s="25" t="str">
        <f>_xlfn.XLOOKUP(D45,SiteChar[Site Street Address],SiteChar[Site City],"",0,1)</f>
        <v/>
      </c>
      <c r="F45" s="25">
        <f>_xlfn.XLOOKUP($C45,SiteChar[Site Name],SiteChar[Latitude],"",0,1)</f>
        <v>0</v>
      </c>
      <c r="G45" s="25">
        <f>_xlfn.XLOOKUP($C45,SiteChar[Site Name],SiteChar[Longitude],"",0,1)</f>
        <v>0</v>
      </c>
      <c r="H45" s="33">
        <f>_xlfn.XLOOKUP($C45,SiteChar[Site Name],SiteChar[Expected Date of Station Operation],"",0,1)</f>
        <v>0</v>
      </c>
      <c r="I45" s="34">
        <f>_xlfn.XLOOKUP($C45,SiteChar[Site Name],SiteChar[Expected Daily Permitted Hours],"",0,1)</f>
        <v>0</v>
      </c>
      <c r="J45" s="25">
        <f>_xlfn.XLOOKUP($C45,SiteChar[Site Name],SiteChar[Maximum Total Site Power 
'[kW']],"",0,1)</f>
        <v>0</v>
      </c>
      <c r="K45" s="25"/>
      <c r="L45" s="25" cm="1">
        <f t="array" ref="L45">_xlfn.XLOOKUP($C45,SiteChar[Site Name],SiteCalc1[Total Site
FCI 
Power Rating 
'[kW']],"",0,1)</f>
        <v>0</v>
      </c>
      <c r="M45" s="25" cm="1">
        <f t="array" ref="M45">_xlfn.XLOOKUP($C45,SiteChar[Site Name],SiteCalc1[Total 
Site 
LMD-FCI Power Rating 
'[kW']],"",0,1)</f>
        <v>0</v>
      </c>
      <c r="N45" s="25" cm="1">
        <f t="array" ref="N45">_xlfn.XLOOKUP($C45,SiteChar[Site Name],SiteCalc1[Total Site
HD-FCI Power Rating 
'[kW']],"",0,1)</f>
        <v>0</v>
      </c>
      <c r="O45" s="25" cm="1">
        <f t="array" ref="O45">_xlfn.XLOOKUP($C45,SiteChar[Site Name],SiteCalc2[Total Number of 
Site 
FSEs],"",0,1)</f>
        <v>0</v>
      </c>
      <c r="P45" s="27" cm="1">
        <f t="array" ref="P45">_xlfn.XLOOKUP($C45,SiteChar[Site Name],SiteCalc2[Total Number of Site
LMD-FCI FSEs],"",0,1)</f>
        <v>0</v>
      </c>
      <c r="Q45" s="27" cm="1">
        <f t="array" ref="Q45">_xlfn.XLOOKUP($C45,SiteChar[Site Name],SiteCalc2[Total Number of Site
HD-FCI FSEs],"",0,1)</f>
        <v>0</v>
      </c>
      <c r="R45" s="27" t="str" cm="1">
        <f t="array" ref="R45">_xlfn.XLOOKUP(C45,'Sites Data'!AZ52:$AZ$210,'Sites Data'!BA52:$BA$210,"",0,1)</f>
        <v/>
      </c>
      <c r="S45" s="25" t="str" cm="1">
        <f t="array" ref="S45">INDEX('Sites Data'!$BC$11:$BC$210,(S$2+SUM($R$4:R44)))</f>
        <v/>
      </c>
      <c r="T45" s="25" t="str" cm="1">
        <f t="array" ref="T45">INDEX('Sites Data'!$BD$11:$BD$210,(S$2+SUM($R$4:R44)))</f>
        <v/>
      </c>
      <c r="U45" s="25" t="str" cm="1">
        <f t="array" ref="U45">INDEX('Sites Data'!$BE$11:$BE$210,(S$2+SUM($R$4:$R44)))</f>
        <v/>
      </c>
      <c r="V45" s="25" t="str" cm="1">
        <f t="array" ref="V45">INDEX('Sites Data'!$BF$11:$BF$210,(S$2+SUM($R$4:$R44)))</f>
        <v/>
      </c>
      <c r="W45" s="25" t="str" cm="1">
        <f t="array" ref="W45">INDEX('Sites Data'!$BG$11:$BG$210,(S$2+SUM($R$4:$R44)))</f>
        <v/>
      </c>
      <c r="X45" s="25" t="str" cm="1">
        <f t="array" ref="X45">INDEX('Sites Data'!$BH$11:$BH$210,(S$2+SUM($R$4:$R44)))</f>
        <v/>
      </c>
      <c r="Y45" s="25" t="str" cm="1">
        <f t="array" ref="Y45">INDEX('Sites Data'!$BI$11:$BI$210,(S$2+SUM($R$4:$R44)))</f>
        <v/>
      </c>
      <c r="Z45" s="25" t="str" cm="1">
        <f t="array" ref="Z45">INDEX('Sites Data'!$BJ$11:$BJ$210,(S$2+SUM($R$4:$R44)))</f>
        <v/>
      </c>
      <c r="AA45" s="25" t="str" cm="1">
        <f t="array" ref="AA45">INDEX('Sites Data'!$BK$11:$BK$210,(S$2+SUM($R$4:$R44)))</f>
        <v/>
      </c>
      <c r="AB45" s="25" t="str">
        <f>IF(S45="","",SUMIF(Hide[Unique Types],$C45&amp;" "&amp;T45&amp;" "&amp;U45&amp;" "&amp;V45,SiteCalc2[FCI Charging Capacity '[kWh/day']]))</f>
        <v/>
      </c>
      <c r="AC45" s="27" t="str" cm="1">
        <f t="array" ref="AC45">IF(AC$2&lt;=$R45,INDEX('Sites Data'!$BC$11:$BC$210,(AC$2+SUM($R$4:$R44))),"")</f>
        <v/>
      </c>
      <c r="AD45" s="152" t="str" cm="1">
        <f t="array" ref="AD45">IF(AC$2&lt;=$R45,INDEX('Sites Data'!$BD$11:$BD$210,(AC$2+SUM($R$4:$R44))),"")</f>
        <v/>
      </c>
      <c r="AE45" s="27" t="str" cm="1">
        <f t="array" ref="AE45">IF(AC$2&lt;=$R45,INDEX('Sites Data'!$BE$11:$BE$210,(AC$2+SUM($R$4:$R44))),"")</f>
        <v/>
      </c>
      <c r="AF45" s="27" t="str" cm="1">
        <f t="array" ref="AF45">IF(AC$2&lt;=$R45,INDEX('Sites Data'!$BF$11:$BF$210,(AC$2+SUM($R$4:$R44))),"")</f>
        <v/>
      </c>
      <c r="AG45" s="27" t="str" cm="1">
        <f t="array" ref="AG45">IF(AC$2&lt;=$R45,INDEX('Sites Data'!$BG$11:$BG$210,(AC$2+SUM($R$4:$R44))),"")</f>
        <v/>
      </c>
      <c r="AH45" s="27" t="str" cm="1">
        <f t="array" ref="AH45">IF(AC$2&lt;=$R45,INDEX('Sites Data'!$BH$11:$BH$210,(AC$2+SUM($R$4:$R44))),"")</f>
        <v/>
      </c>
      <c r="AI45" s="27" t="str" cm="1">
        <f t="array" ref="AI45">IF(AC$2&lt;=$R45,INDEX('Sites Data'!$BI$11:$BI$210,(AC$2+SUM($R$4:$R44))),"")</f>
        <v/>
      </c>
      <c r="AJ45" s="27" t="str" cm="1">
        <f t="array" ref="AJ45">IF(AC$2&lt;=$R45,INDEX('Sites Data'!$BJ$11:$BJ$210,(AC$2+SUM($R$4:$R44))),"")</f>
        <v/>
      </c>
      <c r="AK45" s="27" t="str" cm="1">
        <f t="array" ref="AK45">IF(AC$2&lt;=$R45,INDEX('Sites Data'!$BK$11:$BK$210,(AC$2+SUM($R$4:$R44))),"")</f>
        <v/>
      </c>
      <c r="AL45" s="25" t="str">
        <f>IF(AC45="","",SUMIF(Hide[Unique Types],$C45&amp;" "&amp;AD45&amp;" "&amp;AE45&amp;" "&amp;AF45,SiteCalc2[FCI Charging Capacity '[kWh/day']]))</f>
        <v/>
      </c>
      <c r="AM45" s="27" t="str" cm="1">
        <f t="array" ref="AM45">IF(AM$2&lt;=$R45,INDEX('Sites Data'!$BC$11:$BC$210,(AM$2+SUM($R$4:$R44))),"")</f>
        <v/>
      </c>
      <c r="AN45" s="27" t="str" cm="1">
        <f t="array" ref="AN45">IF(AM$2&lt;=$R45,INDEX('Sites Data'!$BD$11:$BD$210,(AM$2+SUM($R$4:$R44))),"")</f>
        <v/>
      </c>
      <c r="AO45" s="27" t="str" cm="1">
        <f t="array" ref="AO45">IF(AM$2&lt;=$R45,INDEX('Sites Data'!$BE$11:$BE$210,(AM$2+SUM($R$4:$R44))),"")</f>
        <v/>
      </c>
      <c r="AP45" s="27" t="str" cm="1">
        <f t="array" ref="AP45">IF(AM$2&lt;=$R45,INDEX('Sites Data'!$BF$11:$BF$210,(AM$2+SUM($R$4:$R44))),"")</f>
        <v/>
      </c>
      <c r="AQ45" s="27" t="str" cm="1">
        <f t="array" ref="AQ45">IF(AM$2&lt;=$R45,INDEX('Sites Data'!$BG$11:$BG$210,(AM$2+SUM($R$4:$R44))),"")</f>
        <v/>
      </c>
      <c r="AR45" s="27" t="str" cm="1">
        <f t="array" ref="AR45">IF(AM$2&lt;=$R45,INDEX('Sites Data'!$BH$11:$BH$210,(AM$2+SUM($R$4:$R44))),"")</f>
        <v/>
      </c>
      <c r="AS45" s="27" t="str" cm="1">
        <f t="array" ref="AS45">IF(AM$2&lt;=$R45,INDEX('Sites Data'!$BI$11:$BI$210,(AM$2+SUM($R$4:$R44))),"")</f>
        <v/>
      </c>
      <c r="AT45" s="27" t="str" cm="1">
        <f t="array" ref="AT45">IF(AM$2&lt;=$R45,INDEX('Sites Data'!$BJ$11:$BJ$210,(AM$2+SUM($R$4:$R44))),"")</f>
        <v/>
      </c>
      <c r="AU45" s="27" t="str" cm="1">
        <f t="array" ref="AU45">IF(AM$2&lt;=$R45,INDEX('Sites Data'!$BK$11:$BK$210,(AM$2+SUM($R$4:$R44))),"")</f>
        <v/>
      </c>
      <c r="AV45" s="25" t="str">
        <f>IF(AM45="","",SUMIF(Hide[Unique Types],$C45&amp;" "&amp;AN45&amp;" "&amp;AO45&amp;" "&amp;AP45,SiteCalc2[FCI Charging Capacity '[kWh/day']]))</f>
        <v/>
      </c>
      <c r="AW45" s="27" t="str" cm="1">
        <f t="array" ref="AW45">IF(AW$2&lt;=$R45,INDEX('Sites Data'!$BC$11:$BC$210,(AW$2+SUM($R$4:$R44))),"")</f>
        <v/>
      </c>
      <c r="AX45" s="27" t="str" cm="1">
        <f t="array" ref="AX45">IF(AW$2&lt;=$R45,INDEX('Sites Data'!$BD$11:$BD$210,(AW$2+SUM($R$4:$R44))),"")</f>
        <v/>
      </c>
      <c r="AY45" s="27" t="str" cm="1">
        <f t="array" ref="AY45">IF(AW$2&lt;=$R45,INDEX('Sites Data'!$BE$11:$BE$210,(AW$2+SUM($R$4:$R44))),"")</f>
        <v/>
      </c>
      <c r="AZ45" s="27" t="str" cm="1">
        <f t="array" ref="AZ45">IF(AW$2&lt;=$R45,INDEX('Sites Data'!$BF$11:$BF$210,(AW$2+SUM($R$4:$R44))),"")</f>
        <v/>
      </c>
      <c r="BA45" s="27" t="str" cm="1">
        <f t="array" ref="BA45">IF(AW$2&lt;=$R45,INDEX('Sites Data'!$BG$11:$BG$210,(AW$2+SUM($R$4:$R44))),"")</f>
        <v/>
      </c>
      <c r="BB45" s="27" t="str" cm="1">
        <f t="array" ref="BB45">IF(AW$2&lt;=$R45,INDEX('Sites Data'!$BH$11:$BH$210,(AW$2+SUM($R$4:$R44))),"")</f>
        <v/>
      </c>
      <c r="BC45" s="27" t="str" cm="1">
        <f t="array" ref="BC45">IF(AW$2&lt;=$R45,INDEX('Sites Data'!$BI$11:$BI$210,(AW$2+SUM($R$4:$R44))),"")</f>
        <v/>
      </c>
      <c r="BD45" s="27" t="str" cm="1">
        <f t="array" ref="BD45">IF(AW$2&lt;=$R45,INDEX('Sites Data'!$BJ$11:$BJ$210,(AW$2+SUM($R$4:$R44))),"")</f>
        <v/>
      </c>
      <c r="BE45" s="27" t="str" cm="1">
        <f t="array" ref="BE45">IF(AW$2&lt;=$R45,INDEX('Sites Data'!$BK$11:$BK$210,(AW$2+SUM($R$4:$R44))),"")</f>
        <v/>
      </c>
      <c r="BF45" s="25" t="str">
        <f>IF(AW45="","",SUMIF(Hide[Unique Types],$C45&amp;" "&amp;AX45&amp;" "&amp;AY45&amp;" "&amp;AZ45,SiteCalc2[FCI Charging Capacity '[kWh/day']]))</f>
        <v/>
      </c>
      <c r="BG45" s="27" t="str" cm="1">
        <f t="array" ref="BG45">IF(BG$2&lt;=$R45,INDEX('Sites Data'!$BC$11:$BC$210,(BG$2+SUM($R$4:$R44))),"")</f>
        <v/>
      </c>
      <c r="BH45" s="27" t="str" cm="1">
        <f t="array" ref="BH45">IF(BG$2&lt;=$R45,INDEX('Sites Data'!$BD$11:$BD$210,(BG$2+SUM($R$4:$R44))),"")</f>
        <v/>
      </c>
      <c r="BI45" s="27" t="str" cm="1">
        <f t="array" ref="BI45">IF(BG$2&lt;=$R45,INDEX('Sites Data'!$BE$11:$BE$210,(BG$2+SUM($R$4:$R44))),"")</f>
        <v/>
      </c>
      <c r="BJ45" s="27" t="str" cm="1">
        <f t="array" ref="BJ45">IF(BG$2&lt;=$R45,INDEX('Sites Data'!$BF$11:$BF$210,(BG$2+SUM($R$4:$R44))),"")</f>
        <v/>
      </c>
      <c r="BK45" s="27" t="str" cm="1">
        <f t="array" ref="BK45">IF(BG$2&lt;=$R45,INDEX('Sites Data'!$BG$11:$BG$210,(BG$2+SUM($R$4:$R44))),"")</f>
        <v/>
      </c>
      <c r="BL45" s="27" t="str" cm="1">
        <f t="array" ref="BL45">IF(BG$2&lt;=$R45,INDEX('Sites Data'!$BH$11:$BH$210,(BG$2+SUM($R$4:$R44))),"")</f>
        <v/>
      </c>
      <c r="BM45" s="27" t="str" cm="1">
        <f t="array" ref="BM45">IF(BG$2&lt;=$R45,INDEX('Sites Data'!$BI$11:$BI$210,(BG$2+SUM($R$4:$R44))),"")</f>
        <v/>
      </c>
      <c r="BN45" s="27" t="str" cm="1">
        <f t="array" ref="BN45">IF(BG$2&lt;=$R45,INDEX('Sites Data'!$BJ$11:$BJ$210,(BG$2+SUM($R$4:$R44))),"")</f>
        <v/>
      </c>
      <c r="BO45" s="27" t="str" cm="1">
        <f t="array" ref="BO45">IF(BG$2&lt;=$R45,INDEX('Sites Data'!$BK$11:$BK$210,(BG$2+SUM($R$4:$R44))),"")</f>
        <v/>
      </c>
      <c r="BP45" s="25" t="str">
        <f>IF(BG45="","",SUMIF(Hide[Unique Types],$C45&amp;" "&amp;BH45&amp;" "&amp;BI45&amp;" "&amp;BJ45,SiteCalc2[FCI Charging Capacity '[kWh/day']]))</f>
        <v/>
      </c>
      <c r="BQ45" s="27" t="str" cm="1">
        <f t="array" ref="BQ45">IF(BQ$2&lt;=$R45,INDEX('Sites Data'!$BC$11:$BC$210,(BQ$2+SUM($R$4:$R44))),"")</f>
        <v/>
      </c>
      <c r="BR45" s="27" t="str" cm="1">
        <f t="array" ref="BR45">IF(BQ$2&lt;=$R45,INDEX('Sites Data'!$BD$11:$BD$210,(BQ$2+SUM($R$4:$R44))),"")</f>
        <v/>
      </c>
      <c r="BS45" s="27" t="str" cm="1">
        <f t="array" ref="BS45">IF(BQ$2&lt;=$R45,INDEX('Sites Data'!$BE$11:$BE$210,(BQ$2+SUM($R$4:$R44))),"")</f>
        <v/>
      </c>
      <c r="BT45" s="27" t="str" cm="1">
        <f t="array" ref="BT45">IF(BQ$2&lt;=$R45,INDEX('Sites Data'!$BF$11:$BF$210,(BQ$2+SUM($R$4:$R44))),"")</f>
        <v/>
      </c>
      <c r="BU45" s="27" t="str" cm="1">
        <f t="array" ref="BU45">IF(BQ$2&lt;=$R45,INDEX('Sites Data'!$BG$11:$BG$210,(BQ$2+SUM($R$4:$R44))),"")</f>
        <v/>
      </c>
      <c r="BV45" s="27" t="str" cm="1">
        <f t="array" ref="BV45">IF(BQ$2&lt;=$R45,INDEX('Sites Data'!$BH$11:$BH$210,(BQ$2+SUM($R$4:$R44))),"")</f>
        <v/>
      </c>
      <c r="BW45" s="27" t="str" cm="1">
        <f t="array" ref="BW45">IF(BQ$2&lt;=$R45,INDEX('Sites Data'!$BI$11:$BI$210,(BQ$2+SUM($R$4:$R44))),"")</f>
        <v/>
      </c>
      <c r="BX45" s="27" t="str" cm="1">
        <f t="array" ref="BX45">IF(BQ$2&lt;=$R45,INDEX('Sites Data'!$BJ$11:$BJ$210,(BQ$2+SUM($R$4:$R44))),"")</f>
        <v/>
      </c>
      <c r="BY45" s="27" t="str" cm="1">
        <f t="array" ref="BY45">IF(BQ$2&lt;=$R45,INDEX('Sites Data'!$BK$11:$BK$210,(BQ$2+SUM($R$4:$R44))),"")</f>
        <v/>
      </c>
      <c r="BZ45" s="25" t="str">
        <f>IF(BQ45="","",SUMIF(Hide[Unique Types],$C45&amp;" "&amp;BR45&amp;" "&amp;BS45&amp;" "&amp;BT45,SiteCalc2[FCI Charging Capacity '[kWh/day']]))</f>
        <v/>
      </c>
      <c r="CA45" s="27" t="str" cm="1">
        <f t="array" ref="CA45">IF(CA$2&lt;=$R45,INDEX('Sites Data'!$BC$11:$BC$210,(CA$2+SUM($R$4:$R44))),"")</f>
        <v/>
      </c>
      <c r="CB45" s="27" t="str" cm="1">
        <f t="array" ref="CB45">IF(CA$2&lt;=$R45,INDEX('Sites Data'!$BD$11:$BD$210,(CA$2+SUM($R$4:$R44))),"")</f>
        <v/>
      </c>
      <c r="CC45" s="27" t="str" cm="1">
        <f t="array" ref="CC45">IF(CA$2&lt;=$R45,INDEX('Sites Data'!$BE$11:$BE$210,(CA$2+SUM($R$4:$R44))),"")</f>
        <v/>
      </c>
      <c r="CD45" s="27" t="str" cm="1">
        <f t="array" ref="CD45">IF(CA$2&lt;=$R45,INDEX('Sites Data'!$BF$11:$BF$210,(CA$2+SUM($R$4:$R44))),"")</f>
        <v/>
      </c>
      <c r="CE45" s="27" t="str" cm="1">
        <f t="array" ref="CE45">IF(CA$2&lt;=$R45,INDEX('Sites Data'!$BG$11:$BG$210,(CA$2+SUM($R$4:$R44))),"")</f>
        <v/>
      </c>
      <c r="CF45" s="27" t="str" cm="1">
        <f t="array" ref="CF45">IF(CA$2&lt;=$R45,INDEX('Sites Data'!$BH$11:$BH$210,(CA$2+SUM($R$4:$R44))),"")</f>
        <v/>
      </c>
      <c r="CG45" s="27" t="str" cm="1">
        <f t="array" ref="CG45">IF(CA$2&lt;=$R45,INDEX('Sites Data'!$BI$11:$BI$210,(CA$2+SUM($R$4:$R44))),"")</f>
        <v/>
      </c>
      <c r="CH45" s="27" t="str" cm="1">
        <f t="array" ref="CH45">IF(CA$2&lt;=$R45,INDEX('Sites Data'!$BJ$11:$BJ$210,(CA$2+SUM($R$4:$R44))),"")</f>
        <v/>
      </c>
      <c r="CI45" s="27" t="str" cm="1">
        <f t="array" ref="CI45">IF(CA$2&lt;=$R45,INDEX('Sites Data'!$BK$11:$BK$210,(CA$2+SUM($R$4:$R44))),"")</f>
        <v/>
      </c>
      <c r="CJ45" s="25" t="str">
        <f>IF(CA45="","",SUMIF(Hide[Unique Types],$C45&amp;" "&amp;CB45&amp;" "&amp;CC45&amp;" "&amp;CD45,SiteCalc2[FCI Charging Capacity '[kWh/day']]))</f>
        <v/>
      </c>
      <c r="CK45" s="25" t="str">
        <f t="shared" si="11"/>
        <v/>
      </c>
      <c r="CL45" s="25" t="str">
        <f t="shared" si="12"/>
        <v/>
      </c>
      <c r="CM45" s="25" t="str">
        <f t="shared" si="13"/>
        <v/>
      </c>
      <c r="CN45" s="25" t="str">
        <f t="shared" si="14"/>
        <v/>
      </c>
      <c r="CO45" s="25" t="str">
        <f t="shared" si="15"/>
        <v/>
      </c>
      <c r="CP45" s="25" t="str">
        <f t="shared" si="16"/>
        <v/>
      </c>
      <c r="CQ45" s="25" t="str">
        <f t="shared" si="17"/>
        <v/>
      </c>
      <c r="CR45" s="25" t="str">
        <f t="shared" si="18"/>
        <v/>
      </c>
      <c r="CS45" s="25" t="str">
        <f t="shared" si="19"/>
        <v/>
      </c>
      <c r="CT45" s="25" t="str">
        <f t="shared" si="20"/>
        <v/>
      </c>
    </row>
    <row r="46" spans="1:98" x14ac:dyDescent="0.3">
      <c r="A46" s="20">
        <v>43</v>
      </c>
      <c r="B46" s="20">
        <f t="shared" si="21"/>
        <v>0</v>
      </c>
      <c r="D46" s="25">
        <f>_xlfn.XLOOKUP(C46,SiteChar[Site Name],SiteChar[Site Street Address],"",0,1)</f>
        <v>0</v>
      </c>
      <c r="E46" s="25" t="str">
        <f>_xlfn.XLOOKUP(D46,SiteChar[Site Street Address],SiteChar[Site City],"",0,1)</f>
        <v/>
      </c>
      <c r="F46" s="25">
        <f>_xlfn.XLOOKUP($C46,SiteChar[Site Name],SiteChar[Latitude],"",0,1)</f>
        <v>0</v>
      </c>
      <c r="G46" s="25">
        <f>_xlfn.XLOOKUP($C46,SiteChar[Site Name],SiteChar[Longitude],"",0,1)</f>
        <v>0</v>
      </c>
      <c r="H46" s="33">
        <f>_xlfn.XLOOKUP($C46,SiteChar[Site Name],SiteChar[Expected Date of Station Operation],"",0,1)</f>
        <v>0</v>
      </c>
      <c r="I46" s="34">
        <f>_xlfn.XLOOKUP($C46,SiteChar[Site Name],SiteChar[Expected Daily Permitted Hours],"",0,1)</f>
        <v>0</v>
      </c>
      <c r="J46" s="25">
        <f>_xlfn.XLOOKUP($C46,SiteChar[Site Name],SiteChar[Maximum Total Site Power 
'[kW']],"",0,1)</f>
        <v>0</v>
      </c>
      <c r="K46" s="25"/>
      <c r="L46" s="25" cm="1">
        <f t="array" ref="L46">_xlfn.XLOOKUP($C46,SiteChar[Site Name],SiteCalc1[Total Site
FCI 
Power Rating 
'[kW']],"",0,1)</f>
        <v>0</v>
      </c>
      <c r="M46" s="25" cm="1">
        <f t="array" ref="M46">_xlfn.XLOOKUP($C46,SiteChar[Site Name],SiteCalc1[Total 
Site 
LMD-FCI Power Rating 
'[kW']],"",0,1)</f>
        <v>0</v>
      </c>
      <c r="N46" s="25" cm="1">
        <f t="array" ref="N46">_xlfn.XLOOKUP($C46,SiteChar[Site Name],SiteCalc1[Total Site
HD-FCI Power Rating 
'[kW']],"",0,1)</f>
        <v>0</v>
      </c>
      <c r="O46" s="25" cm="1">
        <f t="array" ref="O46">_xlfn.XLOOKUP($C46,SiteChar[Site Name],SiteCalc2[Total Number of 
Site 
FSEs],"",0,1)</f>
        <v>0</v>
      </c>
      <c r="P46" s="27" cm="1">
        <f t="array" ref="P46">_xlfn.XLOOKUP($C46,SiteChar[Site Name],SiteCalc2[Total Number of Site
LMD-FCI FSEs],"",0,1)</f>
        <v>0</v>
      </c>
      <c r="Q46" s="27" cm="1">
        <f t="array" ref="Q46">_xlfn.XLOOKUP($C46,SiteChar[Site Name],SiteCalc2[Total Number of Site
HD-FCI FSEs],"",0,1)</f>
        <v>0</v>
      </c>
      <c r="R46" s="27" t="str" cm="1">
        <f t="array" ref="R46">_xlfn.XLOOKUP(C46,'Sites Data'!AZ53:$AZ$210,'Sites Data'!BA53:$BA$210,"",0,1)</f>
        <v/>
      </c>
      <c r="S46" s="25" t="str" cm="1">
        <f t="array" ref="S46">INDEX('Sites Data'!$BC$11:$BC$210,(S$2+SUM($R$4:R45)))</f>
        <v/>
      </c>
      <c r="T46" s="25" t="str" cm="1">
        <f t="array" ref="T46">INDEX('Sites Data'!$BD$11:$BD$210,(S$2+SUM($R$4:R45)))</f>
        <v/>
      </c>
      <c r="U46" s="25" t="str" cm="1">
        <f t="array" ref="U46">INDEX('Sites Data'!$BE$11:$BE$210,(S$2+SUM($R$4:$R45)))</f>
        <v/>
      </c>
      <c r="V46" s="25" t="str" cm="1">
        <f t="array" ref="V46">INDEX('Sites Data'!$BF$11:$BF$210,(S$2+SUM($R$4:$R45)))</f>
        <v/>
      </c>
      <c r="W46" s="25" t="str" cm="1">
        <f t="array" ref="W46">INDEX('Sites Data'!$BG$11:$BG$210,(S$2+SUM($R$4:$R45)))</f>
        <v/>
      </c>
      <c r="X46" s="25" t="str" cm="1">
        <f t="array" ref="X46">INDEX('Sites Data'!$BH$11:$BH$210,(S$2+SUM($R$4:$R45)))</f>
        <v/>
      </c>
      <c r="Y46" s="25" t="str" cm="1">
        <f t="array" ref="Y46">INDEX('Sites Data'!$BI$11:$BI$210,(S$2+SUM($R$4:$R45)))</f>
        <v/>
      </c>
      <c r="Z46" s="25" t="str" cm="1">
        <f t="array" ref="Z46">INDEX('Sites Data'!$BJ$11:$BJ$210,(S$2+SUM($R$4:$R45)))</f>
        <v/>
      </c>
      <c r="AA46" s="25" t="str" cm="1">
        <f t="array" ref="AA46">INDEX('Sites Data'!$BK$11:$BK$210,(S$2+SUM($R$4:$R45)))</f>
        <v/>
      </c>
      <c r="AB46" s="25" t="str">
        <f>IF(S46="","",SUMIF(Hide[Unique Types],$C46&amp;" "&amp;T46&amp;" "&amp;U46&amp;" "&amp;V46,SiteCalc2[FCI Charging Capacity '[kWh/day']]))</f>
        <v/>
      </c>
      <c r="AC46" s="27" t="str" cm="1">
        <f t="array" ref="AC46">IF(AC$2&lt;=$R46,INDEX('Sites Data'!$BC$11:$BC$210,(AC$2+SUM($R$4:$R45))),"")</f>
        <v/>
      </c>
      <c r="AD46" s="152" t="str" cm="1">
        <f t="array" ref="AD46">IF(AC$2&lt;=$R46,INDEX('Sites Data'!$BD$11:$BD$210,(AC$2+SUM($R$4:$R45))),"")</f>
        <v/>
      </c>
      <c r="AE46" s="27" t="str" cm="1">
        <f t="array" ref="AE46">IF(AC$2&lt;=$R46,INDEX('Sites Data'!$BE$11:$BE$210,(AC$2+SUM($R$4:$R45))),"")</f>
        <v/>
      </c>
      <c r="AF46" s="27" t="str" cm="1">
        <f t="array" ref="AF46">IF(AC$2&lt;=$R46,INDEX('Sites Data'!$BF$11:$BF$210,(AC$2+SUM($R$4:$R45))),"")</f>
        <v/>
      </c>
      <c r="AG46" s="27" t="str" cm="1">
        <f t="array" ref="AG46">IF(AC$2&lt;=$R46,INDEX('Sites Data'!$BG$11:$BG$210,(AC$2+SUM($R$4:$R45))),"")</f>
        <v/>
      </c>
      <c r="AH46" s="27" t="str" cm="1">
        <f t="array" ref="AH46">IF(AC$2&lt;=$R46,INDEX('Sites Data'!$BH$11:$BH$210,(AC$2+SUM($R$4:$R45))),"")</f>
        <v/>
      </c>
      <c r="AI46" s="27" t="str" cm="1">
        <f t="array" ref="AI46">IF(AC$2&lt;=$R46,INDEX('Sites Data'!$BI$11:$BI$210,(AC$2+SUM($R$4:$R45))),"")</f>
        <v/>
      </c>
      <c r="AJ46" s="27" t="str" cm="1">
        <f t="array" ref="AJ46">IF(AC$2&lt;=$R46,INDEX('Sites Data'!$BJ$11:$BJ$210,(AC$2+SUM($R$4:$R45))),"")</f>
        <v/>
      </c>
      <c r="AK46" s="27" t="str" cm="1">
        <f t="array" ref="AK46">IF(AC$2&lt;=$R46,INDEX('Sites Data'!$BK$11:$BK$210,(AC$2+SUM($R$4:$R45))),"")</f>
        <v/>
      </c>
      <c r="AL46" s="25" t="str">
        <f>IF(AC46="","",SUMIF(Hide[Unique Types],$C46&amp;" "&amp;AD46&amp;" "&amp;AE46&amp;" "&amp;AF46,SiteCalc2[FCI Charging Capacity '[kWh/day']]))</f>
        <v/>
      </c>
      <c r="AM46" s="27" t="str" cm="1">
        <f t="array" ref="AM46">IF(AM$2&lt;=$R46,INDEX('Sites Data'!$BC$11:$BC$210,(AM$2+SUM($R$4:$R45))),"")</f>
        <v/>
      </c>
      <c r="AN46" s="27" t="str" cm="1">
        <f t="array" ref="AN46">IF(AM$2&lt;=$R46,INDEX('Sites Data'!$BD$11:$BD$210,(AM$2+SUM($R$4:$R45))),"")</f>
        <v/>
      </c>
      <c r="AO46" s="27" t="str" cm="1">
        <f t="array" ref="AO46">IF(AM$2&lt;=$R46,INDEX('Sites Data'!$BE$11:$BE$210,(AM$2+SUM($R$4:$R45))),"")</f>
        <v/>
      </c>
      <c r="AP46" s="27" t="str" cm="1">
        <f t="array" ref="AP46">IF(AM$2&lt;=$R46,INDEX('Sites Data'!$BF$11:$BF$210,(AM$2+SUM($R$4:$R45))),"")</f>
        <v/>
      </c>
      <c r="AQ46" s="27" t="str" cm="1">
        <f t="array" ref="AQ46">IF(AM$2&lt;=$R46,INDEX('Sites Data'!$BG$11:$BG$210,(AM$2+SUM($R$4:$R45))),"")</f>
        <v/>
      </c>
      <c r="AR46" s="27" t="str" cm="1">
        <f t="array" ref="AR46">IF(AM$2&lt;=$R46,INDEX('Sites Data'!$BH$11:$BH$210,(AM$2+SUM($R$4:$R45))),"")</f>
        <v/>
      </c>
      <c r="AS46" s="27" t="str" cm="1">
        <f t="array" ref="AS46">IF(AM$2&lt;=$R46,INDEX('Sites Data'!$BI$11:$BI$210,(AM$2+SUM($R$4:$R45))),"")</f>
        <v/>
      </c>
      <c r="AT46" s="27" t="str" cm="1">
        <f t="array" ref="AT46">IF(AM$2&lt;=$R46,INDEX('Sites Data'!$BJ$11:$BJ$210,(AM$2+SUM($R$4:$R45))),"")</f>
        <v/>
      </c>
      <c r="AU46" s="27" t="str" cm="1">
        <f t="array" ref="AU46">IF(AM$2&lt;=$R46,INDEX('Sites Data'!$BK$11:$BK$210,(AM$2+SUM($R$4:$R45))),"")</f>
        <v/>
      </c>
      <c r="AV46" s="25" t="str">
        <f>IF(AM46="","",SUMIF(Hide[Unique Types],$C46&amp;" "&amp;AN46&amp;" "&amp;AO46&amp;" "&amp;AP46,SiteCalc2[FCI Charging Capacity '[kWh/day']]))</f>
        <v/>
      </c>
      <c r="AW46" s="27" t="str" cm="1">
        <f t="array" ref="AW46">IF(AW$2&lt;=$R46,INDEX('Sites Data'!$BC$11:$BC$210,(AW$2+SUM($R$4:$R45))),"")</f>
        <v/>
      </c>
      <c r="AX46" s="27" t="str" cm="1">
        <f t="array" ref="AX46">IF(AW$2&lt;=$R46,INDEX('Sites Data'!$BD$11:$BD$210,(AW$2+SUM($R$4:$R45))),"")</f>
        <v/>
      </c>
      <c r="AY46" s="27" t="str" cm="1">
        <f t="array" ref="AY46">IF(AW$2&lt;=$R46,INDEX('Sites Data'!$BE$11:$BE$210,(AW$2+SUM($R$4:$R45))),"")</f>
        <v/>
      </c>
      <c r="AZ46" s="27" t="str" cm="1">
        <f t="array" ref="AZ46">IF(AW$2&lt;=$R46,INDEX('Sites Data'!$BF$11:$BF$210,(AW$2+SUM($R$4:$R45))),"")</f>
        <v/>
      </c>
      <c r="BA46" s="27" t="str" cm="1">
        <f t="array" ref="BA46">IF(AW$2&lt;=$R46,INDEX('Sites Data'!$BG$11:$BG$210,(AW$2+SUM($R$4:$R45))),"")</f>
        <v/>
      </c>
      <c r="BB46" s="27" t="str" cm="1">
        <f t="array" ref="BB46">IF(AW$2&lt;=$R46,INDEX('Sites Data'!$BH$11:$BH$210,(AW$2+SUM($R$4:$R45))),"")</f>
        <v/>
      </c>
      <c r="BC46" s="27" t="str" cm="1">
        <f t="array" ref="BC46">IF(AW$2&lt;=$R46,INDEX('Sites Data'!$BI$11:$BI$210,(AW$2+SUM($R$4:$R45))),"")</f>
        <v/>
      </c>
      <c r="BD46" s="27" t="str" cm="1">
        <f t="array" ref="BD46">IF(AW$2&lt;=$R46,INDEX('Sites Data'!$BJ$11:$BJ$210,(AW$2+SUM($R$4:$R45))),"")</f>
        <v/>
      </c>
      <c r="BE46" s="27" t="str" cm="1">
        <f t="array" ref="BE46">IF(AW$2&lt;=$R46,INDEX('Sites Data'!$BK$11:$BK$210,(AW$2+SUM($R$4:$R45))),"")</f>
        <v/>
      </c>
      <c r="BF46" s="25" t="str">
        <f>IF(AW46="","",SUMIF(Hide[Unique Types],$C46&amp;" "&amp;AX46&amp;" "&amp;AY46&amp;" "&amp;AZ46,SiteCalc2[FCI Charging Capacity '[kWh/day']]))</f>
        <v/>
      </c>
      <c r="BG46" s="27" t="str" cm="1">
        <f t="array" ref="BG46">IF(BG$2&lt;=$R46,INDEX('Sites Data'!$BC$11:$BC$210,(BG$2+SUM($R$4:$R45))),"")</f>
        <v/>
      </c>
      <c r="BH46" s="27" t="str" cm="1">
        <f t="array" ref="BH46">IF(BG$2&lt;=$R46,INDEX('Sites Data'!$BD$11:$BD$210,(BG$2+SUM($R$4:$R45))),"")</f>
        <v/>
      </c>
      <c r="BI46" s="27" t="str" cm="1">
        <f t="array" ref="BI46">IF(BG$2&lt;=$R46,INDEX('Sites Data'!$BE$11:$BE$210,(BG$2+SUM($R$4:$R45))),"")</f>
        <v/>
      </c>
      <c r="BJ46" s="27" t="str" cm="1">
        <f t="array" ref="BJ46">IF(BG$2&lt;=$R46,INDEX('Sites Data'!$BF$11:$BF$210,(BG$2+SUM($R$4:$R45))),"")</f>
        <v/>
      </c>
      <c r="BK46" s="27" t="str" cm="1">
        <f t="array" ref="BK46">IF(BG$2&lt;=$R46,INDEX('Sites Data'!$BG$11:$BG$210,(BG$2+SUM($R$4:$R45))),"")</f>
        <v/>
      </c>
      <c r="BL46" s="27" t="str" cm="1">
        <f t="array" ref="BL46">IF(BG$2&lt;=$R46,INDEX('Sites Data'!$BH$11:$BH$210,(BG$2+SUM($R$4:$R45))),"")</f>
        <v/>
      </c>
      <c r="BM46" s="27" t="str" cm="1">
        <f t="array" ref="BM46">IF(BG$2&lt;=$R46,INDEX('Sites Data'!$BI$11:$BI$210,(BG$2+SUM($R$4:$R45))),"")</f>
        <v/>
      </c>
      <c r="BN46" s="27" t="str" cm="1">
        <f t="array" ref="BN46">IF(BG$2&lt;=$R46,INDEX('Sites Data'!$BJ$11:$BJ$210,(BG$2+SUM($R$4:$R45))),"")</f>
        <v/>
      </c>
      <c r="BO46" s="27" t="str" cm="1">
        <f t="array" ref="BO46">IF(BG$2&lt;=$R46,INDEX('Sites Data'!$BK$11:$BK$210,(BG$2+SUM($R$4:$R45))),"")</f>
        <v/>
      </c>
      <c r="BP46" s="25" t="str">
        <f>IF(BG46="","",SUMIF(Hide[Unique Types],$C46&amp;" "&amp;BH46&amp;" "&amp;BI46&amp;" "&amp;BJ46,SiteCalc2[FCI Charging Capacity '[kWh/day']]))</f>
        <v/>
      </c>
      <c r="BQ46" s="27" t="str" cm="1">
        <f t="array" ref="BQ46">IF(BQ$2&lt;=$R46,INDEX('Sites Data'!$BC$11:$BC$210,(BQ$2+SUM($R$4:$R45))),"")</f>
        <v/>
      </c>
      <c r="BR46" s="27" t="str" cm="1">
        <f t="array" ref="BR46">IF(BQ$2&lt;=$R46,INDEX('Sites Data'!$BD$11:$BD$210,(BQ$2+SUM($R$4:$R45))),"")</f>
        <v/>
      </c>
      <c r="BS46" s="27" t="str" cm="1">
        <f t="array" ref="BS46">IF(BQ$2&lt;=$R46,INDEX('Sites Data'!$BE$11:$BE$210,(BQ$2+SUM($R$4:$R45))),"")</f>
        <v/>
      </c>
      <c r="BT46" s="27" t="str" cm="1">
        <f t="array" ref="BT46">IF(BQ$2&lt;=$R46,INDEX('Sites Data'!$BF$11:$BF$210,(BQ$2+SUM($R$4:$R45))),"")</f>
        <v/>
      </c>
      <c r="BU46" s="27" t="str" cm="1">
        <f t="array" ref="BU46">IF(BQ$2&lt;=$R46,INDEX('Sites Data'!$BG$11:$BG$210,(BQ$2+SUM($R$4:$R45))),"")</f>
        <v/>
      </c>
      <c r="BV46" s="27" t="str" cm="1">
        <f t="array" ref="BV46">IF(BQ$2&lt;=$R46,INDEX('Sites Data'!$BH$11:$BH$210,(BQ$2+SUM($R$4:$R45))),"")</f>
        <v/>
      </c>
      <c r="BW46" s="27" t="str" cm="1">
        <f t="array" ref="BW46">IF(BQ$2&lt;=$R46,INDEX('Sites Data'!$BI$11:$BI$210,(BQ$2+SUM($R$4:$R45))),"")</f>
        <v/>
      </c>
      <c r="BX46" s="27" t="str" cm="1">
        <f t="array" ref="BX46">IF(BQ$2&lt;=$R46,INDEX('Sites Data'!$BJ$11:$BJ$210,(BQ$2+SUM($R$4:$R45))),"")</f>
        <v/>
      </c>
      <c r="BY46" s="27" t="str" cm="1">
        <f t="array" ref="BY46">IF(BQ$2&lt;=$R46,INDEX('Sites Data'!$BK$11:$BK$210,(BQ$2+SUM($R$4:$R45))),"")</f>
        <v/>
      </c>
      <c r="BZ46" s="25" t="str">
        <f>IF(BQ46="","",SUMIF(Hide[Unique Types],$C46&amp;" "&amp;BR46&amp;" "&amp;BS46&amp;" "&amp;BT46,SiteCalc2[FCI Charging Capacity '[kWh/day']]))</f>
        <v/>
      </c>
      <c r="CA46" s="27" t="str" cm="1">
        <f t="array" ref="CA46">IF(CA$2&lt;=$R46,INDEX('Sites Data'!$BC$11:$BC$210,(CA$2+SUM($R$4:$R45))),"")</f>
        <v/>
      </c>
      <c r="CB46" s="27" t="str" cm="1">
        <f t="array" ref="CB46">IF(CA$2&lt;=$R46,INDEX('Sites Data'!$BD$11:$BD$210,(CA$2+SUM($R$4:$R45))),"")</f>
        <v/>
      </c>
      <c r="CC46" s="27" t="str" cm="1">
        <f t="array" ref="CC46">IF(CA$2&lt;=$R46,INDEX('Sites Data'!$BE$11:$BE$210,(CA$2+SUM($R$4:$R45))),"")</f>
        <v/>
      </c>
      <c r="CD46" s="27" t="str" cm="1">
        <f t="array" ref="CD46">IF(CA$2&lt;=$R46,INDEX('Sites Data'!$BF$11:$BF$210,(CA$2+SUM($R$4:$R45))),"")</f>
        <v/>
      </c>
      <c r="CE46" s="27" t="str" cm="1">
        <f t="array" ref="CE46">IF(CA$2&lt;=$R46,INDEX('Sites Data'!$BG$11:$BG$210,(CA$2+SUM($R$4:$R45))),"")</f>
        <v/>
      </c>
      <c r="CF46" s="27" t="str" cm="1">
        <f t="array" ref="CF46">IF(CA$2&lt;=$R46,INDEX('Sites Data'!$BH$11:$BH$210,(CA$2+SUM($R$4:$R45))),"")</f>
        <v/>
      </c>
      <c r="CG46" s="27" t="str" cm="1">
        <f t="array" ref="CG46">IF(CA$2&lt;=$R46,INDEX('Sites Data'!$BI$11:$BI$210,(CA$2+SUM($R$4:$R45))),"")</f>
        <v/>
      </c>
      <c r="CH46" s="27" t="str" cm="1">
        <f t="array" ref="CH46">IF(CA$2&lt;=$R46,INDEX('Sites Data'!$BJ$11:$BJ$210,(CA$2+SUM($R$4:$R45))),"")</f>
        <v/>
      </c>
      <c r="CI46" s="27" t="str" cm="1">
        <f t="array" ref="CI46">IF(CA$2&lt;=$R46,INDEX('Sites Data'!$BK$11:$BK$210,(CA$2+SUM($R$4:$R45))),"")</f>
        <v/>
      </c>
      <c r="CJ46" s="25" t="str">
        <f>IF(CA46="","",SUMIF(Hide[Unique Types],$C46&amp;" "&amp;CB46&amp;" "&amp;CC46&amp;" "&amp;CD46,SiteCalc2[FCI Charging Capacity '[kWh/day']]))</f>
        <v/>
      </c>
      <c r="CK46" s="25" t="str">
        <f t="shared" si="11"/>
        <v/>
      </c>
      <c r="CL46" s="25" t="str">
        <f t="shared" si="12"/>
        <v/>
      </c>
      <c r="CM46" s="25" t="str">
        <f t="shared" si="13"/>
        <v/>
      </c>
      <c r="CN46" s="25" t="str">
        <f t="shared" si="14"/>
        <v/>
      </c>
      <c r="CO46" s="25" t="str">
        <f t="shared" si="15"/>
        <v/>
      </c>
      <c r="CP46" s="25" t="str">
        <f t="shared" si="16"/>
        <v/>
      </c>
      <c r="CQ46" s="25" t="str">
        <f t="shared" si="17"/>
        <v/>
      </c>
      <c r="CR46" s="25" t="str">
        <f t="shared" si="18"/>
        <v/>
      </c>
      <c r="CS46" s="25" t="str">
        <f t="shared" si="19"/>
        <v/>
      </c>
      <c r="CT46" s="25" t="str">
        <f t="shared" si="20"/>
        <v/>
      </c>
    </row>
    <row r="47" spans="1:98" x14ac:dyDescent="0.3">
      <c r="A47" s="20">
        <v>44</v>
      </c>
      <c r="B47" s="20">
        <f t="shared" si="21"/>
        <v>0</v>
      </c>
      <c r="D47" s="25">
        <f>_xlfn.XLOOKUP(C47,SiteChar[Site Name],SiteChar[Site Street Address],"",0,1)</f>
        <v>0</v>
      </c>
      <c r="E47" s="25" t="str">
        <f>_xlfn.XLOOKUP(D47,SiteChar[Site Street Address],SiteChar[Site City],"",0,1)</f>
        <v/>
      </c>
      <c r="F47" s="25">
        <f>_xlfn.XLOOKUP($C47,SiteChar[Site Name],SiteChar[Latitude],"",0,1)</f>
        <v>0</v>
      </c>
      <c r="G47" s="25">
        <f>_xlfn.XLOOKUP($C47,SiteChar[Site Name],SiteChar[Longitude],"",0,1)</f>
        <v>0</v>
      </c>
      <c r="H47" s="33">
        <f>_xlfn.XLOOKUP($C47,SiteChar[Site Name],SiteChar[Expected Date of Station Operation],"",0,1)</f>
        <v>0</v>
      </c>
      <c r="I47" s="34">
        <f>_xlfn.XLOOKUP($C47,SiteChar[Site Name],SiteChar[Expected Daily Permitted Hours],"",0,1)</f>
        <v>0</v>
      </c>
      <c r="J47" s="25">
        <f>_xlfn.XLOOKUP($C47,SiteChar[Site Name],SiteChar[Maximum Total Site Power 
'[kW']],"",0,1)</f>
        <v>0</v>
      </c>
      <c r="K47" s="25"/>
      <c r="L47" s="25" cm="1">
        <f t="array" ref="L47">_xlfn.XLOOKUP($C47,SiteChar[Site Name],SiteCalc1[Total Site
FCI 
Power Rating 
'[kW']],"",0,1)</f>
        <v>0</v>
      </c>
      <c r="M47" s="25" cm="1">
        <f t="array" ref="M47">_xlfn.XLOOKUP($C47,SiteChar[Site Name],SiteCalc1[Total 
Site 
LMD-FCI Power Rating 
'[kW']],"",0,1)</f>
        <v>0</v>
      </c>
      <c r="N47" s="25" cm="1">
        <f t="array" ref="N47">_xlfn.XLOOKUP($C47,SiteChar[Site Name],SiteCalc1[Total Site
HD-FCI Power Rating 
'[kW']],"",0,1)</f>
        <v>0</v>
      </c>
      <c r="O47" s="25" cm="1">
        <f t="array" ref="O47">_xlfn.XLOOKUP($C47,SiteChar[Site Name],SiteCalc2[Total Number of 
Site 
FSEs],"",0,1)</f>
        <v>0</v>
      </c>
      <c r="P47" s="27" cm="1">
        <f t="array" ref="P47">_xlfn.XLOOKUP($C47,SiteChar[Site Name],SiteCalc2[Total Number of Site
LMD-FCI FSEs],"",0,1)</f>
        <v>0</v>
      </c>
      <c r="Q47" s="27" cm="1">
        <f t="array" ref="Q47">_xlfn.XLOOKUP($C47,SiteChar[Site Name],SiteCalc2[Total Number of Site
HD-FCI FSEs],"",0,1)</f>
        <v>0</v>
      </c>
      <c r="R47" s="27" t="str" cm="1">
        <f t="array" ref="R47">_xlfn.XLOOKUP(C47,'Sites Data'!AZ54:$AZ$210,'Sites Data'!BA54:$BA$210,"",0,1)</f>
        <v/>
      </c>
      <c r="S47" s="25" t="str" cm="1">
        <f t="array" ref="S47">INDEX('Sites Data'!$BC$11:$BC$210,(S$2+SUM($R$4:R46)))</f>
        <v/>
      </c>
      <c r="T47" s="25" t="str" cm="1">
        <f t="array" ref="T47">INDEX('Sites Data'!$BD$11:$BD$210,(S$2+SUM($R$4:R46)))</f>
        <v/>
      </c>
      <c r="U47" s="25" t="str" cm="1">
        <f t="array" ref="U47">INDEX('Sites Data'!$BE$11:$BE$210,(S$2+SUM($R$4:$R46)))</f>
        <v/>
      </c>
      <c r="V47" s="25" t="str" cm="1">
        <f t="array" ref="V47">INDEX('Sites Data'!$BF$11:$BF$210,(S$2+SUM($R$4:$R46)))</f>
        <v/>
      </c>
      <c r="W47" s="25" t="str" cm="1">
        <f t="array" ref="W47">INDEX('Sites Data'!$BG$11:$BG$210,(S$2+SUM($R$4:$R46)))</f>
        <v/>
      </c>
      <c r="X47" s="25" t="str" cm="1">
        <f t="array" ref="X47">INDEX('Sites Data'!$BH$11:$BH$210,(S$2+SUM($R$4:$R46)))</f>
        <v/>
      </c>
      <c r="Y47" s="25" t="str" cm="1">
        <f t="array" ref="Y47">INDEX('Sites Data'!$BI$11:$BI$210,(S$2+SUM($R$4:$R46)))</f>
        <v/>
      </c>
      <c r="Z47" s="25" t="str" cm="1">
        <f t="array" ref="Z47">INDEX('Sites Data'!$BJ$11:$BJ$210,(S$2+SUM($R$4:$R46)))</f>
        <v/>
      </c>
      <c r="AA47" s="25" t="str" cm="1">
        <f t="array" ref="AA47">INDEX('Sites Data'!$BK$11:$BK$210,(S$2+SUM($R$4:$R46)))</f>
        <v/>
      </c>
      <c r="AB47" s="25" t="str">
        <f>IF(S47="","",SUMIF(Hide[Unique Types],$C47&amp;" "&amp;T47&amp;" "&amp;U47&amp;" "&amp;V47,SiteCalc2[FCI Charging Capacity '[kWh/day']]))</f>
        <v/>
      </c>
      <c r="AC47" s="27" t="str" cm="1">
        <f t="array" ref="AC47">IF(AC$2&lt;=$R47,INDEX('Sites Data'!$BC$11:$BC$210,(AC$2+SUM($R$4:$R46))),"")</f>
        <v/>
      </c>
      <c r="AD47" s="152" t="str" cm="1">
        <f t="array" ref="AD47">IF(AC$2&lt;=$R47,INDEX('Sites Data'!$BD$11:$BD$210,(AC$2+SUM($R$4:$R46))),"")</f>
        <v/>
      </c>
      <c r="AE47" s="27" t="str" cm="1">
        <f t="array" ref="AE47">IF(AC$2&lt;=$R47,INDEX('Sites Data'!$BE$11:$BE$210,(AC$2+SUM($R$4:$R46))),"")</f>
        <v/>
      </c>
      <c r="AF47" s="27" t="str" cm="1">
        <f t="array" ref="AF47">IF(AC$2&lt;=$R47,INDEX('Sites Data'!$BF$11:$BF$210,(AC$2+SUM($R$4:$R46))),"")</f>
        <v/>
      </c>
      <c r="AG47" s="27" t="str" cm="1">
        <f t="array" ref="AG47">IF(AC$2&lt;=$R47,INDEX('Sites Data'!$BG$11:$BG$210,(AC$2+SUM($R$4:$R46))),"")</f>
        <v/>
      </c>
      <c r="AH47" s="27" t="str" cm="1">
        <f t="array" ref="AH47">IF(AC$2&lt;=$R47,INDEX('Sites Data'!$BH$11:$BH$210,(AC$2+SUM($R$4:$R46))),"")</f>
        <v/>
      </c>
      <c r="AI47" s="27" t="str" cm="1">
        <f t="array" ref="AI47">IF(AC$2&lt;=$R47,INDEX('Sites Data'!$BI$11:$BI$210,(AC$2+SUM($R$4:$R46))),"")</f>
        <v/>
      </c>
      <c r="AJ47" s="27" t="str" cm="1">
        <f t="array" ref="AJ47">IF(AC$2&lt;=$R47,INDEX('Sites Data'!$BJ$11:$BJ$210,(AC$2+SUM($R$4:$R46))),"")</f>
        <v/>
      </c>
      <c r="AK47" s="27" t="str" cm="1">
        <f t="array" ref="AK47">IF(AC$2&lt;=$R47,INDEX('Sites Data'!$BK$11:$BK$210,(AC$2+SUM($R$4:$R46))),"")</f>
        <v/>
      </c>
      <c r="AL47" s="25" t="str">
        <f>IF(AC47="","",SUMIF(Hide[Unique Types],$C47&amp;" "&amp;AD47&amp;" "&amp;AE47&amp;" "&amp;AF47,SiteCalc2[FCI Charging Capacity '[kWh/day']]))</f>
        <v/>
      </c>
      <c r="AM47" s="27" t="str" cm="1">
        <f t="array" ref="AM47">IF(AM$2&lt;=$R47,INDEX('Sites Data'!$BC$11:$BC$210,(AM$2+SUM($R$4:$R46))),"")</f>
        <v/>
      </c>
      <c r="AN47" s="27" t="str" cm="1">
        <f t="array" ref="AN47">IF(AM$2&lt;=$R47,INDEX('Sites Data'!$BD$11:$BD$210,(AM$2+SUM($R$4:$R46))),"")</f>
        <v/>
      </c>
      <c r="AO47" s="27" t="str" cm="1">
        <f t="array" ref="AO47">IF(AM$2&lt;=$R47,INDEX('Sites Data'!$BE$11:$BE$210,(AM$2+SUM($R$4:$R46))),"")</f>
        <v/>
      </c>
      <c r="AP47" s="27" t="str" cm="1">
        <f t="array" ref="AP47">IF(AM$2&lt;=$R47,INDEX('Sites Data'!$BF$11:$BF$210,(AM$2+SUM($R$4:$R46))),"")</f>
        <v/>
      </c>
      <c r="AQ47" s="27" t="str" cm="1">
        <f t="array" ref="AQ47">IF(AM$2&lt;=$R47,INDEX('Sites Data'!$BG$11:$BG$210,(AM$2+SUM($R$4:$R46))),"")</f>
        <v/>
      </c>
      <c r="AR47" s="27" t="str" cm="1">
        <f t="array" ref="AR47">IF(AM$2&lt;=$R47,INDEX('Sites Data'!$BH$11:$BH$210,(AM$2+SUM($R$4:$R46))),"")</f>
        <v/>
      </c>
      <c r="AS47" s="27" t="str" cm="1">
        <f t="array" ref="AS47">IF(AM$2&lt;=$R47,INDEX('Sites Data'!$BI$11:$BI$210,(AM$2+SUM($R$4:$R46))),"")</f>
        <v/>
      </c>
      <c r="AT47" s="27" t="str" cm="1">
        <f t="array" ref="AT47">IF(AM$2&lt;=$R47,INDEX('Sites Data'!$BJ$11:$BJ$210,(AM$2+SUM($R$4:$R46))),"")</f>
        <v/>
      </c>
      <c r="AU47" s="27" t="str" cm="1">
        <f t="array" ref="AU47">IF(AM$2&lt;=$R47,INDEX('Sites Data'!$BK$11:$BK$210,(AM$2+SUM($R$4:$R46))),"")</f>
        <v/>
      </c>
      <c r="AV47" s="25" t="str">
        <f>IF(AM47="","",SUMIF(Hide[Unique Types],$C47&amp;" "&amp;AN47&amp;" "&amp;AO47&amp;" "&amp;AP47,SiteCalc2[FCI Charging Capacity '[kWh/day']]))</f>
        <v/>
      </c>
      <c r="AW47" s="27" t="str" cm="1">
        <f t="array" ref="AW47">IF(AW$2&lt;=$R47,INDEX('Sites Data'!$BC$11:$BC$210,(AW$2+SUM($R$4:$R46))),"")</f>
        <v/>
      </c>
      <c r="AX47" s="27" t="str" cm="1">
        <f t="array" ref="AX47">IF(AW$2&lt;=$R47,INDEX('Sites Data'!$BD$11:$BD$210,(AW$2+SUM($R$4:$R46))),"")</f>
        <v/>
      </c>
      <c r="AY47" s="27" t="str" cm="1">
        <f t="array" ref="AY47">IF(AW$2&lt;=$R47,INDEX('Sites Data'!$BE$11:$BE$210,(AW$2+SUM($R$4:$R46))),"")</f>
        <v/>
      </c>
      <c r="AZ47" s="27" t="str" cm="1">
        <f t="array" ref="AZ47">IF(AW$2&lt;=$R47,INDEX('Sites Data'!$BF$11:$BF$210,(AW$2+SUM($R$4:$R46))),"")</f>
        <v/>
      </c>
      <c r="BA47" s="27" t="str" cm="1">
        <f t="array" ref="BA47">IF(AW$2&lt;=$R47,INDEX('Sites Data'!$BG$11:$BG$210,(AW$2+SUM($R$4:$R46))),"")</f>
        <v/>
      </c>
      <c r="BB47" s="27" t="str" cm="1">
        <f t="array" ref="BB47">IF(AW$2&lt;=$R47,INDEX('Sites Data'!$BH$11:$BH$210,(AW$2+SUM($R$4:$R46))),"")</f>
        <v/>
      </c>
      <c r="BC47" s="27" t="str" cm="1">
        <f t="array" ref="BC47">IF(AW$2&lt;=$R47,INDEX('Sites Data'!$BI$11:$BI$210,(AW$2+SUM($R$4:$R46))),"")</f>
        <v/>
      </c>
      <c r="BD47" s="27" t="str" cm="1">
        <f t="array" ref="BD47">IF(AW$2&lt;=$R47,INDEX('Sites Data'!$BJ$11:$BJ$210,(AW$2+SUM($R$4:$R46))),"")</f>
        <v/>
      </c>
      <c r="BE47" s="27" t="str" cm="1">
        <f t="array" ref="BE47">IF(AW$2&lt;=$R47,INDEX('Sites Data'!$BK$11:$BK$210,(AW$2+SUM($R$4:$R46))),"")</f>
        <v/>
      </c>
      <c r="BF47" s="25" t="str">
        <f>IF(AW47="","",SUMIF(Hide[Unique Types],$C47&amp;" "&amp;AX47&amp;" "&amp;AY47&amp;" "&amp;AZ47,SiteCalc2[FCI Charging Capacity '[kWh/day']]))</f>
        <v/>
      </c>
      <c r="BG47" s="27" t="str" cm="1">
        <f t="array" ref="BG47">IF(BG$2&lt;=$R47,INDEX('Sites Data'!$BC$11:$BC$210,(BG$2+SUM($R$4:$R46))),"")</f>
        <v/>
      </c>
      <c r="BH47" s="27" t="str" cm="1">
        <f t="array" ref="BH47">IF(BG$2&lt;=$R47,INDEX('Sites Data'!$BD$11:$BD$210,(BG$2+SUM($R$4:$R46))),"")</f>
        <v/>
      </c>
      <c r="BI47" s="27" t="str" cm="1">
        <f t="array" ref="BI47">IF(BG$2&lt;=$R47,INDEX('Sites Data'!$BE$11:$BE$210,(BG$2+SUM($R$4:$R46))),"")</f>
        <v/>
      </c>
      <c r="BJ47" s="27" t="str" cm="1">
        <f t="array" ref="BJ47">IF(BG$2&lt;=$R47,INDEX('Sites Data'!$BF$11:$BF$210,(BG$2+SUM($R$4:$R46))),"")</f>
        <v/>
      </c>
      <c r="BK47" s="27" t="str" cm="1">
        <f t="array" ref="BK47">IF(BG$2&lt;=$R47,INDEX('Sites Data'!$BG$11:$BG$210,(BG$2+SUM($R$4:$R46))),"")</f>
        <v/>
      </c>
      <c r="BL47" s="27" t="str" cm="1">
        <f t="array" ref="BL47">IF(BG$2&lt;=$R47,INDEX('Sites Data'!$BH$11:$BH$210,(BG$2+SUM($R$4:$R46))),"")</f>
        <v/>
      </c>
      <c r="BM47" s="27" t="str" cm="1">
        <f t="array" ref="BM47">IF(BG$2&lt;=$R47,INDEX('Sites Data'!$BI$11:$BI$210,(BG$2+SUM($R$4:$R46))),"")</f>
        <v/>
      </c>
      <c r="BN47" s="27" t="str" cm="1">
        <f t="array" ref="BN47">IF(BG$2&lt;=$R47,INDEX('Sites Data'!$BJ$11:$BJ$210,(BG$2+SUM($R$4:$R46))),"")</f>
        <v/>
      </c>
      <c r="BO47" s="27" t="str" cm="1">
        <f t="array" ref="BO47">IF(BG$2&lt;=$R47,INDEX('Sites Data'!$BK$11:$BK$210,(BG$2+SUM($R$4:$R46))),"")</f>
        <v/>
      </c>
      <c r="BP47" s="25" t="str">
        <f>IF(BG47="","",SUMIF(Hide[Unique Types],$C47&amp;" "&amp;BH47&amp;" "&amp;BI47&amp;" "&amp;BJ47,SiteCalc2[FCI Charging Capacity '[kWh/day']]))</f>
        <v/>
      </c>
      <c r="BQ47" s="27" t="str" cm="1">
        <f t="array" ref="BQ47">IF(BQ$2&lt;=$R47,INDEX('Sites Data'!$BC$11:$BC$210,(BQ$2+SUM($R$4:$R46))),"")</f>
        <v/>
      </c>
      <c r="BR47" s="27" t="str" cm="1">
        <f t="array" ref="BR47">IF(BQ$2&lt;=$R47,INDEX('Sites Data'!$BD$11:$BD$210,(BQ$2+SUM($R$4:$R46))),"")</f>
        <v/>
      </c>
      <c r="BS47" s="27" t="str" cm="1">
        <f t="array" ref="BS47">IF(BQ$2&lt;=$R47,INDEX('Sites Data'!$BE$11:$BE$210,(BQ$2+SUM($R$4:$R46))),"")</f>
        <v/>
      </c>
      <c r="BT47" s="27" t="str" cm="1">
        <f t="array" ref="BT47">IF(BQ$2&lt;=$R47,INDEX('Sites Data'!$BF$11:$BF$210,(BQ$2+SUM($R$4:$R46))),"")</f>
        <v/>
      </c>
      <c r="BU47" s="27" t="str" cm="1">
        <f t="array" ref="BU47">IF(BQ$2&lt;=$R47,INDEX('Sites Data'!$BG$11:$BG$210,(BQ$2+SUM($R$4:$R46))),"")</f>
        <v/>
      </c>
      <c r="BV47" s="27" t="str" cm="1">
        <f t="array" ref="BV47">IF(BQ$2&lt;=$R47,INDEX('Sites Data'!$BH$11:$BH$210,(BQ$2+SUM($R$4:$R46))),"")</f>
        <v/>
      </c>
      <c r="BW47" s="27" t="str" cm="1">
        <f t="array" ref="BW47">IF(BQ$2&lt;=$R47,INDEX('Sites Data'!$BI$11:$BI$210,(BQ$2+SUM($R$4:$R46))),"")</f>
        <v/>
      </c>
      <c r="BX47" s="27" t="str" cm="1">
        <f t="array" ref="BX47">IF(BQ$2&lt;=$R47,INDEX('Sites Data'!$BJ$11:$BJ$210,(BQ$2+SUM($R$4:$R46))),"")</f>
        <v/>
      </c>
      <c r="BY47" s="27" t="str" cm="1">
        <f t="array" ref="BY47">IF(BQ$2&lt;=$R47,INDEX('Sites Data'!$BK$11:$BK$210,(BQ$2+SUM($R$4:$R46))),"")</f>
        <v/>
      </c>
      <c r="BZ47" s="25" t="str">
        <f>IF(BQ47="","",SUMIF(Hide[Unique Types],$C47&amp;" "&amp;BR47&amp;" "&amp;BS47&amp;" "&amp;BT47,SiteCalc2[FCI Charging Capacity '[kWh/day']]))</f>
        <v/>
      </c>
      <c r="CA47" s="27" t="str" cm="1">
        <f t="array" ref="CA47">IF(CA$2&lt;=$R47,INDEX('Sites Data'!$BC$11:$BC$210,(CA$2+SUM($R$4:$R46))),"")</f>
        <v/>
      </c>
      <c r="CB47" s="27" t="str" cm="1">
        <f t="array" ref="CB47">IF(CA$2&lt;=$R47,INDEX('Sites Data'!$BD$11:$BD$210,(CA$2+SUM($R$4:$R46))),"")</f>
        <v/>
      </c>
      <c r="CC47" s="27" t="str" cm="1">
        <f t="array" ref="CC47">IF(CA$2&lt;=$R47,INDEX('Sites Data'!$BE$11:$BE$210,(CA$2+SUM($R$4:$R46))),"")</f>
        <v/>
      </c>
      <c r="CD47" s="27" t="str" cm="1">
        <f t="array" ref="CD47">IF(CA$2&lt;=$R47,INDEX('Sites Data'!$BF$11:$BF$210,(CA$2+SUM($R$4:$R46))),"")</f>
        <v/>
      </c>
      <c r="CE47" s="27" t="str" cm="1">
        <f t="array" ref="CE47">IF(CA$2&lt;=$R47,INDEX('Sites Data'!$BG$11:$BG$210,(CA$2+SUM($R$4:$R46))),"")</f>
        <v/>
      </c>
      <c r="CF47" s="27" t="str" cm="1">
        <f t="array" ref="CF47">IF(CA$2&lt;=$R47,INDEX('Sites Data'!$BH$11:$BH$210,(CA$2+SUM($R$4:$R46))),"")</f>
        <v/>
      </c>
      <c r="CG47" s="27" t="str" cm="1">
        <f t="array" ref="CG47">IF(CA$2&lt;=$R47,INDEX('Sites Data'!$BI$11:$BI$210,(CA$2+SUM($R$4:$R46))),"")</f>
        <v/>
      </c>
      <c r="CH47" s="27" t="str" cm="1">
        <f t="array" ref="CH47">IF(CA$2&lt;=$R47,INDEX('Sites Data'!$BJ$11:$BJ$210,(CA$2+SUM($R$4:$R46))),"")</f>
        <v/>
      </c>
      <c r="CI47" s="27" t="str" cm="1">
        <f t="array" ref="CI47">IF(CA$2&lt;=$R47,INDEX('Sites Data'!$BK$11:$BK$210,(CA$2+SUM($R$4:$R46))),"")</f>
        <v/>
      </c>
      <c r="CJ47" s="25" t="str">
        <f>IF(CA47="","",SUMIF(Hide[Unique Types],$C47&amp;" "&amp;CB47&amp;" "&amp;CC47&amp;" "&amp;CD47,SiteCalc2[FCI Charging Capacity '[kWh/day']]))</f>
        <v/>
      </c>
      <c r="CK47" s="25" t="str">
        <f t="shared" si="11"/>
        <v/>
      </c>
      <c r="CL47" s="25" t="str">
        <f t="shared" si="12"/>
        <v/>
      </c>
      <c r="CM47" s="25" t="str">
        <f t="shared" si="13"/>
        <v/>
      </c>
      <c r="CN47" s="25" t="str">
        <f t="shared" si="14"/>
        <v/>
      </c>
      <c r="CO47" s="25" t="str">
        <f t="shared" si="15"/>
        <v/>
      </c>
      <c r="CP47" s="25" t="str">
        <f t="shared" si="16"/>
        <v/>
      </c>
      <c r="CQ47" s="25" t="str">
        <f t="shared" si="17"/>
        <v/>
      </c>
      <c r="CR47" s="25" t="str">
        <f t="shared" si="18"/>
        <v/>
      </c>
      <c r="CS47" s="25" t="str">
        <f t="shared" si="19"/>
        <v/>
      </c>
      <c r="CT47" s="25" t="str">
        <f t="shared" si="20"/>
        <v/>
      </c>
    </row>
    <row r="48" spans="1:98" x14ac:dyDescent="0.3">
      <c r="A48" s="20">
        <v>45</v>
      </c>
      <c r="B48" s="20">
        <f t="shared" si="21"/>
        <v>0</v>
      </c>
      <c r="D48" s="25">
        <f>_xlfn.XLOOKUP(C48,SiteChar[Site Name],SiteChar[Site Street Address],"",0,1)</f>
        <v>0</v>
      </c>
      <c r="E48" s="25" t="str">
        <f>_xlfn.XLOOKUP(D48,SiteChar[Site Street Address],SiteChar[Site City],"",0,1)</f>
        <v/>
      </c>
      <c r="F48" s="25">
        <f>_xlfn.XLOOKUP($C48,SiteChar[Site Name],SiteChar[Latitude],"",0,1)</f>
        <v>0</v>
      </c>
      <c r="G48" s="25">
        <f>_xlfn.XLOOKUP($C48,SiteChar[Site Name],SiteChar[Longitude],"",0,1)</f>
        <v>0</v>
      </c>
      <c r="H48" s="33">
        <f>_xlfn.XLOOKUP($C48,SiteChar[Site Name],SiteChar[Expected Date of Station Operation],"",0,1)</f>
        <v>0</v>
      </c>
      <c r="I48" s="34">
        <f>_xlfn.XLOOKUP($C48,SiteChar[Site Name],SiteChar[Expected Daily Permitted Hours],"",0,1)</f>
        <v>0</v>
      </c>
      <c r="J48" s="25">
        <f>_xlfn.XLOOKUP($C48,SiteChar[Site Name],SiteChar[Maximum Total Site Power 
'[kW']],"",0,1)</f>
        <v>0</v>
      </c>
      <c r="K48" s="25"/>
      <c r="L48" s="25" cm="1">
        <f t="array" ref="L48">_xlfn.XLOOKUP($C48,SiteChar[Site Name],SiteCalc1[Total Site
FCI 
Power Rating 
'[kW']],"",0,1)</f>
        <v>0</v>
      </c>
      <c r="M48" s="25" cm="1">
        <f t="array" ref="M48">_xlfn.XLOOKUP($C48,SiteChar[Site Name],SiteCalc1[Total 
Site 
LMD-FCI Power Rating 
'[kW']],"",0,1)</f>
        <v>0</v>
      </c>
      <c r="N48" s="25" cm="1">
        <f t="array" ref="N48">_xlfn.XLOOKUP($C48,SiteChar[Site Name],SiteCalc1[Total Site
HD-FCI Power Rating 
'[kW']],"",0,1)</f>
        <v>0</v>
      </c>
      <c r="O48" s="25" cm="1">
        <f t="array" ref="O48">_xlfn.XLOOKUP($C48,SiteChar[Site Name],SiteCalc2[Total Number of 
Site 
FSEs],"",0,1)</f>
        <v>0</v>
      </c>
      <c r="P48" s="27" cm="1">
        <f t="array" ref="P48">_xlfn.XLOOKUP($C48,SiteChar[Site Name],SiteCalc2[Total Number of Site
LMD-FCI FSEs],"",0,1)</f>
        <v>0</v>
      </c>
      <c r="Q48" s="27" cm="1">
        <f t="array" ref="Q48">_xlfn.XLOOKUP($C48,SiteChar[Site Name],SiteCalc2[Total Number of Site
HD-FCI FSEs],"",0,1)</f>
        <v>0</v>
      </c>
      <c r="R48" s="27" t="str" cm="1">
        <f t="array" ref="R48">_xlfn.XLOOKUP(C48,'Sites Data'!AZ55:$AZ$210,'Sites Data'!BA55:$BA$210,"",0,1)</f>
        <v/>
      </c>
      <c r="S48" s="25" t="str" cm="1">
        <f t="array" ref="S48">INDEX('Sites Data'!$BC$11:$BC$210,(S$2+SUM($R$4:R47)))</f>
        <v/>
      </c>
      <c r="T48" s="25" t="str" cm="1">
        <f t="array" ref="T48">INDEX('Sites Data'!$BD$11:$BD$210,(S$2+SUM($R$4:R47)))</f>
        <v/>
      </c>
      <c r="U48" s="25" t="str" cm="1">
        <f t="array" ref="U48">INDEX('Sites Data'!$BE$11:$BE$210,(S$2+SUM($R$4:$R47)))</f>
        <v/>
      </c>
      <c r="V48" s="25" t="str" cm="1">
        <f t="array" ref="V48">INDEX('Sites Data'!$BF$11:$BF$210,(S$2+SUM($R$4:$R47)))</f>
        <v/>
      </c>
      <c r="W48" s="25" t="str" cm="1">
        <f t="array" ref="W48">INDEX('Sites Data'!$BG$11:$BG$210,(S$2+SUM($R$4:$R47)))</f>
        <v/>
      </c>
      <c r="X48" s="25" t="str" cm="1">
        <f t="array" ref="X48">INDEX('Sites Data'!$BH$11:$BH$210,(S$2+SUM($R$4:$R47)))</f>
        <v/>
      </c>
      <c r="Y48" s="25" t="str" cm="1">
        <f t="array" ref="Y48">INDEX('Sites Data'!$BI$11:$BI$210,(S$2+SUM($R$4:$R47)))</f>
        <v/>
      </c>
      <c r="Z48" s="25" t="str" cm="1">
        <f t="array" ref="Z48">INDEX('Sites Data'!$BJ$11:$BJ$210,(S$2+SUM($R$4:$R47)))</f>
        <v/>
      </c>
      <c r="AA48" s="25" t="str" cm="1">
        <f t="array" ref="AA48">INDEX('Sites Data'!$BK$11:$BK$210,(S$2+SUM($R$4:$R47)))</f>
        <v/>
      </c>
      <c r="AB48" s="25" t="str">
        <f>IF(S48="","",SUMIF(Hide[Unique Types],$C48&amp;" "&amp;T48&amp;" "&amp;U48&amp;" "&amp;V48,SiteCalc2[FCI Charging Capacity '[kWh/day']]))</f>
        <v/>
      </c>
      <c r="AC48" s="27" t="str" cm="1">
        <f t="array" ref="AC48">IF(AC$2&lt;=$R48,INDEX('Sites Data'!$BC$11:$BC$210,(AC$2+SUM($R$4:$R47))),"")</f>
        <v/>
      </c>
      <c r="AD48" s="152" t="str" cm="1">
        <f t="array" ref="AD48">IF(AC$2&lt;=$R48,INDEX('Sites Data'!$BD$11:$BD$210,(AC$2+SUM($R$4:$R47))),"")</f>
        <v/>
      </c>
      <c r="AE48" s="27" t="str" cm="1">
        <f t="array" ref="AE48">IF(AC$2&lt;=$R48,INDEX('Sites Data'!$BE$11:$BE$210,(AC$2+SUM($R$4:$R47))),"")</f>
        <v/>
      </c>
      <c r="AF48" s="27" t="str" cm="1">
        <f t="array" ref="AF48">IF(AC$2&lt;=$R48,INDEX('Sites Data'!$BF$11:$BF$210,(AC$2+SUM($R$4:$R47))),"")</f>
        <v/>
      </c>
      <c r="AG48" s="27" t="str" cm="1">
        <f t="array" ref="AG48">IF(AC$2&lt;=$R48,INDEX('Sites Data'!$BG$11:$BG$210,(AC$2+SUM($R$4:$R47))),"")</f>
        <v/>
      </c>
      <c r="AH48" s="27" t="str" cm="1">
        <f t="array" ref="AH48">IF(AC$2&lt;=$R48,INDEX('Sites Data'!$BH$11:$BH$210,(AC$2+SUM($R$4:$R47))),"")</f>
        <v/>
      </c>
      <c r="AI48" s="27" t="str" cm="1">
        <f t="array" ref="AI48">IF(AC$2&lt;=$R48,INDEX('Sites Data'!$BI$11:$BI$210,(AC$2+SUM($R$4:$R47))),"")</f>
        <v/>
      </c>
      <c r="AJ48" s="27" t="str" cm="1">
        <f t="array" ref="AJ48">IF(AC$2&lt;=$R48,INDEX('Sites Data'!$BJ$11:$BJ$210,(AC$2+SUM($R$4:$R47))),"")</f>
        <v/>
      </c>
      <c r="AK48" s="27" t="str" cm="1">
        <f t="array" ref="AK48">IF(AC$2&lt;=$R48,INDEX('Sites Data'!$BK$11:$BK$210,(AC$2+SUM($R$4:$R47))),"")</f>
        <v/>
      </c>
      <c r="AL48" s="25" t="str">
        <f>IF(AC48="","",SUMIF(Hide[Unique Types],$C48&amp;" "&amp;AD48&amp;" "&amp;AE48&amp;" "&amp;AF48,SiteCalc2[FCI Charging Capacity '[kWh/day']]))</f>
        <v/>
      </c>
      <c r="AM48" s="27" t="str" cm="1">
        <f t="array" ref="AM48">IF(AM$2&lt;=$R48,INDEX('Sites Data'!$BC$11:$BC$210,(AM$2+SUM($R$4:$R47))),"")</f>
        <v/>
      </c>
      <c r="AN48" s="27" t="str" cm="1">
        <f t="array" ref="AN48">IF(AM$2&lt;=$R48,INDEX('Sites Data'!$BD$11:$BD$210,(AM$2+SUM($R$4:$R47))),"")</f>
        <v/>
      </c>
      <c r="AO48" s="27" t="str" cm="1">
        <f t="array" ref="AO48">IF(AM$2&lt;=$R48,INDEX('Sites Data'!$BE$11:$BE$210,(AM$2+SUM($R$4:$R47))),"")</f>
        <v/>
      </c>
      <c r="AP48" s="27" t="str" cm="1">
        <f t="array" ref="AP48">IF(AM$2&lt;=$R48,INDEX('Sites Data'!$BF$11:$BF$210,(AM$2+SUM($R$4:$R47))),"")</f>
        <v/>
      </c>
      <c r="AQ48" s="27" t="str" cm="1">
        <f t="array" ref="AQ48">IF(AM$2&lt;=$R48,INDEX('Sites Data'!$BG$11:$BG$210,(AM$2+SUM($R$4:$R47))),"")</f>
        <v/>
      </c>
      <c r="AR48" s="27" t="str" cm="1">
        <f t="array" ref="AR48">IF(AM$2&lt;=$R48,INDEX('Sites Data'!$BH$11:$BH$210,(AM$2+SUM($R$4:$R47))),"")</f>
        <v/>
      </c>
      <c r="AS48" s="27" t="str" cm="1">
        <f t="array" ref="AS48">IF(AM$2&lt;=$R48,INDEX('Sites Data'!$BI$11:$BI$210,(AM$2+SUM($R$4:$R47))),"")</f>
        <v/>
      </c>
      <c r="AT48" s="27" t="str" cm="1">
        <f t="array" ref="AT48">IF(AM$2&lt;=$R48,INDEX('Sites Data'!$BJ$11:$BJ$210,(AM$2+SUM($R$4:$R47))),"")</f>
        <v/>
      </c>
      <c r="AU48" s="27" t="str" cm="1">
        <f t="array" ref="AU48">IF(AM$2&lt;=$R48,INDEX('Sites Data'!$BK$11:$BK$210,(AM$2+SUM($R$4:$R47))),"")</f>
        <v/>
      </c>
      <c r="AV48" s="25" t="str">
        <f>IF(AM48="","",SUMIF(Hide[Unique Types],$C48&amp;" "&amp;AN48&amp;" "&amp;AO48&amp;" "&amp;AP48,SiteCalc2[FCI Charging Capacity '[kWh/day']]))</f>
        <v/>
      </c>
      <c r="AW48" s="27" t="str" cm="1">
        <f t="array" ref="AW48">IF(AW$2&lt;=$R48,INDEX('Sites Data'!$BC$11:$BC$210,(AW$2+SUM($R$4:$R47))),"")</f>
        <v/>
      </c>
      <c r="AX48" s="27" t="str" cm="1">
        <f t="array" ref="AX48">IF(AW$2&lt;=$R48,INDEX('Sites Data'!$BD$11:$BD$210,(AW$2+SUM($R$4:$R47))),"")</f>
        <v/>
      </c>
      <c r="AY48" s="27" t="str" cm="1">
        <f t="array" ref="AY48">IF(AW$2&lt;=$R48,INDEX('Sites Data'!$BE$11:$BE$210,(AW$2+SUM($R$4:$R47))),"")</f>
        <v/>
      </c>
      <c r="AZ48" s="27" t="str" cm="1">
        <f t="array" ref="AZ48">IF(AW$2&lt;=$R48,INDEX('Sites Data'!$BF$11:$BF$210,(AW$2+SUM($R$4:$R47))),"")</f>
        <v/>
      </c>
      <c r="BA48" s="27" t="str" cm="1">
        <f t="array" ref="BA48">IF(AW$2&lt;=$R48,INDEX('Sites Data'!$BG$11:$BG$210,(AW$2+SUM($R$4:$R47))),"")</f>
        <v/>
      </c>
      <c r="BB48" s="27" t="str" cm="1">
        <f t="array" ref="BB48">IF(AW$2&lt;=$R48,INDEX('Sites Data'!$BH$11:$BH$210,(AW$2+SUM($R$4:$R47))),"")</f>
        <v/>
      </c>
      <c r="BC48" s="27" t="str" cm="1">
        <f t="array" ref="BC48">IF(AW$2&lt;=$R48,INDEX('Sites Data'!$BI$11:$BI$210,(AW$2+SUM($R$4:$R47))),"")</f>
        <v/>
      </c>
      <c r="BD48" s="27" t="str" cm="1">
        <f t="array" ref="BD48">IF(AW$2&lt;=$R48,INDEX('Sites Data'!$BJ$11:$BJ$210,(AW$2+SUM($R$4:$R47))),"")</f>
        <v/>
      </c>
      <c r="BE48" s="27" t="str" cm="1">
        <f t="array" ref="BE48">IF(AW$2&lt;=$R48,INDEX('Sites Data'!$BK$11:$BK$210,(AW$2+SUM($R$4:$R47))),"")</f>
        <v/>
      </c>
      <c r="BF48" s="25" t="str">
        <f>IF(AW48="","",SUMIF(Hide[Unique Types],$C48&amp;" "&amp;AX48&amp;" "&amp;AY48&amp;" "&amp;AZ48,SiteCalc2[FCI Charging Capacity '[kWh/day']]))</f>
        <v/>
      </c>
      <c r="BG48" s="27" t="str" cm="1">
        <f t="array" ref="BG48">IF(BG$2&lt;=$R48,INDEX('Sites Data'!$BC$11:$BC$210,(BG$2+SUM($R$4:$R47))),"")</f>
        <v/>
      </c>
      <c r="BH48" s="27" t="str" cm="1">
        <f t="array" ref="BH48">IF(BG$2&lt;=$R48,INDEX('Sites Data'!$BD$11:$BD$210,(BG$2+SUM($R$4:$R47))),"")</f>
        <v/>
      </c>
      <c r="BI48" s="27" t="str" cm="1">
        <f t="array" ref="BI48">IF(BG$2&lt;=$R48,INDEX('Sites Data'!$BE$11:$BE$210,(BG$2+SUM($R$4:$R47))),"")</f>
        <v/>
      </c>
      <c r="BJ48" s="27" t="str" cm="1">
        <f t="array" ref="BJ48">IF(BG$2&lt;=$R48,INDEX('Sites Data'!$BF$11:$BF$210,(BG$2+SUM($R$4:$R47))),"")</f>
        <v/>
      </c>
      <c r="BK48" s="27" t="str" cm="1">
        <f t="array" ref="BK48">IF(BG$2&lt;=$R48,INDEX('Sites Data'!$BG$11:$BG$210,(BG$2+SUM($R$4:$R47))),"")</f>
        <v/>
      </c>
      <c r="BL48" s="27" t="str" cm="1">
        <f t="array" ref="BL48">IF(BG$2&lt;=$R48,INDEX('Sites Data'!$BH$11:$BH$210,(BG$2+SUM($R$4:$R47))),"")</f>
        <v/>
      </c>
      <c r="BM48" s="27" t="str" cm="1">
        <f t="array" ref="BM48">IF(BG$2&lt;=$R48,INDEX('Sites Data'!$BI$11:$BI$210,(BG$2+SUM($R$4:$R47))),"")</f>
        <v/>
      </c>
      <c r="BN48" s="27" t="str" cm="1">
        <f t="array" ref="BN48">IF(BG$2&lt;=$R48,INDEX('Sites Data'!$BJ$11:$BJ$210,(BG$2+SUM($R$4:$R47))),"")</f>
        <v/>
      </c>
      <c r="BO48" s="27" t="str" cm="1">
        <f t="array" ref="BO48">IF(BG$2&lt;=$R48,INDEX('Sites Data'!$BK$11:$BK$210,(BG$2+SUM($R$4:$R47))),"")</f>
        <v/>
      </c>
      <c r="BP48" s="25" t="str">
        <f>IF(BG48="","",SUMIF(Hide[Unique Types],$C48&amp;" "&amp;BH48&amp;" "&amp;BI48&amp;" "&amp;BJ48,SiteCalc2[FCI Charging Capacity '[kWh/day']]))</f>
        <v/>
      </c>
      <c r="BQ48" s="27" t="str" cm="1">
        <f t="array" ref="BQ48">IF(BQ$2&lt;=$R48,INDEX('Sites Data'!$BC$11:$BC$210,(BQ$2+SUM($R$4:$R47))),"")</f>
        <v/>
      </c>
      <c r="BR48" s="27" t="str" cm="1">
        <f t="array" ref="BR48">IF(BQ$2&lt;=$R48,INDEX('Sites Data'!$BD$11:$BD$210,(BQ$2+SUM($R$4:$R47))),"")</f>
        <v/>
      </c>
      <c r="BS48" s="27" t="str" cm="1">
        <f t="array" ref="BS48">IF(BQ$2&lt;=$R48,INDEX('Sites Data'!$BE$11:$BE$210,(BQ$2+SUM($R$4:$R47))),"")</f>
        <v/>
      </c>
      <c r="BT48" s="27" t="str" cm="1">
        <f t="array" ref="BT48">IF(BQ$2&lt;=$R48,INDEX('Sites Data'!$BF$11:$BF$210,(BQ$2+SUM($R$4:$R47))),"")</f>
        <v/>
      </c>
      <c r="BU48" s="27" t="str" cm="1">
        <f t="array" ref="BU48">IF(BQ$2&lt;=$R48,INDEX('Sites Data'!$BG$11:$BG$210,(BQ$2+SUM($R$4:$R47))),"")</f>
        <v/>
      </c>
      <c r="BV48" s="27" t="str" cm="1">
        <f t="array" ref="BV48">IF(BQ$2&lt;=$R48,INDEX('Sites Data'!$BH$11:$BH$210,(BQ$2+SUM($R$4:$R47))),"")</f>
        <v/>
      </c>
      <c r="BW48" s="27" t="str" cm="1">
        <f t="array" ref="BW48">IF(BQ$2&lt;=$R48,INDEX('Sites Data'!$BI$11:$BI$210,(BQ$2+SUM($R$4:$R47))),"")</f>
        <v/>
      </c>
      <c r="BX48" s="27" t="str" cm="1">
        <f t="array" ref="BX48">IF(BQ$2&lt;=$R48,INDEX('Sites Data'!$BJ$11:$BJ$210,(BQ$2+SUM($R$4:$R47))),"")</f>
        <v/>
      </c>
      <c r="BY48" s="27" t="str" cm="1">
        <f t="array" ref="BY48">IF(BQ$2&lt;=$R48,INDEX('Sites Data'!$BK$11:$BK$210,(BQ$2+SUM($R$4:$R47))),"")</f>
        <v/>
      </c>
      <c r="BZ48" s="25" t="str">
        <f>IF(BQ48="","",SUMIF(Hide[Unique Types],$C48&amp;" "&amp;BR48&amp;" "&amp;BS48&amp;" "&amp;BT48,SiteCalc2[FCI Charging Capacity '[kWh/day']]))</f>
        <v/>
      </c>
      <c r="CA48" s="27" t="str" cm="1">
        <f t="array" ref="CA48">IF(CA$2&lt;=$R48,INDEX('Sites Data'!$BC$11:$BC$210,(CA$2+SUM($R$4:$R47))),"")</f>
        <v/>
      </c>
      <c r="CB48" s="27" t="str" cm="1">
        <f t="array" ref="CB48">IF(CA$2&lt;=$R48,INDEX('Sites Data'!$BD$11:$BD$210,(CA$2+SUM($R$4:$R47))),"")</f>
        <v/>
      </c>
      <c r="CC48" s="27" t="str" cm="1">
        <f t="array" ref="CC48">IF(CA$2&lt;=$R48,INDEX('Sites Data'!$BE$11:$BE$210,(CA$2+SUM($R$4:$R47))),"")</f>
        <v/>
      </c>
      <c r="CD48" s="27" t="str" cm="1">
        <f t="array" ref="CD48">IF(CA$2&lt;=$R48,INDEX('Sites Data'!$BF$11:$BF$210,(CA$2+SUM($R$4:$R47))),"")</f>
        <v/>
      </c>
      <c r="CE48" s="27" t="str" cm="1">
        <f t="array" ref="CE48">IF(CA$2&lt;=$R48,INDEX('Sites Data'!$BG$11:$BG$210,(CA$2+SUM($R$4:$R47))),"")</f>
        <v/>
      </c>
      <c r="CF48" s="27" t="str" cm="1">
        <f t="array" ref="CF48">IF(CA$2&lt;=$R48,INDEX('Sites Data'!$BH$11:$BH$210,(CA$2+SUM($R$4:$R47))),"")</f>
        <v/>
      </c>
      <c r="CG48" s="27" t="str" cm="1">
        <f t="array" ref="CG48">IF(CA$2&lt;=$R48,INDEX('Sites Data'!$BI$11:$BI$210,(CA$2+SUM($R$4:$R47))),"")</f>
        <v/>
      </c>
      <c r="CH48" s="27" t="str" cm="1">
        <f t="array" ref="CH48">IF(CA$2&lt;=$R48,INDEX('Sites Data'!$BJ$11:$BJ$210,(CA$2+SUM($R$4:$R47))),"")</f>
        <v/>
      </c>
      <c r="CI48" s="27" t="str" cm="1">
        <f t="array" ref="CI48">IF(CA$2&lt;=$R48,INDEX('Sites Data'!$BK$11:$BK$210,(CA$2+SUM($R$4:$R47))),"")</f>
        <v/>
      </c>
      <c r="CJ48" s="25" t="str">
        <f>IF(CA48="","",SUMIF(Hide[Unique Types],$C48&amp;" "&amp;CB48&amp;" "&amp;CC48&amp;" "&amp;CD48,SiteCalc2[FCI Charging Capacity '[kWh/day']]))</f>
        <v/>
      </c>
      <c r="CK48" s="25" t="str">
        <f t="shared" si="11"/>
        <v/>
      </c>
      <c r="CL48" s="25" t="str">
        <f t="shared" si="12"/>
        <v/>
      </c>
      <c r="CM48" s="25" t="str">
        <f t="shared" si="13"/>
        <v/>
      </c>
      <c r="CN48" s="25" t="str">
        <f t="shared" si="14"/>
        <v/>
      </c>
      <c r="CO48" s="25" t="str">
        <f t="shared" si="15"/>
        <v/>
      </c>
      <c r="CP48" s="25" t="str">
        <f t="shared" si="16"/>
        <v/>
      </c>
      <c r="CQ48" s="25" t="str">
        <f t="shared" si="17"/>
        <v/>
      </c>
      <c r="CR48" s="25" t="str">
        <f t="shared" si="18"/>
        <v/>
      </c>
      <c r="CS48" s="25" t="str">
        <f t="shared" si="19"/>
        <v/>
      </c>
      <c r="CT48" s="25" t="str">
        <f t="shared" si="20"/>
        <v/>
      </c>
    </row>
    <row r="49" spans="1:98" x14ac:dyDescent="0.3">
      <c r="A49" s="20">
        <v>46</v>
      </c>
      <c r="B49" s="20">
        <f t="shared" si="21"/>
        <v>0</v>
      </c>
      <c r="D49" s="25">
        <f>_xlfn.XLOOKUP(C49,SiteChar[Site Name],SiteChar[Site Street Address],"",0,1)</f>
        <v>0</v>
      </c>
      <c r="E49" s="25" t="str">
        <f>_xlfn.XLOOKUP(D49,SiteChar[Site Street Address],SiteChar[Site City],"",0,1)</f>
        <v/>
      </c>
      <c r="F49" s="25">
        <f>_xlfn.XLOOKUP($C49,SiteChar[Site Name],SiteChar[Latitude],"",0,1)</f>
        <v>0</v>
      </c>
      <c r="G49" s="25">
        <f>_xlfn.XLOOKUP($C49,SiteChar[Site Name],SiteChar[Longitude],"",0,1)</f>
        <v>0</v>
      </c>
      <c r="H49" s="33">
        <f>_xlfn.XLOOKUP($C49,SiteChar[Site Name],SiteChar[Expected Date of Station Operation],"",0,1)</f>
        <v>0</v>
      </c>
      <c r="I49" s="34">
        <f>_xlfn.XLOOKUP($C49,SiteChar[Site Name],SiteChar[Expected Daily Permitted Hours],"",0,1)</f>
        <v>0</v>
      </c>
      <c r="J49" s="25">
        <f>_xlfn.XLOOKUP($C49,SiteChar[Site Name],SiteChar[Maximum Total Site Power 
'[kW']],"",0,1)</f>
        <v>0</v>
      </c>
      <c r="K49" s="25"/>
      <c r="L49" s="25" cm="1">
        <f t="array" ref="L49">_xlfn.XLOOKUP($C49,SiteChar[Site Name],SiteCalc1[Total Site
FCI 
Power Rating 
'[kW']],"",0,1)</f>
        <v>0</v>
      </c>
      <c r="M49" s="25" cm="1">
        <f t="array" ref="M49">_xlfn.XLOOKUP($C49,SiteChar[Site Name],SiteCalc1[Total 
Site 
LMD-FCI Power Rating 
'[kW']],"",0,1)</f>
        <v>0</v>
      </c>
      <c r="N49" s="25" cm="1">
        <f t="array" ref="N49">_xlfn.XLOOKUP($C49,SiteChar[Site Name],SiteCalc1[Total Site
HD-FCI Power Rating 
'[kW']],"",0,1)</f>
        <v>0</v>
      </c>
      <c r="O49" s="25" cm="1">
        <f t="array" ref="O49">_xlfn.XLOOKUP($C49,SiteChar[Site Name],SiteCalc2[Total Number of 
Site 
FSEs],"",0,1)</f>
        <v>0</v>
      </c>
      <c r="P49" s="27" cm="1">
        <f t="array" ref="P49">_xlfn.XLOOKUP($C49,SiteChar[Site Name],SiteCalc2[Total Number of Site
LMD-FCI FSEs],"",0,1)</f>
        <v>0</v>
      </c>
      <c r="Q49" s="27" cm="1">
        <f t="array" ref="Q49">_xlfn.XLOOKUP($C49,SiteChar[Site Name],SiteCalc2[Total Number of Site
HD-FCI FSEs],"",0,1)</f>
        <v>0</v>
      </c>
      <c r="R49" s="27" t="str" cm="1">
        <f t="array" ref="R49">_xlfn.XLOOKUP(C49,'Sites Data'!AZ56:$AZ$210,'Sites Data'!BA56:$BA$210,"",0,1)</f>
        <v/>
      </c>
      <c r="S49" s="25" t="str" cm="1">
        <f t="array" ref="S49">INDEX('Sites Data'!$BC$11:$BC$210,(S$2+SUM($R$4:R48)))</f>
        <v/>
      </c>
      <c r="T49" s="25" t="str" cm="1">
        <f t="array" ref="T49">INDEX('Sites Data'!$BD$11:$BD$210,(S$2+SUM($R$4:R48)))</f>
        <v/>
      </c>
      <c r="U49" s="25" t="str" cm="1">
        <f t="array" ref="U49">INDEX('Sites Data'!$BE$11:$BE$210,(S$2+SUM($R$4:$R48)))</f>
        <v/>
      </c>
      <c r="V49" s="25" t="str" cm="1">
        <f t="array" ref="V49">INDEX('Sites Data'!$BF$11:$BF$210,(S$2+SUM($R$4:$R48)))</f>
        <v/>
      </c>
      <c r="W49" s="25" t="str" cm="1">
        <f t="array" ref="W49">INDEX('Sites Data'!$BG$11:$BG$210,(S$2+SUM($R$4:$R48)))</f>
        <v/>
      </c>
      <c r="X49" s="25" t="str" cm="1">
        <f t="array" ref="X49">INDEX('Sites Data'!$BH$11:$BH$210,(S$2+SUM($R$4:$R48)))</f>
        <v/>
      </c>
      <c r="Y49" s="25" t="str" cm="1">
        <f t="array" ref="Y49">INDEX('Sites Data'!$BI$11:$BI$210,(S$2+SUM($R$4:$R48)))</f>
        <v/>
      </c>
      <c r="Z49" s="25" t="str" cm="1">
        <f t="array" ref="Z49">INDEX('Sites Data'!$BJ$11:$BJ$210,(S$2+SUM($R$4:$R48)))</f>
        <v/>
      </c>
      <c r="AA49" s="25" t="str" cm="1">
        <f t="array" ref="AA49">INDEX('Sites Data'!$BK$11:$BK$210,(S$2+SUM($R$4:$R48)))</f>
        <v/>
      </c>
      <c r="AB49" s="25" t="str">
        <f>IF(S49="","",SUMIF(Hide[Unique Types],$C49&amp;" "&amp;T49&amp;" "&amp;U49&amp;" "&amp;V49,SiteCalc2[FCI Charging Capacity '[kWh/day']]))</f>
        <v/>
      </c>
      <c r="AC49" s="27" t="str" cm="1">
        <f t="array" ref="AC49">IF(AC$2&lt;=$R49,INDEX('Sites Data'!$BC$11:$BC$210,(AC$2+SUM($R$4:$R48))),"")</f>
        <v/>
      </c>
      <c r="AD49" s="152" t="str" cm="1">
        <f t="array" ref="AD49">IF(AC$2&lt;=$R49,INDEX('Sites Data'!$BD$11:$BD$210,(AC$2+SUM($R$4:$R48))),"")</f>
        <v/>
      </c>
      <c r="AE49" s="27" t="str" cm="1">
        <f t="array" ref="AE49">IF(AC$2&lt;=$R49,INDEX('Sites Data'!$BE$11:$BE$210,(AC$2+SUM($R$4:$R48))),"")</f>
        <v/>
      </c>
      <c r="AF49" s="27" t="str" cm="1">
        <f t="array" ref="AF49">IF(AC$2&lt;=$R49,INDEX('Sites Data'!$BF$11:$BF$210,(AC$2+SUM($R$4:$R48))),"")</f>
        <v/>
      </c>
      <c r="AG49" s="27" t="str" cm="1">
        <f t="array" ref="AG49">IF(AC$2&lt;=$R49,INDEX('Sites Data'!$BG$11:$BG$210,(AC$2+SUM($R$4:$R48))),"")</f>
        <v/>
      </c>
      <c r="AH49" s="27" t="str" cm="1">
        <f t="array" ref="AH49">IF(AC$2&lt;=$R49,INDEX('Sites Data'!$BH$11:$BH$210,(AC$2+SUM($R$4:$R48))),"")</f>
        <v/>
      </c>
      <c r="AI49" s="27" t="str" cm="1">
        <f t="array" ref="AI49">IF(AC$2&lt;=$R49,INDEX('Sites Data'!$BI$11:$BI$210,(AC$2+SUM($R$4:$R48))),"")</f>
        <v/>
      </c>
      <c r="AJ49" s="27" t="str" cm="1">
        <f t="array" ref="AJ49">IF(AC$2&lt;=$R49,INDEX('Sites Data'!$BJ$11:$BJ$210,(AC$2+SUM($R$4:$R48))),"")</f>
        <v/>
      </c>
      <c r="AK49" s="27" t="str" cm="1">
        <f t="array" ref="AK49">IF(AC$2&lt;=$R49,INDEX('Sites Data'!$BK$11:$BK$210,(AC$2+SUM($R$4:$R48))),"")</f>
        <v/>
      </c>
      <c r="AL49" s="25" t="str">
        <f>IF(AC49="","",SUMIF(Hide[Unique Types],$C49&amp;" "&amp;AD49&amp;" "&amp;AE49&amp;" "&amp;AF49,SiteCalc2[FCI Charging Capacity '[kWh/day']]))</f>
        <v/>
      </c>
      <c r="AM49" s="27" t="str" cm="1">
        <f t="array" ref="AM49">IF(AM$2&lt;=$R49,INDEX('Sites Data'!$BC$11:$BC$210,(AM$2+SUM($R$4:$R48))),"")</f>
        <v/>
      </c>
      <c r="AN49" s="27" t="str" cm="1">
        <f t="array" ref="AN49">IF(AM$2&lt;=$R49,INDEX('Sites Data'!$BD$11:$BD$210,(AM$2+SUM($R$4:$R48))),"")</f>
        <v/>
      </c>
      <c r="AO49" s="27" t="str" cm="1">
        <f t="array" ref="AO49">IF(AM$2&lt;=$R49,INDEX('Sites Data'!$BE$11:$BE$210,(AM$2+SUM($R$4:$R48))),"")</f>
        <v/>
      </c>
      <c r="AP49" s="27" t="str" cm="1">
        <f t="array" ref="AP49">IF(AM$2&lt;=$R49,INDEX('Sites Data'!$BF$11:$BF$210,(AM$2+SUM($R$4:$R48))),"")</f>
        <v/>
      </c>
      <c r="AQ49" s="27" t="str" cm="1">
        <f t="array" ref="AQ49">IF(AM$2&lt;=$R49,INDEX('Sites Data'!$BG$11:$BG$210,(AM$2+SUM($R$4:$R48))),"")</f>
        <v/>
      </c>
      <c r="AR49" s="27" t="str" cm="1">
        <f t="array" ref="AR49">IF(AM$2&lt;=$R49,INDEX('Sites Data'!$BH$11:$BH$210,(AM$2+SUM($R$4:$R48))),"")</f>
        <v/>
      </c>
      <c r="AS49" s="27" t="str" cm="1">
        <f t="array" ref="AS49">IF(AM$2&lt;=$R49,INDEX('Sites Data'!$BI$11:$BI$210,(AM$2+SUM($R$4:$R48))),"")</f>
        <v/>
      </c>
      <c r="AT49" s="27" t="str" cm="1">
        <f t="array" ref="AT49">IF(AM$2&lt;=$R49,INDEX('Sites Data'!$BJ$11:$BJ$210,(AM$2+SUM($R$4:$R48))),"")</f>
        <v/>
      </c>
      <c r="AU49" s="27" t="str" cm="1">
        <f t="array" ref="AU49">IF(AM$2&lt;=$R49,INDEX('Sites Data'!$BK$11:$BK$210,(AM$2+SUM($R$4:$R48))),"")</f>
        <v/>
      </c>
      <c r="AV49" s="25" t="str">
        <f>IF(AM49="","",SUMIF(Hide[Unique Types],$C49&amp;" "&amp;AN49&amp;" "&amp;AO49&amp;" "&amp;AP49,SiteCalc2[FCI Charging Capacity '[kWh/day']]))</f>
        <v/>
      </c>
      <c r="AW49" s="27" t="str" cm="1">
        <f t="array" ref="AW49">IF(AW$2&lt;=$R49,INDEX('Sites Data'!$BC$11:$BC$210,(AW$2+SUM($R$4:$R48))),"")</f>
        <v/>
      </c>
      <c r="AX49" s="27" t="str" cm="1">
        <f t="array" ref="AX49">IF(AW$2&lt;=$R49,INDEX('Sites Data'!$BD$11:$BD$210,(AW$2+SUM($R$4:$R48))),"")</f>
        <v/>
      </c>
      <c r="AY49" s="27" t="str" cm="1">
        <f t="array" ref="AY49">IF(AW$2&lt;=$R49,INDEX('Sites Data'!$BE$11:$BE$210,(AW$2+SUM($R$4:$R48))),"")</f>
        <v/>
      </c>
      <c r="AZ49" s="27" t="str" cm="1">
        <f t="array" ref="AZ49">IF(AW$2&lt;=$R49,INDEX('Sites Data'!$BF$11:$BF$210,(AW$2+SUM($R$4:$R48))),"")</f>
        <v/>
      </c>
      <c r="BA49" s="27" t="str" cm="1">
        <f t="array" ref="BA49">IF(AW$2&lt;=$R49,INDEX('Sites Data'!$BG$11:$BG$210,(AW$2+SUM($R$4:$R48))),"")</f>
        <v/>
      </c>
      <c r="BB49" s="27" t="str" cm="1">
        <f t="array" ref="BB49">IF(AW$2&lt;=$R49,INDEX('Sites Data'!$BH$11:$BH$210,(AW$2+SUM($R$4:$R48))),"")</f>
        <v/>
      </c>
      <c r="BC49" s="27" t="str" cm="1">
        <f t="array" ref="BC49">IF(AW$2&lt;=$R49,INDEX('Sites Data'!$BI$11:$BI$210,(AW$2+SUM($R$4:$R48))),"")</f>
        <v/>
      </c>
      <c r="BD49" s="27" t="str" cm="1">
        <f t="array" ref="BD49">IF(AW$2&lt;=$R49,INDEX('Sites Data'!$BJ$11:$BJ$210,(AW$2+SUM($R$4:$R48))),"")</f>
        <v/>
      </c>
      <c r="BE49" s="27" t="str" cm="1">
        <f t="array" ref="BE49">IF(AW$2&lt;=$R49,INDEX('Sites Data'!$BK$11:$BK$210,(AW$2+SUM($R$4:$R48))),"")</f>
        <v/>
      </c>
      <c r="BF49" s="25" t="str">
        <f>IF(AW49="","",SUMIF(Hide[Unique Types],$C49&amp;" "&amp;AX49&amp;" "&amp;AY49&amp;" "&amp;AZ49,SiteCalc2[FCI Charging Capacity '[kWh/day']]))</f>
        <v/>
      </c>
      <c r="BG49" s="27" t="str" cm="1">
        <f t="array" ref="BG49">IF(BG$2&lt;=$R49,INDEX('Sites Data'!$BC$11:$BC$210,(BG$2+SUM($R$4:$R48))),"")</f>
        <v/>
      </c>
      <c r="BH49" s="27" t="str" cm="1">
        <f t="array" ref="BH49">IF(BG$2&lt;=$R49,INDEX('Sites Data'!$BD$11:$BD$210,(BG$2+SUM($R$4:$R48))),"")</f>
        <v/>
      </c>
      <c r="BI49" s="27" t="str" cm="1">
        <f t="array" ref="BI49">IF(BG$2&lt;=$R49,INDEX('Sites Data'!$BE$11:$BE$210,(BG$2+SUM($R$4:$R48))),"")</f>
        <v/>
      </c>
      <c r="BJ49" s="27" t="str" cm="1">
        <f t="array" ref="BJ49">IF(BG$2&lt;=$R49,INDEX('Sites Data'!$BF$11:$BF$210,(BG$2+SUM($R$4:$R48))),"")</f>
        <v/>
      </c>
      <c r="BK49" s="27" t="str" cm="1">
        <f t="array" ref="BK49">IF(BG$2&lt;=$R49,INDEX('Sites Data'!$BG$11:$BG$210,(BG$2+SUM($R$4:$R48))),"")</f>
        <v/>
      </c>
      <c r="BL49" s="27" t="str" cm="1">
        <f t="array" ref="BL49">IF(BG$2&lt;=$R49,INDEX('Sites Data'!$BH$11:$BH$210,(BG$2+SUM($R$4:$R48))),"")</f>
        <v/>
      </c>
      <c r="BM49" s="27" t="str" cm="1">
        <f t="array" ref="BM49">IF(BG$2&lt;=$R49,INDEX('Sites Data'!$BI$11:$BI$210,(BG$2+SUM($R$4:$R48))),"")</f>
        <v/>
      </c>
      <c r="BN49" s="27" t="str" cm="1">
        <f t="array" ref="BN49">IF(BG$2&lt;=$R49,INDEX('Sites Data'!$BJ$11:$BJ$210,(BG$2+SUM($R$4:$R48))),"")</f>
        <v/>
      </c>
      <c r="BO49" s="27" t="str" cm="1">
        <f t="array" ref="BO49">IF(BG$2&lt;=$R49,INDEX('Sites Data'!$BK$11:$BK$210,(BG$2+SUM($R$4:$R48))),"")</f>
        <v/>
      </c>
      <c r="BP49" s="25" t="str">
        <f>IF(BG49="","",SUMIF(Hide[Unique Types],$C49&amp;" "&amp;BH49&amp;" "&amp;BI49&amp;" "&amp;BJ49,SiteCalc2[FCI Charging Capacity '[kWh/day']]))</f>
        <v/>
      </c>
      <c r="BQ49" s="27" t="str" cm="1">
        <f t="array" ref="BQ49">IF(BQ$2&lt;=$R49,INDEX('Sites Data'!$BC$11:$BC$210,(BQ$2+SUM($R$4:$R48))),"")</f>
        <v/>
      </c>
      <c r="BR49" s="27" t="str" cm="1">
        <f t="array" ref="BR49">IF(BQ$2&lt;=$R49,INDEX('Sites Data'!$BD$11:$BD$210,(BQ$2+SUM($R$4:$R48))),"")</f>
        <v/>
      </c>
      <c r="BS49" s="27" t="str" cm="1">
        <f t="array" ref="BS49">IF(BQ$2&lt;=$R49,INDEX('Sites Data'!$BE$11:$BE$210,(BQ$2+SUM($R$4:$R48))),"")</f>
        <v/>
      </c>
      <c r="BT49" s="27" t="str" cm="1">
        <f t="array" ref="BT49">IF(BQ$2&lt;=$R49,INDEX('Sites Data'!$BF$11:$BF$210,(BQ$2+SUM($R$4:$R48))),"")</f>
        <v/>
      </c>
      <c r="BU49" s="27" t="str" cm="1">
        <f t="array" ref="BU49">IF(BQ$2&lt;=$R49,INDEX('Sites Data'!$BG$11:$BG$210,(BQ$2+SUM($R$4:$R48))),"")</f>
        <v/>
      </c>
      <c r="BV49" s="27" t="str" cm="1">
        <f t="array" ref="BV49">IF(BQ$2&lt;=$R49,INDEX('Sites Data'!$BH$11:$BH$210,(BQ$2+SUM($R$4:$R48))),"")</f>
        <v/>
      </c>
      <c r="BW49" s="27" t="str" cm="1">
        <f t="array" ref="BW49">IF(BQ$2&lt;=$R49,INDEX('Sites Data'!$BI$11:$BI$210,(BQ$2+SUM($R$4:$R48))),"")</f>
        <v/>
      </c>
      <c r="BX49" s="27" t="str" cm="1">
        <f t="array" ref="BX49">IF(BQ$2&lt;=$R49,INDEX('Sites Data'!$BJ$11:$BJ$210,(BQ$2+SUM($R$4:$R48))),"")</f>
        <v/>
      </c>
      <c r="BY49" s="27" t="str" cm="1">
        <f t="array" ref="BY49">IF(BQ$2&lt;=$R49,INDEX('Sites Data'!$BK$11:$BK$210,(BQ$2+SUM($R$4:$R48))),"")</f>
        <v/>
      </c>
      <c r="BZ49" s="25" t="str">
        <f>IF(BQ49="","",SUMIF(Hide[Unique Types],$C49&amp;" "&amp;BR49&amp;" "&amp;BS49&amp;" "&amp;BT49,SiteCalc2[FCI Charging Capacity '[kWh/day']]))</f>
        <v/>
      </c>
      <c r="CA49" s="27" t="str" cm="1">
        <f t="array" ref="CA49">IF(CA$2&lt;=$R49,INDEX('Sites Data'!$BC$11:$BC$210,(CA$2+SUM($R$4:$R48))),"")</f>
        <v/>
      </c>
      <c r="CB49" s="27" t="str" cm="1">
        <f t="array" ref="CB49">IF(CA$2&lt;=$R49,INDEX('Sites Data'!$BD$11:$BD$210,(CA$2+SUM($R$4:$R48))),"")</f>
        <v/>
      </c>
      <c r="CC49" s="27" t="str" cm="1">
        <f t="array" ref="CC49">IF(CA$2&lt;=$R49,INDEX('Sites Data'!$BE$11:$BE$210,(CA$2+SUM($R$4:$R48))),"")</f>
        <v/>
      </c>
      <c r="CD49" s="27" t="str" cm="1">
        <f t="array" ref="CD49">IF(CA$2&lt;=$R49,INDEX('Sites Data'!$BF$11:$BF$210,(CA$2+SUM($R$4:$R48))),"")</f>
        <v/>
      </c>
      <c r="CE49" s="27" t="str" cm="1">
        <f t="array" ref="CE49">IF(CA$2&lt;=$R49,INDEX('Sites Data'!$BG$11:$BG$210,(CA$2+SUM($R$4:$R48))),"")</f>
        <v/>
      </c>
      <c r="CF49" s="27" t="str" cm="1">
        <f t="array" ref="CF49">IF(CA$2&lt;=$R49,INDEX('Sites Data'!$BH$11:$BH$210,(CA$2+SUM($R$4:$R48))),"")</f>
        <v/>
      </c>
      <c r="CG49" s="27" t="str" cm="1">
        <f t="array" ref="CG49">IF(CA$2&lt;=$R49,INDEX('Sites Data'!$BI$11:$BI$210,(CA$2+SUM($R$4:$R48))),"")</f>
        <v/>
      </c>
      <c r="CH49" s="27" t="str" cm="1">
        <f t="array" ref="CH49">IF(CA$2&lt;=$R49,INDEX('Sites Data'!$BJ$11:$BJ$210,(CA$2+SUM($R$4:$R48))),"")</f>
        <v/>
      </c>
      <c r="CI49" s="27" t="str" cm="1">
        <f t="array" ref="CI49">IF(CA$2&lt;=$R49,INDEX('Sites Data'!$BK$11:$BK$210,(CA$2+SUM($R$4:$R48))),"")</f>
        <v/>
      </c>
      <c r="CJ49" s="25" t="str">
        <f>IF(CA49="","",SUMIF(Hide[Unique Types],$C49&amp;" "&amp;CB49&amp;" "&amp;CC49&amp;" "&amp;CD49,SiteCalc2[FCI Charging Capacity '[kWh/day']]))</f>
        <v/>
      </c>
      <c r="CK49" s="25" t="str">
        <f t="shared" si="11"/>
        <v/>
      </c>
      <c r="CL49" s="25" t="str">
        <f t="shared" si="12"/>
        <v/>
      </c>
      <c r="CM49" s="25" t="str">
        <f t="shared" si="13"/>
        <v/>
      </c>
      <c r="CN49" s="25" t="str">
        <f t="shared" si="14"/>
        <v/>
      </c>
      <c r="CO49" s="25" t="str">
        <f t="shared" si="15"/>
        <v/>
      </c>
      <c r="CP49" s="25" t="str">
        <f t="shared" si="16"/>
        <v/>
      </c>
      <c r="CQ49" s="25" t="str">
        <f t="shared" si="17"/>
        <v/>
      </c>
      <c r="CR49" s="25" t="str">
        <f t="shared" si="18"/>
        <v/>
      </c>
      <c r="CS49" s="25" t="str">
        <f t="shared" si="19"/>
        <v/>
      </c>
      <c r="CT49" s="25" t="str">
        <f t="shared" si="20"/>
        <v/>
      </c>
    </row>
    <row r="50" spans="1:98" x14ac:dyDescent="0.3">
      <c r="A50" s="20">
        <v>47</v>
      </c>
      <c r="B50" s="20">
        <f t="shared" si="21"/>
        <v>0</v>
      </c>
      <c r="D50" s="25">
        <f>_xlfn.XLOOKUP(C50,SiteChar[Site Name],SiteChar[Site Street Address],"",0,1)</f>
        <v>0</v>
      </c>
      <c r="E50" s="25" t="str">
        <f>_xlfn.XLOOKUP(D50,SiteChar[Site Street Address],SiteChar[Site City],"",0,1)</f>
        <v/>
      </c>
      <c r="F50" s="25">
        <f>_xlfn.XLOOKUP($C50,SiteChar[Site Name],SiteChar[Latitude],"",0,1)</f>
        <v>0</v>
      </c>
      <c r="G50" s="25">
        <f>_xlfn.XLOOKUP($C50,SiteChar[Site Name],SiteChar[Longitude],"",0,1)</f>
        <v>0</v>
      </c>
      <c r="H50" s="33">
        <f>_xlfn.XLOOKUP($C50,SiteChar[Site Name],SiteChar[Expected Date of Station Operation],"",0,1)</f>
        <v>0</v>
      </c>
      <c r="I50" s="34">
        <f>_xlfn.XLOOKUP($C50,SiteChar[Site Name],SiteChar[Expected Daily Permitted Hours],"",0,1)</f>
        <v>0</v>
      </c>
      <c r="J50" s="25">
        <f>_xlfn.XLOOKUP($C50,SiteChar[Site Name],SiteChar[Maximum Total Site Power 
'[kW']],"",0,1)</f>
        <v>0</v>
      </c>
      <c r="K50" s="25"/>
      <c r="L50" s="25" cm="1">
        <f t="array" ref="L50">_xlfn.XLOOKUP($C50,SiteChar[Site Name],SiteCalc1[Total Site
FCI 
Power Rating 
'[kW']],"",0,1)</f>
        <v>0</v>
      </c>
      <c r="M50" s="25" cm="1">
        <f t="array" ref="M50">_xlfn.XLOOKUP($C50,SiteChar[Site Name],SiteCalc1[Total 
Site 
LMD-FCI Power Rating 
'[kW']],"",0,1)</f>
        <v>0</v>
      </c>
      <c r="N50" s="25" cm="1">
        <f t="array" ref="N50">_xlfn.XLOOKUP($C50,SiteChar[Site Name],SiteCalc1[Total Site
HD-FCI Power Rating 
'[kW']],"",0,1)</f>
        <v>0</v>
      </c>
      <c r="O50" s="25" cm="1">
        <f t="array" ref="O50">_xlfn.XLOOKUP($C50,SiteChar[Site Name],SiteCalc2[Total Number of 
Site 
FSEs],"",0,1)</f>
        <v>0</v>
      </c>
      <c r="P50" s="27" cm="1">
        <f t="array" ref="P50">_xlfn.XLOOKUP($C50,SiteChar[Site Name],SiteCalc2[Total Number of Site
LMD-FCI FSEs],"",0,1)</f>
        <v>0</v>
      </c>
      <c r="Q50" s="27" cm="1">
        <f t="array" ref="Q50">_xlfn.XLOOKUP($C50,SiteChar[Site Name],SiteCalc2[Total Number of Site
HD-FCI FSEs],"",0,1)</f>
        <v>0</v>
      </c>
      <c r="R50" s="27" t="str" cm="1">
        <f t="array" ref="R50">_xlfn.XLOOKUP(C50,'Sites Data'!AZ57:$AZ$210,'Sites Data'!BA57:$BA$210,"",0,1)</f>
        <v/>
      </c>
      <c r="S50" s="25" t="str" cm="1">
        <f t="array" ref="S50">INDEX('Sites Data'!$BC$11:$BC$210,(S$2+SUM($R$4:R49)))</f>
        <v/>
      </c>
      <c r="T50" s="25" t="str" cm="1">
        <f t="array" ref="T50">INDEX('Sites Data'!$BD$11:$BD$210,(S$2+SUM($R$4:R49)))</f>
        <v/>
      </c>
      <c r="U50" s="25" t="str" cm="1">
        <f t="array" ref="U50">INDEX('Sites Data'!$BE$11:$BE$210,(S$2+SUM($R$4:$R49)))</f>
        <v/>
      </c>
      <c r="V50" s="25" t="str" cm="1">
        <f t="array" ref="V50">INDEX('Sites Data'!$BF$11:$BF$210,(S$2+SUM($R$4:$R49)))</f>
        <v/>
      </c>
      <c r="W50" s="25" t="str" cm="1">
        <f t="array" ref="W50">INDEX('Sites Data'!$BG$11:$BG$210,(S$2+SUM($R$4:$R49)))</f>
        <v/>
      </c>
      <c r="X50" s="25" t="str" cm="1">
        <f t="array" ref="X50">INDEX('Sites Data'!$BH$11:$BH$210,(S$2+SUM($R$4:$R49)))</f>
        <v/>
      </c>
      <c r="Y50" s="25" t="str" cm="1">
        <f t="array" ref="Y50">INDEX('Sites Data'!$BI$11:$BI$210,(S$2+SUM($R$4:$R49)))</f>
        <v/>
      </c>
      <c r="Z50" s="25" t="str" cm="1">
        <f t="array" ref="Z50">INDEX('Sites Data'!$BJ$11:$BJ$210,(S$2+SUM($R$4:$R49)))</f>
        <v/>
      </c>
      <c r="AA50" s="25" t="str" cm="1">
        <f t="array" ref="AA50">INDEX('Sites Data'!$BK$11:$BK$210,(S$2+SUM($R$4:$R49)))</f>
        <v/>
      </c>
      <c r="AB50" s="25" t="str">
        <f>IF(S50="","",SUMIF(Hide[Unique Types],$C50&amp;" "&amp;T50&amp;" "&amp;U50&amp;" "&amp;V50,SiteCalc2[FCI Charging Capacity '[kWh/day']]))</f>
        <v/>
      </c>
      <c r="AC50" s="27" t="str" cm="1">
        <f t="array" ref="AC50">IF(AC$2&lt;=$R50,INDEX('Sites Data'!$BC$11:$BC$210,(AC$2+SUM($R$4:$R49))),"")</f>
        <v/>
      </c>
      <c r="AD50" s="152" t="str" cm="1">
        <f t="array" ref="AD50">IF(AC$2&lt;=$R50,INDEX('Sites Data'!$BD$11:$BD$210,(AC$2+SUM($R$4:$R49))),"")</f>
        <v/>
      </c>
      <c r="AE50" s="27" t="str" cm="1">
        <f t="array" ref="AE50">IF(AC$2&lt;=$R50,INDEX('Sites Data'!$BE$11:$BE$210,(AC$2+SUM($R$4:$R49))),"")</f>
        <v/>
      </c>
      <c r="AF50" s="27" t="str" cm="1">
        <f t="array" ref="AF50">IF(AC$2&lt;=$R50,INDEX('Sites Data'!$BF$11:$BF$210,(AC$2+SUM($R$4:$R49))),"")</f>
        <v/>
      </c>
      <c r="AG50" s="27" t="str" cm="1">
        <f t="array" ref="AG50">IF(AC$2&lt;=$R50,INDEX('Sites Data'!$BG$11:$BG$210,(AC$2+SUM($R$4:$R49))),"")</f>
        <v/>
      </c>
      <c r="AH50" s="27" t="str" cm="1">
        <f t="array" ref="AH50">IF(AC$2&lt;=$R50,INDEX('Sites Data'!$BH$11:$BH$210,(AC$2+SUM($R$4:$R49))),"")</f>
        <v/>
      </c>
      <c r="AI50" s="27" t="str" cm="1">
        <f t="array" ref="AI50">IF(AC$2&lt;=$R50,INDEX('Sites Data'!$BI$11:$BI$210,(AC$2+SUM($R$4:$R49))),"")</f>
        <v/>
      </c>
      <c r="AJ50" s="27" t="str" cm="1">
        <f t="array" ref="AJ50">IF(AC$2&lt;=$R50,INDEX('Sites Data'!$BJ$11:$BJ$210,(AC$2+SUM($R$4:$R49))),"")</f>
        <v/>
      </c>
      <c r="AK50" s="27" t="str" cm="1">
        <f t="array" ref="AK50">IF(AC$2&lt;=$R50,INDEX('Sites Data'!$BK$11:$BK$210,(AC$2+SUM($R$4:$R49))),"")</f>
        <v/>
      </c>
      <c r="AL50" s="25" t="str">
        <f>IF(AC50="","",SUMIF(Hide[Unique Types],$C50&amp;" "&amp;AD50&amp;" "&amp;AE50&amp;" "&amp;AF50,SiteCalc2[FCI Charging Capacity '[kWh/day']]))</f>
        <v/>
      </c>
      <c r="AM50" s="27" t="str" cm="1">
        <f t="array" ref="AM50">IF(AM$2&lt;=$R50,INDEX('Sites Data'!$BC$11:$BC$210,(AM$2+SUM($R$4:$R49))),"")</f>
        <v/>
      </c>
      <c r="AN50" s="27" t="str" cm="1">
        <f t="array" ref="AN50">IF(AM$2&lt;=$R50,INDEX('Sites Data'!$BD$11:$BD$210,(AM$2+SUM($R$4:$R49))),"")</f>
        <v/>
      </c>
      <c r="AO50" s="27" t="str" cm="1">
        <f t="array" ref="AO50">IF(AM$2&lt;=$R50,INDEX('Sites Data'!$BE$11:$BE$210,(AM$2+SUM($R$4:$R49))),"")</f>
        <v/>
      </c>
      <c r="AP50" s="27" t="str" cm="1">
        <f t="array" ref="AP50">IF(AM$2&lt;=$R50,INDEX('Sites Data'!$BF$11:$BF$210,(AM$2+SUM($R$4:$R49))),"")</f>
        <v/>
      </c>
      <c r="AQ50" s="27" t="str" cm="1">
        <f t="array" ref="AQ50">IF(AM$2&lt;=$R50,INDEX('Sites Data'!$BG$11:$BG$210,(AM$2+SUM($R$4:$R49))),"")</f>
        <v/>
      </c>
      <c r="AR50" s="27" t="str" cm="1">
        <f t="array" ref="AR50">IF(AM$2&lt;=$R50,INDEX('Sites Data'!$BH$11:$BH$210,(AM$2+SUM($R$4:$R49))),"")</f>
        <v/>
      </c>
      <c r="AS50" s="27" t="str" cm="1">
        <f t="array" ref="AS50">IF(AM$2&lt;=$R50,INDEX('Sites Data'!$BI$11:$BI$210,(AM$2+SUM($R$4:$R49))),"")</f>
        <v/>
      </c>
      <c r="AT50" s="27" t="str" cm="1">
        <f t="array" ref="AT50">IF(AM$2&lt;=$R50,INDEX('Sites Data'!$BJ$11:$BJ$210,(AM$2+SUM($R$4:$R49))),"")</f>
        <v/>
      </c>
      <c r="AU50" s="27" t="str" cm="1">
        <f t="array" ref="AU50">IF(AM$2&lt;=$R50,INDEX('Sites Data'!$BK$11:$BK$210,(AM$2+SUM($R$4:$R49))),"")</f>
        <v/>
      </c>
      <c r="AV50" s="25" t="str">
        <f>IF(AM50="","",SUMIF(Hide[Unique Types],$C50&amp;" "&amp;AN50&amp;" "&amp;AO50&amp;" "&amp;AP50,SiteCalc2[FCI Charging Capacity '[kWh/day']]))</f>
        <v/>
      </c>
      <c r="AW50" s="27" t="str" cm="1">
        <f t="array" ref="AW50">IF(AW$2&lt;=$R50,INDEX('Sites Data'!$BC$11:$BC$210,(AW$2+SUM($R$4:$R49))),"")</f>
        <v/>
      </c>
      <c r="AX50" s="27" t="str" cm="1">
        <f t="array" ref="AX50">IF(AW$2&lt;=$R50,INDEX('Sites Data'!$BD$11:$BD$210,(AW$2+SUM($R$4:$R49))),"")</f>
        <v/>
      </c>
      <c r="AY50" s="27" t="str" cm="1">
        <f t="array" ref="AY50">IF(AW$2&lt;=$R50,INDEX('Sites Data'!$BE$11:$BE$210,(AW$2+SUM($R$4:$R49))),"")</f>
        <v/>
      </c>
      <c r="AZ50" s="27" t="str" cm="1">
        <f t="array" ref="AZ50">IF(AW$2&lt;=$R50,INDEX('Sites Data'!$BF$11:$BF$210,(AW$2+SUM($R$4:$R49))),"")</f>
        <v/>
      </c>
      <c r="BA50" s="27" t="str" cm="1">
        <f t="array" ref="BA50">IF(AW$2&lt;=$R50,INDEX('Sites Data'!$BG$11:$BG$210,(AW$2+SUM($R$4:$R49))),"")</f>
        <v/>
      </c>
      <c r="BB50" s="27" t="str" cm="1">
        <f t="array" ref="BB50">IF(AW$2&lt;=$R50,INDEX('Sites Data'!$BH$11:$BH$210,(AW$2+SUM($R$4:$R49))),"")</f>
        <v/>
      </c>
      <c r="BC50" s="27" t="str" cm="1">
        <f t="array" ref="BC50">IF(AW$2&lt;=$R50,INDEX('Sites Data'!$BI$11:$BI$210,(AW$2+SUM($R$4:$R49))),"")</f>
        <v/>
      </c>
      <c r="BD50" s="27" t="str" cm="1">
        <f t="array" ref="BD50">IF(AW$2&lt;=$R50,INDEX('Sites Data'!$BJ$11:$BJ$210,(AW$2+SUM($R$4:$R49))),"")</f>
        <v/>
      </c>
      <c r="BE50" s="27" t="str" cm="1">
        <f t="array" ref="BE50">IF(AW$2&lt;=$R50,INDEX('Sites Data'!$BK$11:$BK$210,(AW$2+SUM($R$4:$R49))),"")</f>
        <v/>
      </c>
      <c r="BF50" s="25" t="str">
        <f>IF(AW50="","",SUMIF(Hide[Unique Types],$C50&amp;" "&amp;AX50&amp;" "&amp;AY50&amp;" "&amp;AZ50,SiteCalc2[FCI Charging Capacity '[kWh/day']]))</f>
        <v/>
      </c>
      <c r="BG50" s="27" t="str" cm="1">
        <f t="array" ref="BG50">IF(BG$2&lt;=$R50,INDEX('Sites Data'!$BC$11:$BC$210,(BG$2+SUM($R$4:$R49))),"")</f>
        <v/>
      </c>
      <c r="BH50" s="27" t="str" cm="1">
        <f t="array" ref="BH50">IF(BG$2&lt;=$R50,INDEX('Sites Data'!$BD$11:$BD$210,(BG$2+SUM($R$4:$R49))),"")</f>
        <v/>
      </c>
      <c r="BI50" s="27" t="str" cm="1">
        <f t="array" ref="BI50">IF(BG$2&lt;=$R50,INDEX('Sites Data'!$BE$11:$BE$210,(BG$2+SUM($R$4:$R49))),"")</f>
        <v/>
      </c>
      <c r="BJ50" s="27" t="str" cm="1">
        <f t="array" ref="BJ50">IF(BG$2&lt;=$R50,INDEX('Sites Data'!$BF$11:$BF$210,(BG$2+SUM($R$4:$R49))),"")</f>
        <v/>
      </c>
      <c r="BK50" s="27" t="str" cm="1">
        <f t="array" ref="BK50">IF(BG$2&lt;=$R50,INDEX('Sites Data'!$BG$11:$BG$210,(BG$2+SUM($R$4:$R49))),"")</f>
        <v/>
      </c>
      <c r="BL50" s="27" t="str" cm="1">
        <f t="array" ref="BL50">IF(BG$2&lt;=$R50,INDEX('Sites Data'!$BH$11:$BH$210,(BG$2+SUM($R$4:$R49))),"")</f>
        <v/>
      </c>
      <c r="BM50" s="27" t="str" cm="1">
        <f t="array" ref="BM50">IF(BG$2&lt;=$R50,INDEX('Sites Data'!$BI$11:$BI$210,(BG$2+SUM($R$4:$R49))),"")</f>
        <v/>
      </c>
      <c r="BN50" s="27" t="str" cm="1">
        <f t="array" ref="BN50">IF(BG$2&lt;=$R50,INDEX('Sites Data'!$BJ$11:$BJ$210,(BG$2+SUM($R$4:$R49))),"")</f>
        <v/>
      </c>
      <c r="BO50" s="27" t="str" cm="1">
        <f t="array" ref="BO50">IF(BG$2&lt;=$R50,INDEX('Sites Data'!$BK$11:$BK$210,(BG$2+SUM($R$4:$R49))),"")</f>
        <v/>
      </c>
      <c r="BP50" s="25" t="str">
        <f>IF(BG50="","",SUMIF(Hide[Unique Types],$C50&amp;" "&amp;BH50&amp;" "&amp;BI50&amp;" "&amp;BJ50,SiteCalc2[FCI Charging Capacity '[kWh/day']]))</f>
        <v/>
      </c>
      <c r="BQ50" s="27" t="str" cm="1">
        <f t="array" ref="BQ50">IF(BQ$2&lt;=$R50,INDEX('Sites Data'!$BC$11:$BC$210,(BQ$2+SUM($R$4:$R49))),"")</f>
        <v/>
      </c>
      <c r="BR50" s="27" t="str" cm="1">
        <f t="array" ref="BR50">IF(BQ$2&lt;=$R50,INDEX('Sites Data'!$BD$11:$BD$210,(BQ$2+SUM($R$4:$R49))),"")</f>
        <v/>
      </c>
      <c r="BS50" s="27" t="str" cm="1">
        <f t="array" ref="BS50">IF(BQ$2&lt;=$R50,INDEX('Sites Data'!$BE$11:$BE$210,(BQ$2+SUM($R$4:$R49))),"")</f>
        <v/>
      </c>
      <c r="BT50" s="27" t="str" cm="1">
        <f t="array" ref="BT50">IF(BQ$2&lt;=$R50,INDEX('Sites Data'!$BF$11:$BF$210,(BQ$2+SUM($R$4:$R49))),"")</f>
        <v/>
      </c>
      <c r="BU50" s="27" t="str" cm="1">
        <f t="array" ref="BU50">IF(BQ$2&lt;=$R50,INDEX('Sites Data'!$BG$11:$BG$210,(BQ$2+SUM($R$4:$R49))),"")</f>
        <v/>
      </c>
      <c r="BV50" s="27" t="str" cm="1">
        <f t="array" ref="BV50">IF(BQ$2&lt;=$R50,INDEX('Sites Data'!$BH$11:$BH$210,(BQ$2+SUM($R$4:$R49))),"")</f>
        <v/>
      </c>
      <c r="BW50" s="27" t="str" cm="1">
        <f t="array" ref="BW50">IF(BQ$2&lt;=$R50,INDEX('Sites Data'!$BI$11:$BI$210,(BQ$2+SUM($R$4:$R49))),"")</f>
        <v/>
      </c>
      <c r="BX50" s="27" t="str" cm="1">
        <f t="array" ref="BX50">IF(BQ$2&lt;=$R50,INDEX('Sites Data'!$BJ$11:$BJ$210,(BQ$2+SUM($R$4:$R49))),"")</f>
        <v/>
      </c>
      <c r="BY50" s="27" t="str" cm="1">
        <f t="array" ref="BY50">IF(BQ$2&lt;=$R50,INDEX('Sites Data'!$BK$11:$BK$210,(BQ$2+SUM($R$4:$R49))),"")</f>
        <v/>
      </c>
      <c r="BZ50" s="25" t="str">
        <f>IF(BQ50="","",SUMIF(Hide[Unique Types],$C50&amp;" "&amp;BR50&amp;" "&amp;BS50&amp;" "&amp;BT50,SiteCalc2[FCI Charging Capacity '[kWh/day']]))</f>
        <v/>
      </c>
      <c r="CA50" s="27" t="str" cm="1">
        <f t="array" ref="CA50">IF(CA$2&lt;=$R50,INDEX('Sites Data'!$BC$11:$BC$210,(CA$2+SUM($R$4:$R49))),"")</f>
        <v/>
      </c>
      <c r="CB50" s="27" t="str" cm="1">
        <f t="array" ref="CB50">IF(CA$2&lt;=$R50,INDEX('Sites Data'!$BD$11:$BD$210,(CA$2+SUM($R$4:$R49))),"")</f>
        <v/>
      </c>
      <c r="CC50" s="27" t="str" cm="1">
        <f t="array" ref="CC50">IF(CA$2&lt;=$R50,INDEX('Sites Data'!$BE$11:$BE$210,(CA$2+SUM($R$4:$R49))),"")</f>
        <v/>
      </c>
      <c r="CD50" s="27" t="str" cm="1">
        <f t="array" ref="CD50">IF(CA$2&lt;=$R50,INDEX('Sites Data'!$BF$11:$BF$210,(CA$2+SUM($R$4:$R49))),"")</f>
        <v/>
      </c>
      <c r="CE50" s="27" t="str" cm="1">
        <f t="array" ref="CE50">IF(CA$2&lt;=$R50,INDEX('Sites Data'!$BG$11:$BG$210,(CA$2+SUM($R$4:$R49))),"")</f>
        <v/>
      </c>
      <c r="CF50" s="27" t="str" cm="1">
        <f t="array" ref="CF50">IF(CA$2&lt;=$R50,INDEX('Sites Data'!$BH$11:$BH$210,(CA$2+SUM($R$4:$R49))),"")</f>
        <v/>
      </c>
      <c r="CG50" s="27" t="str" cm="1">
        <f t="array" ref="CG50">IF(CA$2&lt;=$R50,INDEX('Sites Data'!$BI$11:$BI$210,(CA$2+SUM($R$4:$R49))),"")</f>
        <v/>
      </c>
      <c r="CH50" s="27" t="str" cm="1">
        <f t="array" ref="CH50">IF(CA$2&lt;=$R50,INDEX('Sites Data'!$BJ$11:$BJ$210,(CA$2+SUM($R$4:$R49))),"")</f>
        <v/>
      </c>
      <c r="CI50" s="27" t="str" cm="1">
        <f t="array" ref="CI50">IF(CA$2&lt;=$R50,INDEX('Sites Data'!$BK$11:$BK$210,(CA$2+SUM($R$4:$R49))),"")</f>
        <v/>
      </c>
      <c r="CJ50" s="25" t="str">
        <f>IF(CA50="","",SUMIF(Hide[Unique Types],$C50&amp;" "&amp;CB50&amp;" "&amp;CC50&amp;" "&amp;CD50,SiteCalc2[FCI Charging Capacity '[kWh/day']]))</f>
        <v/>
      </c>
      <c r="CK50" s="25" t="str">
        <f t="shared" si="11"/>
        <v/>
      </c>
      <c r="CL50" s="25" t="str">
        <f t="shared" si="12"/>
        <v/>
      </c>
      <c r="CM50" s="25" t="str">
        <f t="shared" si="13"/>
        <v/>
      </c>
      <c r="CN50" s="25" t="str">
        <f t="shared" si="14"/>
        <v/>
      </c>
      <c r="CO50" s="25" t="str">
        <f t="shared" si="15"/>
        <v/>
      </c>
      <c r="CP50" s="25" t="str">
        <f t="shared" si="16"/>
        <v/>
      </c>
      <c r="CQ50" s="25" t="str">
        <f t="shared" si="17"/>
        <v/>
      </c>
      <c r="CR50" s="25" t="str">
        <f t="shared" si="18"/>
        <v/>
      </c>
      <c r="CS50" s="25" t="str">
        <f t="shared" si="19"/>
        <v/>
      </c>
      <c r="CT50" s="25" t="str">
        <f t="shared" si="20"/>
        <v/>
      </c>
    </row>
    <row r="51" spans="1:98" x14ac:dyDescent="0.3">
      <c r="A51" s="20">
        <v>48</v>
      </c>
      <c r="B51" s="20">
        <f t="shared" si="21"/>
        <v>0</v>
      </c>
      <c r="D51" s="25">
        <f>_xlfn.XLOOKUP(C51,SiteChar[Site Name],SiteChar[Site Street Address],"",0,1)</f>
        <v>0</v>
      </c>
      <c r="E51" s="25" t="str">
        <f>_xlfn.XLOOKUP(D51,SiteChar[Site Street Address],SiteChar[Site City],"",0,1)</f>
        <v/>
      </c>
      <c r="F51" s="25">
        <f>_xlfn.XLOOKUP($C51,SiteChar[Site Name],SiteChar[Latitude],"",0,1)</f>
        <v>0</v>
      </c>
      <c r="G51" s="25">
        <f>_xlfn.XLOOKUP($C51,SiteChar[Site Name],SiteChar[Longitude],"",0,1)</f>
        <v>0</v>
      </c>
      <c r="H51" s="33">
        <f>_xlfn.XLOOKUP($C51,SiteChar[Site Name],SiteChar[Expected Date of Station Operation],"",0,1)</f>
        <v>0</v>
      </c>
      <c r="I51" s="34">
        <f>_xlfn.XLOOKUP($C51,SiteChar[Site Name],SiteChar[Expected Daily Permitted Hours],"",0,1)</f>
        <v>0</v>
      </c>
      <c r="J51" s="25">
        <f>_xlfn.XLOOKUP($C51,SiteChar[Site Name],SiteChar[Maximum Total Site Power 
'[kW']],"",0,1)</f>
        <v>0</v>
      </c>
      <c r="K51" s="25"/>
      <c r="L51" s="25" cm="1">
        <f t="array" ref="L51">_xlfn.XLOOKUP($C51,SiteChar[Site Name],SiteCalc1[Total Site
FCI 
Power Rating 
'[kW']],"",0,1)</f>
        <v>0</v>
      </c>
      <c r="M51" s="25" cm="1">
        <f t="array" ref="M51">_xlfn.XLOOKUP($C51,SiteChar[Site Name],SiteCalc1[Total 
Site 
LMD-FCI Power Rating 
'[kW']],"",0,1)</f>
        <v>0</v>
      </c>
      <c r="N51" s="25" cm="1">
        <f t="array" ref="N51">_xlfn.XLOOKUP($C51,SiteChar[Site Name],SiteCalc1[Total Site
HD-FCI Power Rating 
'[kW']],"",0,1)</f>
        <v>0</v>
      </c>
      <c r="O51" s="25" cm="1">
        <f t="array" ref="O51">_xlfn.XLOOKUP($C51,SiteChar[Site Name],SiteCalc2[Total Number of 
Site 
FSEs],"",0,1)</f>
        <v>0</v>
      </c>
      <c r="P51" s="27" cm="1">
        <f t="array" ref="P51">_xlfn.XLOOKUP($C51,SiteChar[Site Name],SiteCalc2[Total Number of Site
LMD-FCI FSEs],"",0,1)</f>
        <v>0</v>
      </c>
      <c r="Q51" s="27" cm="1">
        <f t="array" ref="Q51">_xlfn.XLOOKUP($C51,SiteChar[Site Name],SiteCalc2[Total Number of Site
HD-FCI FSEs],"",0,1)</f>
        <v>0</v>
      </c>
      <c r="R51" s="27" t="str" cm="1">
        <f t="array" ref="R51">_xlfn.XLOOKUP(C51,'Sites Data'!AZ58:$AZ$210,'Sites Data'!BA58:$BA$210,"",0,1)</f>
        <v/>
      </c>
      <c r="S51" s="25" t="str" cm="1">
        <f t="array" ref="S51">INDEX('Sites Data'!$BC$11:$BC$210,(S$2+SUM($R$4:R50)))</f>
        <v/>
      </c>
      <c r="T51" s="25" t="str" cm="1">
        <f t="array" ref="T51">INDEX('Sites Data'!$BD$11:$BD$210,(S$2+SUM($R$4:R50)))</f>
        <v/>
      </c>
      <c r="U51" s="25" t="str" cm="1">
        <f t="array" ref="U51">INDEX('Sites Data'!$BE$11:$BE$210,(S$2+SUM($R$4:$R50)))</f>
        <v/>
      </c>
      <c r="V51" s="25" t="str" cm="1">
        <f t="array" ref="V51">INDEX('Sites Data'!$BF$11:$BF$210,(S$2+SUM($R$4:$R50)))</f>
        <v/>
      </c>
      <c r="W51" s="25" t="str" cm="1">
        <f t="array" ref="W51">INDEX('Sites Data'!$BG$11:$BG$210,(S$2+SUM($R$4:$R50)))</f>
        <v/>
      </c>
      <c r="X51" s="25" t="str" cm="1">
        <f t="array" ref="X51">INDEX('Sites Data'!$BH$11:$BH$210,(S$2+SUM($R$4:$R50)))</f>
        <v/>
      </c>
      <c r="Y51" s="25" t="str" cm="1">
        <f t="array" ref="Y51">INDEX('Sites Data'!$BI$11:$BI$210,(S$2+SUM($R$4:$R50)))</f>
        <v/>
      </c>
      <c r="Z51" s="25" t="str" cm="1">
        <f t="array" ref="Z51">INDEX('Sites Data'!$BJ$11:$BJ$210,(S$2+SUM($R$4:$R50)))</f>
        <v/>
      </c>
      <c r="AA51" s="25" t="str" cm="1">
        <f t="array" ref="AA51">INDEX('Sites Data'!$BK$11:$BK$210,(S$2+SUM($R$4:$R50)))</f>
        <v/>
      </c>
      <c r="AB51" s="25" t="str">
        <f>IF(S51="","",SUMIF(Hide[Unique Types],$C51&amp;" "&amp;T51&amp;" "&amp;U51&amp;" "&amp;V51,SiteCalc2[FCI Charging Capacity '[kWh/day']]))</f>
        <v/>
      </c>
      <c r="AC51" s="27" t="str" cm="1">
        <f t="array" ref="AC51">IF(AC$2&lt;=$R51,INDEX('Sites Data'!$BC$11:$BC$210,(AC$2+SUM($R$4:$R50))),"")</f>
        <v/>
      </c>
      <c r="AD51" s="152" t="str" cm="1">
        <f t="array" ref="AD51">IF(AC$2&lt;=$R51,INDEX('Sites Data'!$BD$11:$BD$210,(AC$2+SUM($R$4:$R50))),"")</f>
        <v/>
      </c>
      <c r="AE51" s="27" t="str" cm="1">
        <f t="array" ref="AE51">IF(AC$2&lt;=$R51,INDEX('Sites Data'!$BE$11:$BE$210,(AC$2+SUM($R$4:$R50))),"")</f>
        <v/>
      </c>
      <c r="AF51" s="27" t="str" cm="1">
        <f t="array" ref="AF51">IF(AC$2&lt;=$R51,INDEX('Sites Data'!$BF$11:$BF$210,(AC$2+SUM($R$4:$R50))),"")</f>
        <v/>
      </c>
      <c r="AG51" s="27" t="str" cm="1">
        <f t="array" ref="AG51">IF(AC$2&lt;=$R51,INDEX('Sites Data'!$BG$11:$BG$210,(AC$2+SUM($R$4:$R50))),"")</f>
        <v/>
      </c>
      <c r="AH51" s="27" t="str" cm="1">
        <f t="array" ref="AH51">IF(AC$2&lt;=$R51,INDEX('Sites Data'!$BH$11:$BH$210,(AC$2+SUM($R$4:$R50))),"")</f>
        <v/>
      </c>
      <c r="AI51" s="27" t="str" cm="1">
        <f t="array" ref="AI51">IF(AC$2&lt;=$R51,INDEX('Sites Data'!$BI$11:$BI$210,(AC$2+SUM($R$4:$R50))),"")</f>
        <v/>
      </c>
      <c r="AJ51" s="27" t="str" cm="1">
        <f t="array" ref="AJ51">IF(AC$2&lt;=$R51,INDEX('Sites Data'!$BJ$11:$BJ$210,(AC$2+SUM($R$4:$R50))),"")</f>
        <v/>
      </c>
      <c r="AK51" s="27" t="str" cm="1">
        <f t="array" ref="AK51">IF(AC$2&lt;=$R51,INDEX('Sites Data'!$BK$11:$BK$210,(AC$2+SUM($R$4:$R50))),"")</f>
        <v/>
      </c>
      <c r="AL51" s="25" t="str">
        <f>IF(AC51="","",SUMIF(Hide[Unique Types],$C51&amp;" "&amp;AD51&amp;" "&amp;AE51&amp;" "&amp;AF51,SiteCalc2[FCI Charging Capacity '[kWh/day']]))</f>
        <v/>
      </c>
      <c r="AM51" s="27" t="str" cm="1">
        <f t="array" ref="AM51">IF(AM$2&lt;=$R51,INDEX('Sites Data'!$BC$11:$BC$210,(AM$2+SUM($R$4:$R50))),"")</f>
        <v/>
      </c>
      <c r="AN51" s="27" t="str" cm="1">
        <f t="array" ref="AN51">IF(AM$2&lt;=$R51,INDEX('Sites Data'!$BD$11:$BD$210,(AM$2+SUM($R$4:$R50))),"")</f>
        <v/>
      </c>
      <c r="AO51" s="27" t="str" cm="1">
        <f t="array" ref="AO51">IF(AM$2&lt;=$R51,INDEX('Sites Data'!$BE$11:$BE$210,(AM$2+SUM($R$4:$R50))),"")</f>
        <v/>
      </c>
      <c r="AP51" s="27" t="str" cm="1">
        <f t="array" ref="AP51">IF(AM$2&lt;=$R51,INDEX('Sites Data'!$BF$11:$BF$210,(AM$2+SUM($R$4:$R50))),"")</f>
        <v/>
      </c>
      <c r="AQ51" s="27" t="str" cm="1">
        <f t="array" ref="AQ51">IF(AM$2&lt;=$R51,INDEX('Sites Data'!$BG$11:$BG$210,(AM$2+SUM($R$4:$R50))),"")</f>
        <v/>
      </c>
      <c r="AR51" s="27" t="str" cm="1">
        <f t="array" ref="AR51">IF(AM$2&lt;=$R51,INDEX('Sites Data'!$BH$11:$BH$210,(AM$2+SUM($R$4:$R50))),"")</f>
        <v/>
      </c>
      <c r="AS51" s="27" t="str" cm="1">
        <f t="array" ref="AS51">IF(AM$2&lt;=$R51,INDEX('Sites Data'!$BI$11:$BI$210,(AM$2+SUM($R$4:$R50))),"")</f>
        <v/>
      </c>
      <c r="AT51" s="27" t="str" cm="1">
        <f t="array" ref="AT51">IF(AM$2&lt;=$R51,INDEX('Sites Data'!$BJ$11:$BJ$210,(AM$2+SUM($R$4:$R50))),"")</f>
        <v/>
      </c>
      <c r="AU51" s="27" t="str" cm="1">
        <f t="array" ref="AU51">IF(AM$2&lt;=$R51,INDEX('Sites Data'!$BK$11:$BK$210,(AM$2+SUM($R$4:$R50))),"")</f>
        <v/>
      </c>
      <c r="AV51" s="25" t="str">
        <f>IF(AM51="","",SUMIF(Hide[Unique Types],$C51&amp;" "&amp;AN51&amp;" "&amp;AO51&amp;" "&amp;AP51,SiteCalc2[FCI Charging Capacity '[kWh/day']]))</f>
        <v/>
      </c>
      <c r="AW51" s="27" t="str" cm="1">
        <f t="array" ref="AW51">IF(AW$2&lt;=$R51,INDEX('Sites Data'!$BC$11:$BC$210,(AW$2+SUM($R$4:$R50))),"")</f>
        <v/>
      </c>
      <c r="AX51" s="27" t="str" cm="1">
        <f t="array" ref="AX51">IF(AW$2&lt;=$R51,INDEX('Sites Data'!$BD$11:$BD$210,(AW$2+SUM($R$4:$R50))),"")</f>
        <v/>
      </c>
      <c r="AY51" s="27" t="str" cm="1">
        <f t="array" ref="AY51">IF(AW$2&lt;=$R51,INDEX('Sites Data'!$BE$11:$BE$210,(AW$2+SUM($R$4:$R50))),"")</f>
        <v/>
      </c>
      <c r="AZ51" s="27" t="str" cm="1">
        <f t="array" ref="AZ51">IF(AW$2&lt;=$R51,INDEX('Sites Data'!$BF$11:$BF$210,(AW$2+SUM($R$4:$R50))),"")</f>
        <v/>
      </c>
      <c r="BA51" s="27" t="str" cm="1">
        <f t="array" ref="BA51">IF(AW$2&lt;=$R51,INDEX('Sites Data'!$BG$11:$BG$210,(AW$2+SUM($R$4:$R50))),"")</f>
        <v/>
      </c>
      <c r="BB51" s="27" t="str" cm="1">
        <f t="array" ref="BB51">IF(AW$2&lt;=$R51,INDEX('Sites Data'!$BH$11:$BH$210,(AW$2+SUM($R$4:$R50))),"")</f>
        <v/>
      </c>
      <c r="BC51" s="27" t="str" cm="1">
        <f t="array" ref="BC51">IF(AW$2&lt;=$R51,INDEX('Sites Data'!$BI$11:$BI$210,(AW$2+SUM($R$4:$R50))),"")</f>
        <v/>
      </c>
      <c r="BD51" s="27" t="str" cm="1">
        <f t="array" ref="BD51">IF(AW$2&lt;=$R51,INDEX('Sites Data'!$BJ$11:$BJ$210,(AW$2+SUM($R$4:$R50))),"")</f>
        <v/>
      </c>
      <c r="BE51" s="27" t="str" cm="1">
        <f t="array" ref="BE51">IF(AW$2&lt;=$R51,INDEX('Sites Data'!$BK$11:$BK$210,(AW$2+SUM($R$4:$R50))),"")</f>
        <v/>
      </c>
      <c r="BF51" s="25" t="str">
        <f>IF(AW51="","",SUMIF(Hide[Unique Types],$C51&amp;" "&amp;AX51&amp;" "&amp;AY51&amp;" "&amp;AZ51,SiteCalc2[FCI Charging Capacity '[kWh/day']]))</f>
        <v/>
      </c>
      <c r="BG51" s="27" t="str" cm="1">
        <f t="array" ref="BG51">IF(BG$2&lt;=$R51,INDEX('Sites Data'!$BC$11:$BC$210,(BG$2+SUM($R$4:$R50))),"")</f>
        <v/>
      </c>
      <c r="BH51" s="27" t="str" cm="1">
        <f t="array" ref="BH51">IF(BG$2&lt;=$R51,INDEX('Sites Data'!$BD$11:$BD$210,(BG$2+SUM($R$4:$R50))),"")</f>
        <v/>
      </c>
      <c r="BI51" s="27" t="str" cm="1">
        <f t="array" ref="BI51">IF(BG$2&lt;=$R51,INDEX('Sites Data'!$BE$11:$BE$210,(BG$2+SUM($R$4:$R50))),"")</f>
        <v/>
      </c>
      <c r="BJ51" s="27" t="str" cm="1">
        <f t="array" ref="BJ51">IF(BG$2&lt;=$R51,INDEX('Sites Data'!$BF$11:$BF$210,(BG$2+SUM($R$4:$R50))),"")</f>
        <v/>
      </c>
      <c r="BK51" s="27" t="str" cm="1">
        <f t="array" ref="BK51">IF(BG$2&lt;=$R51,INDEX('Sites Data'!$BG$11:$BG$210,(BG$2+SUM($R$4:$R50))),"")</f>
        <v/>
      </c>
      <c r="BL51" s="27" t="str" cm="1">
        <f t="array" ref="BL51">IF(BG$2&lt;=$R51,INDEX('Sites Data'!$BH$11:$BH$210,(BG$2+SUM($R$4:$R50))),"")</f>
        <v/>
      </c>
      <c r="BM51" s="27" t="str" cm="1">
        <f t="array" ref="BM51">IF(BG$2&lt;=$R51,INDEX('Sites Data'!$BI$11:$BI$210,(BG$2+SUM($R$4:$R50))),"")</f>
        <v/>
      </c>
      <c r="BN51" s="27" t="str" cm="1">
        <f t="array" ref="BN51">IF(BG$2&lt;=$R51,INDEX('Sites Data'!$BJ$11:$BJ$210,(BG$2+SUM($R$4:$R50))),"")</f>
        <v/>
      </c>
      <c r="BO51" s="27" t="str" cm="1">
        <f t="array" ref="BO51">IF(BG$2&lt;=$R51,INDEX('Sites Data'!$BK$11:$BK$210,(BG$2+SUM($R$4:$R50))),"")</f>
        <v/>
      </c>
      <c r="BP51" s="25" t="str">
        <f>IF(BG51="","",SUMIF(Hide[Unique Types],$C51&amp;" "&amp;BH51&amp;" "&amp;BI51&amp;" "&amp;BJ51,SiteCalc2[FCI Charging Capacity '[kWh/day']]))</f>
        <v/>
      </c>
      <c r="BQ51" s="27" t="str" cm="1">
        <f t="array" ref="BQ51">IF(BQ$2&lt;=$R51,INDEX('Sites Data'!$BC$11:$BC$210,(BQ$2+SUM($R$4:$R50))),"")</f>
        <v/>
      </c>
      <c r="BR51" s="27" t="str" cm="1">
        <f t="array" ref="BR51">IF(BQ$2&lt;=$R51,INDEX('Sites Data'!$BD$11:$BD$210,(BQ$2+SUM($R$4:$R50))),"")</f>
        <v/>
      </c>
      <c r="BS51" s="27" t="str" cm="1">
        <f t="array" ref="BS51">IF(BQ$2&lt;=$R51,INDEX('Sites Data'!$BE$11:$BE$210,(BQ$2+SUM($R$4:$R50))),"")</f>
        <v/>
      </c>
      <c r="BT51" s="27" t="str" cm="1">
        <f t="array" ref="BT51">IF(BQ$2&lt;=$R51,INDEX('Sites Data'!$BF$11:$BF$210,(BQ$2+SUM($R$4:$R50))),"")</f>
        <v/>
      </c>
      <c r="BU51" s="27" t="str" cm="1">
        <f t="array" ref="BU51">IF(BQ$2&lt;=$R51,INDEX('Sites Data'!$BG$11:$BG$210,(BQ$2+SUM($R$4:$R50))),"")</f>
        <v/>
      </c>
      <c r="BV51" s="27" t="str" cm="1">
        <f t="array" ref="BV51">IF(BQ$2&lt;=$R51,INDEX('Sites Data'!$BH$11:$BH$210,(BQ$2+SUM($R$4:$R50))),"")</f>
        <v/>
      </c>
      <c r="BW51" s="27" t="str" cm="1">
        <f t="array" ref="BW51">IF(BQ$2&lt;=$R51,INDEX('Sites Data'!$BI$11:$BI$210,(BQ$2+SUM($R$4:$R50))),"")</f>
        <v/>
      </c>
      <c r="BX51" s="27" t="str" cm="1">
        <f t="array" ref="BX51">IF(BQ$2&lt;=$R51,INDEX('Sites Data'!$BJ$11:$BJ$210,(BQ$2+SUM($R$4:$R50))),"")</f>
        <v/>
      </c>
      <c r="BY51" s="27" t="str" cm="1">
        <f t="array" ref="BY51">IF(BQ$2&lt;=$R51,INDEX('Sites Data'!$BK$11:$BK$210,(BQ$2+SUM($R$4:$R50))),"")</f>
        <v/>
      </c>
      <c r="BZ51" s="25" t="str">
        <f>IF(BQ51="","",SUMIF(Hide[Unique Types],$C51&amp;" "&amp;BR51&amp;" "&amp;BS51&amp;" "&amp;BT51,SiteCalc2[FCI Charging Capacity '[kWh/day']]))</f>
        <v/>
      </c>
      <c r="CA51" s="27" t="str" cm="1">
        <f t="array" ref="CA51">IF(CA$2&lt;=$R51,INDEX('Sites Data'!$BC$11:$BC$210,(CA$2+SUM($R$4:$R50))),"")</f>
        <v/>
      </c>
      <c r="CB51" s="27" t="str" cm="1">
        <f t="array" ref="CB51">IF(CA$2&lt;=$R51,INDEX('Sites Data'!$BD$11:$BD$210,(CA$2+SUM($R$4:$R50))),"")</f>
        <v/>
      </c>
      <c r="CC51" s="27" t="str" cm="1">
        <f t="array" ref="CC51">IF(CA$2&lt;=$R51,INDEX('Sites Data'!$BE$11:$BE$210,(CA$2+SUM($R$4:$R50))),"")</f>
        <v/>
      </c>
      <c r="CD51" s="27" t="str" cm="1">
        <f t="array" ref="CD51">IF(CA$2&lt;=$R51,INDEX('Sites Data'!$BF$11:$BF$210,(CA$2+SUM($R$4:$R50))),"")</f>
        <v/>
      </c>
      <c r="CE51" s="27" t="str" cm="1">
        <f t="array" ref="CE51">IF(CA$2&lt;=$R51,INDEX('Sites Data'!$BG$11:$BG$210,(CA$2+SUM($R$4:$R50))),"")</f>
        <v/>
      </c>
      <c r="CF51" s="27" t="str" cm="1">
        <f t="array" ref="CF51">IF(CA$2&lt;=$R51,INDEX('Sites Data'!$BH$11:$BH$210,(CA$2+SUM($R$4:$R50))),"")</f>
        <v/>
      </c>
      <c r="CG51" s="27" t="str" cm="1">
        <f t="array" ref="CG51">IF(CA$2&lt;=$R51,INDEX('Sites Data'!$BI$11:$BI$210,(CA$2+SUM($R$4:$R50))),"")</f>
        <v/>
      </c>
      <c r="CH51" s="27" t="str" cm="1">
        <f t="array" ref="CH51">IF(CA$2&lt;=$R51,INDEX('Sites Data'!$BJ$11:$BJ$210,(CA$2+SUM($R$4:$R50))),"")</f>
        <v/>
      </c>
      <c r="CI51" s="27" t="str" cm="1">
        <f t="array" ref="CI51">IF(CA$2&lt;=$R51,INDEX('Sites Data'!$BK$11:$BK$210,(CA$2+SUM($R$4:$R50))),"")</f>
        <v/>
      </c>
      <c r="CJ51" s="25" t="str">
        <f>IF(CA51="","",SUMIF(Hide[Unique Types],$C51&amp;" "&amp;CB51&amp;" "&amp;CC51&amp;" "&amp;CD51,SiteCalc2[FCI Charging Capacity '[kWh/day']]))</f>
        <v/>
      </c>
      <c r="CK51" s="25" t="str">
        <f t="shared" si="11"/>
        <v/>
      </c>
      <c r="CL51" s="25" t="str">
        <f t="shared" si="12"/>
        <v/>
      </c>
      <c r="CM51" s="25" t="str">
        <f t="shared" si="13"/>
        <v/>
      </c>
      <c r="CN51" s="25" t="str">
        <f t="shared" si="14"/>
        <v/>
      </c>
      <c r="CO51" s="25" t="str">
        <f t="shared" si="15"/>
        <v/>
      </c>
      <c r="CP51" s="25" t="str">
        <f t="shared" si="16"/>
        <v/>
      </c>
      <c r="CQ51" s="25" t="str">
        <f t="shared" si="17"/>
        <v/>
      </c>
      <c r="CR51" s="25" t="str">
        <f t="shared" si="18"/>
        <v/>
      </c>
      <c r="CS51" s="25" t="str">
        <f t="shared" si="19"/>
        <v/>
      </c>
      <c r="CT51" s="25" t="str">
        <f t="shared" si="20"/>
        <v/>
      </c>
    </row>
    <row r="52" spans="1:98" x14ac:dyDescent="0.3">
      <c r="A52" s="20">
        <v>49</v>
      </c>
      <c r="B52" s="20">
        <f t="shared" si="21"/>
        <v>0</v>
      </c>
      <c r="D52" s="25">
        <f>_xlfn.XLOOKUP(C52,SiteChar[Site Name],SiteChar[Site Street Address],"",0,1)</f>
        <v>0</v>
      </c>
      <c r="E52" s="25" t="str">
        <f>_xlfn.XLOOKUP(D52,SiteChar[Site Street Address],SiteChar[Site City],"",0,1)</f>
        <v/>
      </c>
      <c r="F52" s="25">
        <f>_xlfn.XLOOKUP($C52,SiteChar[Site Name],SiteChar[Latitude],"",0,1)</f>
        <v>0</v>
      </c>
      <c r="G52" s="25">
        <f>_xlfn.XLOOKUP($C52,SiteChar[Site Name],SiteChar[Longitude],"",0,1)</f>
        <v>0</v>
      </c>
      <c r="H52" s="33">
        <f>_xlfn.XLOOKUP($C52,SiteChar[Site Name],SiteChar[Expected Date of Station Operation],"",0,1)</f>
        <v>0</v>
      </c>
      <c r="I52" s="34">
        <f>_xlfn.XLOOKUP($C52,SiteChar[Site Name],SiteChar[Expected Daily Permitted Hours],"",0,1)</f>
        <v>0</v>
      </c>
      <c r="J52" s="25">
        <f>_xlfn.XLOOKUP($C52,SiteChar[Site Name],SiteChar[Maximum Total Site Power 
'[kW']],"",0,1)</f>
        <v>0</v>
      </c>
      <c r="K52" s="25"/>
      <c r="L52" s="25" cm="1">
        <f t="array" ref="L52">_xlfn.XLOOKUP($C52,SiteChar[Site Name],SiteCalc1[Total Site
FCI 
Power Rating 
'[kW']],"",0,1)</f>
        <v>0</v>
      </c>
      <c r="M52" s="25" cm="1">
        <f t="array" ref="M52">_xlfn.XLOOKUP($C52,SiteChar[Site Name],SiteCalc1[Total 
Site 
LMD-FCI Power Rating 
'[kW']],"",0,1)</f>
        <v>0</v>
      </c>
      <c r="N52" s="25" cm="1">
        <f t="array" ref="N52">_xlfn.XLOOKUP($C52,SiteChar[Site Name],SiteCalc1[Total Site
HD-FCI Power Rating 
'[kW']],"",0,1)</f>
        <v>0</v>
      </c>
      <c r="O52" s="25" cm="1">
        <f t="array" ref="O52">_xlfn.XLOOKUP($C52,SiteChar[Site Name],SiteCalc2[Total Number of 
Site 
FSEs],"",0,1)</f>
        <v>0</v>
      </c>
      <c r="P52" s="27" cm="1">
        <f t="array" ref="P52">_xlfn.XLOOKUP($C52,SiteChar[Site Name],SiteCalc2[Total Number of Site
LMD-FCI FSEs],"",0,1)</f>
        <v>0</v>
      </c>
      <c r="Q52" s="27" cm="1">
        <f t="array" ref="Q52">_xlfn.XLOOKUP($C52,SiteChar[Site Name],SiteCalc2[Total Number of Site
HD-FCI FSEs],"",0,1)</f>
        <v>0</v>
      </c>
      <c r="R52" s="27" t="str" cm="1">
        <f t="array" ref="R52">_xlfn.XLOOKUP(C52,'Sites Data'!AZ59:$AZ$210,'Sites Data'!BA59:$BA$210,"",0,1)</f>
        <v/>
      </c>
      <c r="S52" s="25" t="str" cm="1">
        <f t="array" ref="S52">INDEX('Sites Data'!$BC$11:$BC$210,(S$2+SUM($R$4:R51)))</f>
        <v/>
      </c>
      <c r="T52" s="25" t="str" cm="1">
        <f t="array" ref="T52">INDEX('Sites Data'!$BD$11:$BD$210,(S$2+SUM($R$4:R51)))</f>
        <v/>
      </c>
      <c r="U52" s="25" t="str" cm="1">
        <f t="array" ref="U52">INDEX('Sites Data'!$BE$11:$BE$210,(S$2+SUM($R$4:$R51)))</f>
        <v/>
      </c>
      <c r="V52" s="25" t="str" cm="1">
        <f t="array" ref="V52">INDEX('Sites Data'!$BF$11:$BF$210,(S$2+SUM($R$4:$R51)))</f>
        <v/>
      </c>
      <c r="W52" s="25" t="str" cm="1">
        <f t="array" ref="W52">INDEX('Sites Data'!$BG$11:$BG$210,(S$2+SUM($R$4:$R51)))</f>
        <v/>
      </c>
      <c r="X52" s="25" t="str" cm="1">
        <f t="array" ref="X52">INDEX('Sites Data'!$BH$11:$BH$210,(S$2+SUM($R$4:$R51)))</f>
        <v/>
      </c>
      <c r="Y52" s="25" t="str" cm="1">
        <f t="array" ref="Y52">INDEX('Sites Data'!$BI$11:$BI$210,(S$2+SUM($R$4:$R51)))</f>
        <v/>
      </c>
      <c r="Z52" s="25" t="str" cm="1">
        <f t="array" ref="Z52">INDEX('Sites Data'!$BJ$11:$BJ$210,(S$2+SUM($R$4:$R51)))</f>
        <v/>
      </c>
      <c r="AA52" s="25" t="str" cm="1">
        <f t="array" ref="AA52">INDEX('Sites Data'!$BK$11:$BK$210,(S$2+SUM($R$4:$R51)))</f>
        <v/>
      </c>
      <c r="AB52" s="25" t="str">
        <f>IF(S52="","",SUMIF(Hide[Unique Types],$C52&amp;" "&amp;T52&amp;" "&amp;U52&amp;" "&amp;V52,SiteCalc2[FCI Charging Capacity '[kWh/day']]))</f>
        <v/>
      </c>
      <c r="AC52" s="27" t="str" cm="1">
        <f t="array" ref="AC52">IF(AC$2&lt;=$R52,INDEX('Sites Data'!$BC$11:$BC$210,(AC$2+SUM($R$4:$R51))),"")</f>
        <v/>
      </c>
      <c r="AD52" s="152" t="str" cm="1">
        <f t="array" ref="AD52">IF(AC$2&lt;=$R52,INDEX('Sites Data'!$BD$11:$BD$210,(AC$2+SUM($R$4:$R51))),"")</f>
        <v/>
      </c>
      <c r="AE52" s="27" t="str" cm="1">
        <f t="array" ref="AE52">IF(AC$2&lt;=$R52,INDEX('Sites Data'!$BE$11:$BE$210,(AC$2+SUM($R$4:$R51))),"")</f>
        <v/>
      </c>
      <c r="AF52" s="27" t="str" cm="1">
        <f t="array" ref="AF52">IF(AC$2&lt;=$R52,INDEX('Sites Data'!$BF$11:$BF$210,(AC$2+SUM($R$4:$R51))),"")</f>
        <v/>
      </c>
      <c r="AG52" s="27" t="str" cm="1">
        <f t="array" ref="AG52">IF(AC$2&lt;=$R52,INDEX('Sites Data'!$BG$11:$BG$210,(AC$2+SUM($R$4:$R51))),"")</f>
        <v/>
      </c>
      <c r="AH52" s="27" t="str" cm="1">
        <f t="array" ref="AH52">IF(AC$2&lt;=$R52,INDEX('Sites Data'!$BH$11:$BH$210,(AC$2+SUM($R$4:$R51))),"")</f>
        <v/>
      </c>
      <c r="AI52" s="27" t="str" cm="1">
        <f t="array" ref="AI52">IF(AC$2&lt;=$R52,INDEX('Sites Data'!$BI$11:$BI$210,(AC$2+SUM($R$4:$R51))),"")</f>
        <v/>
      </c>
      <c r="AJ52" s="27" t="str" cm="1">
        <f t="array" ref="AJ52">IF(AC$2&lt;=$R52,INDEX('Sites Data'!$BJ$11:$BJ$210,(AC$2+SUM($R$4:$R51))),"")</f>
        <v/>
      </c>
      <c r="AK52" s="27" t="str" cm="1">
        <f t="array" ref="AK52">IF(AC$2&lt;=$R52,INDEX('Sites Data'!$BK$11:$BK$210,(AC$2+SUM($R$4:$R51))),"")</f>
        <v/>
      </c>
      <c r="AL52" s="25" t="str">
        <f>IF(AC52="","",SUMIF(Hide[Unique Types],$C52&amp;" "&amp;AD52&amp;" "&amp;AE52&amp;" "&amp;AF52,SiteCalc2[FCI Charging Capacity '[kWh/day']]))</f>
        <v/>
      </c>
      <c r="AM52" s="27" t="str" cm="1">
        <f t="array" ref="AM52">IF(AM$2&lt;=$R52,INDEX('Sites Data'!$BC$11:$BC$210,(AM$2+SUM($R$4:$R51))),"")</f>
        <v/>
      </c>
      <c r="AN52" s="27" t="str" cm="1">
        <f t="array" ref="AN52">IF(AM$2&lt;=$R52,INDEX('Sites Data'!$BD$11:$BD$210,(AM$2+SUM($R$4:$R51))),"")</f>
        <v/>
      </c>
      <c r="AO52" s="27" t="str" cm="1">
        <f t="array" ref="AO52">IF(AM$2&lt;=$R52,INDEX('Sites Data'!$BE$11:$BE$210,(AM$2+SUM($R$4:$R51))),"")</f>
        <v/>
      </c>
      <c r="AP52" s="27" t="str" cm="1">
        <f t="array" ref="AP52">IF(AM$2&lt;=$R52,INDEX('Sites Data'!$BF$11:$BF$210,(AM$2+SUM($R$4:$R51))),"")</f>
        <v/>
      </c>
      <c r="AQ52" s="27" t="str" cm="1">
        <f t="array" ref="AQ52">IF(AM$2&lt;=$R52,INDEX('Sites Data'!$BG$11:$BG$210,(AM$2+SUM($R$4:$R51))),"")</f>
        <v/>
      </c>
      <c r="AR52" s="27" t="str" cm="1">
        <f t="array" ref="AR52">IF(AM$2&lt;=$R52,INDEX('Sites Data'!$BH$11:$BH$210,(AM$2+SUM($R$4:$R51))),"")</f>
        <v/>
      </c>
      <c r="AS52" s="27" t="str" cm="1">
        <f t="array" ref="AS52">IF(AM$2&lt;=$R52,INDEX('Sites Data'!$BI$11:$BI$210,(AM$2+SUM($R$4:$R51))),"")</f>
        <v/>
      </c>
      <c r="AT52" s="27" t="str" cm="1">
        <f t="array" ref="AT52">IF(AM$2&lt;=$R52,INDEX('Sites Data'!$BJ$11:$BJ$210,(AM$2+SUM($R$4:$R51))),"")</f>
        <v/>
      </c>
      <c r="AU52" s="27" t="str" cm="1">
        <f t="array" ref="AU52">IF(AM$2&lt;=$R52,INDEX('Sites Data'!$BK$11:$BK$210,(AM$2+SUM($R$4:$R51))),"")</f>
        <v/>
      </c>
      <c r="AV52" s="25" t="str">
        <f>IF(AM52="","",SUMIF(Hide[Unique Types],$C52&amp;" "&amp;AN52&amp;" "&amp;AO52&amp;" "&amp;AP52,SiteCalc2[FCI Charging Capacity '[kWh/day']]))</f>
        <v/>
      </c>
      <c r="AW52" s="27" t="str" cm="1">
        <f t="array" ref="AW52">IF(AW$2&lt;=$R52,INDEX('Sites Data'!$BC$11:$BC$210,(AW$2+SUM($R$4:$R51))),"")</f>
        <v/>
      </c>
      <c r="AX52" s="27" t="str" cm="1">
        <f t="array" ref="AX52">IF(AW$2&lt;=$R52,INDEX('Sites Data'!$BD$11:$BD$210,(AW$2+SUM($R$4:$R51))),"")</f>
        <v/>
      </c>
      <c r="AY52" s="27" t="str" cm="1">
        <f t="array" ref="AY52">IF(AW$2&lt;=$R52,INDEX('Sites Data'!$BE$11:$BE$210,(AW$2+SUM($R$4:$R51))),"")</f>
        <v/>
      </c>
      <c r="AZ52" s="27" t="str" cm="1">
        <f t="array" ref="AZ52">IF(AW$2&lt;=$R52,INDEX('Sites Data'!$BF$11:$BF$210,(AW$2+SUM($R$4:$R51))),"")</f>
        <v/>
      </c>
      <c r="BA52" s="27" t="str" cm="1">
        <f t="array" ref="BA52">IF(AW$2&lt;=$R52,INDEX('Sites Data'!$BG$11:$BG$210,(AW$2+SUM($R$4:$R51))),"")</f>
        <v/>
      </c>
      <c r="BB52" s="27" t="str" cm="1">
        <f t="array" ref="BB52">IF(AW$2&lt;=$R52,INDEX('Sites Data'!$BH$11:$BH$210,(AW$2+SUM($R$4:$R51))),"")</f>
        <v/>
      </c>
      <c r="BC52" s="27" t="str" cm="1">
        <f t="array" ref="BC52">IF(AW$2&lt;=$R52,INDEX('Sites Data'!$BI$11:$BI$210,(AW$2+SUM($R$4:$R51))),"")</f>
        <v/>
      </c>
      <c r="BD52" s="27" t="str" cm="1">
        <f t="array" ref="BD52">IF(AW$2&lt;=$R52,INDEX('Sites Data'!$BJ$11:$BJ$210,(AW$2+SUM($R$4:$R51))),"")</f>
        <v/>
      </c>
      <c r="BE52" s="27" t="str" cm="1">
        <f t="array" ref="BE52">IF(AW$2&lt;=$R52,INDEX('Sites Data'!$BK$11:$BK$210,(AW$2+SUM($R$4:$R51))),"")</f>
        <v/>
      </c>
      <c r="BF52" s="25" t="str">
        <f>IF(AW52="","",SUMIF(Hide[Unique Types],$C52&amp;" "&amp;AX52&amp;" "&amp;AY52&amp;" "&amp;AZ52,SiteCalc2[FCI Charging Capacity '[kWh/day']]))</f>
        <v/>
      </c>
      <c r="BG52" s="27" t="str" cm="1">
        <f t="array" ref="BG52">IF(BG$2&lt;=$R52,INDEX('Sites Data'!$BC$11:$BC$210,(BG$2+SUM($R$4:$R51))),"")</f>
        <v/>
      </c>
      <c r="BH52" s="27" t="str" cm="1">
        <f t="array" ref="BH52">IF(BG$2&lt;=$R52,INDEX('Sites Data'!$BD$11:$BD$210,(BG$2+SUM($R$4:$R51))),"")</f>
        <v/>
      </c>
      <c r="BI52" s="27" t="str" cm="1">
        <f t="array" ref="BI52">IF(BG$2&lt;=$R52,INDEX('Sites Data'!$BE$11:$BE$210,(BG$2+SUM($R$4:$R51))),"")</f>
        <v/>
      </c>
      <c r="BJ52" s="27" t="str" cm="1">
        <f t="array" ref="BJ52">IF(BG$2&lt;=$R52,INDEX('Sites Data'!$BF$11:$BF$210,(BG$2+SUM($R$4:$R51))),"")</f>
        <v/>
      </c>
      <c r="BK52" s="27" t="str" cm="1">
        <f t="array" ref="BK52">IF(BG$2&lt;=$R52,INDEX('Sites Data'!$BG$11:$BG$210,(BG$2+SUM($R$4:$R51))),"")</f>
        <v/>
      </c>
      <c r="BL52" s="27" t="str" cm="1">
        <f t="array" ref="BL52">IF(BG$2&lt;=$R52,INDEX('Sites Data'!$BH$11:$BH$210,(BG$2+SUM($R$4:$R51))),"")</f>
        <v/>
      </c>
      <c r="BM52" s="27" t="str" cm="1">
        <f t="array" ref="BM52">IF(BG$2&lt;=$R52,INDEX('Sites Data'!$BI$11:$BI$210,(BG$2+SUM($R$4:$R51))),"")</f>
        <v/>
      </c>
      <c r="BN52" s="27" t="str" cm="1">
        <f t="array" ref="BN52">IF(BG$2&lt;=$R52,INDEX('Sites Data'!$BJ$11:$BJ$210,(BG$2+SUM($R$4:$R51))),"")</f>
        <v/>
      </c>
      <c r="BO52" s="27" t="str" cm="1">
        <f t="array" ref="BO52">IF(BG$2&lt;=$R52,INDEX('Sites Data'!$BK$11:$BK$210,(BG$2+SUM($R$4:$R51))),"")</f>
        <v/>
      </c>
      <c r="BP52" s="25" t="str">
        <f>IF(BG52="","",SUMIF(Hide[Unique Types],$C52&amp;" "&amp;BH52&amp;" "&amp;BI52&amp;" "&amp;BJ52,SiteCalc2[FCI Charging Capacity '[kWh/day']]))</f>
        <v/>
      </c>
      <c r="BQ52" s="27" t="str" cm="1">
        <f t="array" ref="BQ52">IF(BQ$2&lt;=$R52,INDEX('Sites Data'!$BC$11:$BC$210,(BQ$2+SUM($R$4:$R51))),"")</f>
        <v/>
      </c>
      <c r="BR52" s="27" t="str" cm="1">
        <f t="array" ref="BR52">IF(BQ$2&lt;=$R52,INDEX('Sites Data'!$BD$11:$BD$210,(BQ$2+SUM($R$4:$R51))),"")</f>
        <v/>
      </c>
      <c r="BS52" s="27" t="str" cm="1">
        <f t="array" ref="BS52">IF(BQ$2&lt;=$R52,INDEX('Sites Data'!$BE$11:$BE$210,(BQ$2+SUM($R$4:$R51))),"")</f>
        <v/>
      </c>
      <c r="BT52" s="27" t="str" cm="1">
        <f t="array" ref="BT52">IF(BQ$2&lt;=$R52,INDEX('Sites Data'!$BF$11:$BF$210,(BQ$2+SUM($R$4:$R51))),"")</f>
        <v/>
      </c>
      <c r="BU52" s="27" t="str" cm="1">
        <f t="array" ref="BU52">IF(BQ$2&lt;=$R52,INDEX('Sites Data'!$BG$11:$BG$210,(BQ$2+SUM($R$4:$R51))),"")</f>
        <v/>
      </c>
      <c r="BV52" s="27" t="str" cm="1">
        <f t="array" ref="BV52">IF(BQ$2&lt;=$R52,INDEX('Sites Data'!$BH$11:$BH$210,(BQ$2+SUM($R$4:$R51))),"")</f>
        <v/>
      </c>
      <c r="BW52" s="27" t="str" cm="1">
        <f t="array" ref="BW52">IF(BQ$2&lt;=$R52,INDEX('Sites Data'!$BI$11:$BI$210,(BQ$2+SUM($R$4:$R51))),"")</f>
        <v/>
      </c>
      <c r="BX52" s="27" t="str" cm="1">
        <f t="array" ref="BX52">IF(BQ$2&lt;=$R52,INDEX('Sites Data'!$BJ$11:$BJ$210,(BQ$2+SUM($R$4:$R51))),"")</f>
        <v/>
      </c>
      <c r="BY52" s="27" t="str" cm="1">
        <f t="array" ref="BY52">IF(BQ$2&lt;=$R52,INDEX('Sites Data'!$BK$11:$BK$210,(BQ$2+SUM($R$4:$R51))),"")</f>
        <v/>
      </c>
      <c r="BZ52" s="25" t="str">
        <f>IF(BQ52="","",SUMIF(Hide[Unique Types],$C52&amp;" "&amp;BR52&amp;" "&amp;BS52&amp;" "&amp;BT52,SiteCalc2[FCI Charging Capacity '[kWh/day']]))</f>
        <v/>
      </c>
      <c r="CA52" s="27" t="str" cm="1">
        <f t="array" ref="CA52">IF(CA$2&lt;=$R52,INDEX('Sites Data'!$BC$11:$BC$210,(CA$2+SUM($R$4:$R51))),"")</f>
        <v/>
      </c>
      <c r="CB52" s="27" t="str" cm="1">
        <f t="array" ref="CB52">IF(CA$2&lt;=$R52,INDEX('Sites Data'!$BD$11:$BD$210,(CA$2+SUM($R$4:$R51))),"")</f>
        <v/>
      </c>
      <c r="CC52" s="27" t="str" cm="1">
        <f t="array" ref="CC52">IF(CA$2&lt;=$R52,INDEX('Sites Data'!$BE$11:$BE$210,(CA$2+SUM($R$4:$R51))),"")</f>
        <v/>
      </c>
      <c r="CD52" s="27" t="str" cm="1">
        <f t="array" ref="CD52">IF(CA$2&lt;=$R52,INDEX('Sites Data'!$BF$11:$BF$210,(CA$2+SUM($R$4:$R51))),"")</f>
        <v/>
      </c>
      <c r="CE52" s="27" t="str" cm="1">
        <f t="array" ref="CE52">IF(CA$2&lt;=$R52,INDEX('Sites Data'!$BG$11:$BG$210,(CA$2+SUM($R$4:$R51))),"")</f>
        <v/>
      </c>
      <c r="CF52" s="27" t="str" cm="1">
        <f t="array" ref="CF52">IF(CA$2&lt;=$R52,INDEX('Sites Data'!$BH$11:$BH$210,(CA$2+SUM($R$4:$R51))),"")</f>
        <v/>
      </c>
      <c r="CG52" s="27" t="str" cm="1">
        <f t="array" ref="CG52">IF(CA$2&lt;=$R52,INDEX('Sites Data'!$BI$11:$BI$210,(CA$2+SUM($R$4:$R51))),"")</f>
        <v/>
      </c>
      <c r="CH52" s="27" t="str" cm="1">
        <f t="array" ref="CH52">IF(CA$2&lt;=$R52,INDEX('Sites Data'!$BJ$11:$BJ$210,(CA$2+SUM($R$4:$R51))),"")</f>
        <v/>
      </c>
      <c r="CI52" s="27" t="str" cm="1">
        <f t="array" ref="CI52">IF(CA$2&lt;=$R52,INDEX('Sites Data'!$BK$11:$BK$210,(CA$2+SUM($R$4:$R51))),"")</f>
        <v/>
      </c>
      <c r="CJ52" s="25" t="str">
        <f>IF(CA52="","",SUMIF(Hide[Unique Types],$C52&amp;" "&amp;CB52&amp;" "&amp;CC52&amp;" "&amp;CD52,SiteCalc2[FCI Charging Capacity '[kWh/day']]))</f>
        <v/>
      </c>
      <c r="CK52" s="25" t="str">
        <f t="shared" si="11"/>
        <v/>
      </c>
      <c r="CL52" s="25" t="str">
        <f t="shared" si="12"/>
        <v/>
      </c>
      <c r="CM52" s="25" t="str">
        <f t="shared" si="13"/>
        <v/>
      </c>
      <c r="CN52" s="25" t="str">
        <f t="shared" si="14"/>
        <v/>
      </c>
      <c r="CO52" s="25" t="str">
        <f t="shared" si="15"/>
        <v/>
      </c>
      <c r="CP52" s="25" t="str">
        <f t="shared" si="16"/>
        <v/>
      </c>
      <c r="CQ52" s="25" t="str">
        <f t="shared" si="17"/>
        <v/>
      </c>
      <c r="CR52" s="25" t="str">
        <f t="shared" si="18"/>
        <v/>
      </c>
      <c r="CS52" s="25" t="str">
        <f t="shared" si="19"/>
        <v/>
      </c>
      <c r="CT52" s="25" t="str">
        <f t="shared" si="20"/>
        <v/>
      </c>
    </row>
    <row r="53" spans="1:98" x14ac:dyDescent="0.3">
      <c r="A53" s="20">
        <v>50</v>
      </c>
      <c r="B53" s="20">
        <f t="shared" si="21"/>
        <v>0</v>
      </c>
      <c r="D53" s="25">
        <f>_xlfn.XLOOKUP(C53,SiteChar[Site Name],SiteChar[Site Street Address],"",0,1)</f>
        <v>0</v>
      </c>
      <c r="E53" s="25" t="str">
        <f>_xlfn.XLOOKUP(D53,SiteChar[Site Street Address],SiteChar[Site City],"",0,1)</f>
        <v/>
      </c>
      <c r="F53" s="25">
        <f>_xlfn.XLOOKUP($C53,SiteChar[Site Name],SiteChar[Latitude],"",0,1)</f>
        <v>0</v>
      </c>
      <c r="G53" s="25">
        <f>_xlfn.XLOOKUP($C53,SiteChar[Site Name],SiteChar[Longitude],"",0,1)</f>
        <v>0</v>
      </c>
      <c r="H53" s="33">
        <f>_xlfn.XLOOKUP($C53,SiteChar[Site Name],SiteChar[Expected Date of Station Operation],"",0,1)</f>
        <v>0</v>
      </c>
      <c r="I53" s="34">
        <f>_xlfn.XLOOKUP($C53,SiteChar[Site Name],SiteChar[Expected Daily Permitted Hours],"",0,1)</f>
        <v>0</v>
      </c>
      <c r="J53" s="25">
        <f>_xlfn.XLOOKUP($C53,SiteChar[Site Name],SiteChar[Maximum Total Site Power 
'[kW']],"",0,1)</f>
        <v>0</v>
      </c>
      <c r="K53" s="25"/>
      <c r="L53" s="25" cm="1">
        <f t="array" ref="L53">_xlfn.XLOOKUP($C53,SiteChar[Site Name],SiteCalc1[Total Site
FCI 
Power Rating 
'[kW']],"",0,1)</f>
        <v>0</v>
      </c>
      <c r="M53" s="25" cm="1">
        <f t="array" ref="M53">_xlfn.XLOOKUP($C53,SiteChar[Site Name],SiteCalc1[Total 
Site 
LMD-FCI Power Rating 
'[kW']],"",0,1)</f>
        <v>0</v>
      </c>
      <c r="N53" s="25" cm="1">
        <f t="array" ref="N53">_xlfn.XLOOKUP($C53,SiteChar[Site Name],SiteCalc1[Total Site
HD-FCI Power Rating 
'[kW']],"",0,1)</f>
        <v>0</v>
      </c>
      <c r="O53" s="25" cm="1">
        <f t="array" ref="O53">_xlfn.XLOOKUP($C53,SiteChar[Site Name],SiteCalc2[Total Number of 
Site 
FSEs],"",0,1)</f>
        <v>0</v>
      </c>
      <c r="P53" s="27" cm="1">
        <f t="array" ref="P53">_xlfn.XLOOKUP($C53,SiteChar[Site Name],SiteCalc2[Total Number of Site
LMD-FCI FSEs],"",0,1)</f>
        <v>0</v>
      </c>
      <c r="Q53" s="27" cm="1">
        <f t="array" ref="Q53">_xlfn.XLOOKUP($C53,SiteChar[Site Name],SiteCalc2[Total Number of Site
HD-FCI FSEs],"",0,1)</f>
        <v>0</v>
      </c>
      <c r="R53" s="27" t="str" cm="1">
        <f t="array" ref="R53">_xlfn.XLOOKUP(C53,'Sites Data'!AZ60:$AZ$210,'Sites Data'!BA60:$BA$210,"",0,1)</f>
        <v/>
      </c>
      <c r="S53" s="25" t="str" cm="1">
        <f t="array" ref="S53">INDEX('Sites Data'!$BC$11:$BC$210,(S$2+SUM($R$4:R52)))</f>
        <v/>
      </c>
      <c r="T53" s="25" t="str" cm="1">
        <f t="array" ref="T53">INDEX('Sites Data'!$BD$11:$BD$210,(S$2+SUM($R$4:R52)))</f>
        <v/>
      </c>
      <c r="U53" s="25" t="str" cm="1">
        <f t="array" ref="U53">INDEX('Sites Data'!$BE$11:$BE$210,(S$2+SUM($R$4:$R52)))</f>
        <v/>
      </c>
      <c r="V53" s="25" t="str" cm="1">
        <f t="array" ref="V53">INDEX('Sites Data'!$BF$11:$BF$210,(S$2+SUM($R$4:$R52)))</f>
        <v/>
      </c>
      <c r="W53" s="25" t="str" cm="1">
        <f t="array" ref="W53">INDEX('Sites Data'!$BG$11:$BG$210,(S$2+SUM($R$4:$R52)))</f>
        <v/>
      </c>
      <c r="X53" s="25" t="str" cm="1">
        <f t="array" ref="X53">INDEX('Sites Data'!$BH$11:$BH$210,(S$2+SUM($R$4:$R52)))</f>
        <v/>
      </c>
      <c r="Y53" s="25" t="str" cm="1">
        <f t="array" ref="Y53">INDEX('Sites Data'!$BI$11:$BI$210,(S$2+SUM($R$4:$R52)))</f>
        <v/>
      </c>
      <c r="Z53" s="25" t="str" cm="1">
        <f t="array" ref="Z53">INDEX('Sites Data'!$BJ$11:$BJ$210,(S$2+SUM($R$4:$R52)))</f>
        <v/>
      </c>
      <c r="AA53" s="25" t="str" cm="1">
        <f t="array" ref="AA53">INDEX('Sites Data'!$BK$11:$BK$210,(S$2+SUM($R$4:$R52)))</f>
        <v/>
      </c>
      <c r="AB53" s="25" t="str">
        <f>IF(S53="","",SUMIF(Hide[Unique Types],$C53&amp;" "&amp;T53&amp;" "&amp;U53&amp;" "&amp;V53,SiteCalc2[FCI Charging Capacity '[kWh/day']]))</f>
        <v/>
      </c>
      <c r="AC53" s="27" t="str" cm="1">
        <f t="array" ref="AC53">IF(AC$2&lt;=$R53,INDEX('Sites Data'!$BC$11:$BC$210,(AC$2+SUM($R$4:$R52))),"")</f>
        <v/>
      </c>
      <c r="AD53" s="152" t="str" cm="1">
        <f t="array" ref="AD53">IF(AC$2&lt;=$R53,INDEX('Sites Data'!$BD$11:$BD$210,(AC$2+SUM($R$4:$R52))),"")</f>
        <v/>
      </c>
      <c r="AE53" s="27" t="str" cm="1">
        <f t="array" ref="AE53">IF(AC$2&lt;=$R53,INDEX('Sites Data'!$BE$11:$BE$210,(AC$2+SUM($R$4:$R52))),"")</f>
        <v/>
      </c>
      <c r="AF53" s="27" t="str" cm="1">
        <f t="array" ref="AF53">IF(AC$2&lt;=$R53,INDEX('Sites Data'!$BF$11:$BF$210,(AC$2+SUM($R$4:$R52))),"")</f>
        <v/>
      </c>
      <c r="AG53" s="27" t="str" cm="1">
        <f t="array" ref="AG53">IF(AC$2&lt;=$R53,INDEX('Sites Data'!$BG$11:$BG$210,(AC$2+SUM($R$4:$R52))),"")</f>
        <v/>
      </c>
      <c r="AH53" s="27" t="str" cm="1">
        <f t="array" ref="AH53">IF(AC$2&lt;=$R53,INDEX('Sites Data'!$BH$11:$BH$210,(AC$2+SUM($R$4:$R52))),"")</f>
        <v/>
      </c>
      <c r="AI53" s="27" t="str" cm="1">
        <f t="array" ref="AI53">IF(AC$2&lt;=$R53,INDEX('Sites Data'!$BI$11:$BI$210,(AC$2+SUM($R$4:$R52))),"")</f>
        <v/>
      </c>
      <c r="AJ53" s="27" t="str" cm="1">
        <f t="array" ref="AJ53">IF(AC$2&lt;=$R53,INDEX('Sites Data'!$BJ$11:$BJ$210,(AC$2+SUM($R$4:$R52))),"")</f>
        <v/>
      </c>
      <c r="AK53" s="27" t="str" cm="1">
        <f t="array" ref="AK53">IF(AC$2&lt;=$R53,INDEX('Sites Data'!$BK$11:$BK$210,(AC$2+SUM($R$4:$R52))),"")</f>
        <v/>
      </c>
      <c r="AL53" s="25" t="str">
        <f>IF(AC53="","",SUMIF(Hide[Unique Types],$C53&amp;" "&amp;AD53&amp;" "&amp;AE53&amp;" "&amp;AF53,SiteCalc2[FCI Charging Capacity '[kWh/day']]))</f>
        <v/>
      </c>
      <c r="AM53" s="27" t="str" cm="1">
        <f t="array" ref="AM53">IF(AM$2&lt;=$R53,INDEX('Sites Data'!$BC$11:$BC$210,(AM$2+SUM($R$4:$R52))),"")</f>
        <v/>
      </c>
      <c r="AN53" s="27" t="str" cm="1">
        <f t="array" ref="AN53">IF(AM$2&lt;=$R53,INDEX('Sites Data'!$BD$11:$BD$210,(AM$2+SUM($R$4:$R52))),"")</f>
        <v/>
      </c>
      <c r="AO53" s="27" t="str" cm="1">
        <f t="array" ref="AO53">IF(AM$2&lt;=$R53,INDEX('Sites Data'!$BE$11:$BE$210,(AM$2+SUM($R$4:$R52))),"")</f>
        <v/>
      </c>
      <c r="AP53" s="27" t="str" cm="1">
        <f t="array" ref="AP53">IF(AM$2&lt;=$R53,INDEX('Sites Data'!$BF$11:$BF$210,(AM$2+SUM($R$4:$R52))),"")</f>
        <v/>
      </c>
      <c r="AQ53" s="27" t="str" cm="1">
        <f t="array" ref="AQ53">IF(AM$2&lt;=$R53,INDEX('Sites Data'!$BG$11:$BG$210,(AM$2+SUM($R$4:$R52))),"")</f>
        <v/>
      </c>
      <c r="AR53" s="27" t="str" cm="1">
        <f t="array" ref="AR53">IF(AM$2&lt;=$R53,INDEX('Sites Data'!$BH$11:$BH$210,(AM$2+SUM($R$4:$R52))),"")</f>
        <v/>
      </c>
      <c r="AS53" s="27" t="str" cm="1">
        <f t="array" ref="AS53">IF(AM$2&lt;=$R53,INDEX('Sites Data'!$BI$11:$BI$210,(AM$2+SUM($R$4:$R52))),"")</f>
        <v/>
      </c>
      <c r="AT53" s="27" t="str" cm="1">
        <f t="array" ref="AT53">IF(AM$2&lt;=$R53,INDEX('Sites Data'!$BJ$11:$BJ$210,(AM$2+SUM($R$4:$R52))),"")</f>
        <v/>
      </c>
      <c r="AU53" s="27" t="str" cm="1">
        <f t="array" ref="AU53">IF(AM$2&lt;=$R53,INDEX('Sites Data'!$BK$11:$BK$210,(AM$2+SUM($R$4:$R52))),"")</f>
        <v/>
      </c>
      <c r="AV53" s="25" t="str">
        <f>IF(AM53="","",SUMIF(Hide[Unique Types],$C53&amp;" "&amp;AN53&amp;" "&amp;AO53&amp;" "&amp;AP53,SiteCalc2[FCI Charging Capacity '[kWh/day']]))</f>
        <v/>
      </c>
      <c r="AW53" s="27" t="str" cm="1">
        <f t="array" ref="AW53">IF(AW$2&lt;=$R53,INDEX('Sites Data'!$BC$11:$BC$210,(AW$2+SUM($R$4:$R52))),"")</f>
        <v/>
      </c>
      <c r="AX53" s="27" t="str" cm="1">
        <f t="array" ref="AX53">IF(AW$2&lt;=$R53,INDEX('Sites Data'!$BD$11:$BD$210,(AW$2+SUM($R$4:$R52))),"")</f>
        <v/>
      </c>
      <c r="AY53" s="27" t="str" cm="1">
        <f t="array" ref="AY53">IF(AW$2&lt;=$R53,INDEX('Sites Data'!$BE$11:$BE$210,(AW$2+SUM($R$4:$R52))),"")</f>
        <v/>
      </c>
      <c r="AZ53" s="27" t="str" cm="1">
        <f t="array" ref="AZ53">IF(AW$2&lt;=$R53,INDEX('Sites Data'!$BF$11:$BF$210,(AW$2+SUM($R$4:$R52))),"")</f>
        <v/>
      </c>
      <c r="BA53" s="27" t="str" cm="1">
        <f t="array" ref="BA53">IF(AW$2&lt;=$R53,INDEX('Sites Data'!$BG$11:$BG$210,(AW$2+SUM($R$4:$R52))),"")</f>
        <v/>
      </c>
      <c r="BB53" s="27" t="str" cm="1">
        <f t="array" ref="BB53">IF(AW$2&lt;=$R53,INDEX('Sites Data'!$BH$11:$BH$210,(AW$2+SUM($R$4:$R52))),"")</f>
        <v/>
      </c>
      <c r="BC53" s="27" t="str" cm="1">
        <f t="array" ref="BC53">IF(AW$2&lt;=$R53,INDEX('Sites Data'!$BI$11:$BI$210,(AW$2+SUM($R$4:$R52))),"")</f>
        <v/>
      </c>
      <c r="BD53" s="27" t="str" cm="1">
        <f t="array" ref="BD53">IF(AW$2&lt;=$R53,INDEX('Sites Data'!$BJ$11:$BJ$210,(AW$2+SUM($R$4:$R52))),"")</f>
        <v/>
      </c>
      <c r="BE53" s="27" t="str" cm="1">
        <f t="array" ref="BE53">IF(AW$2&lt;=$R53,INDEX('Sites Data'!$BK$11:$BK$210,(AW$2+SUM($R$4:$R52))),"")</f>
        <v/>
      </c>
      <c r="BF53" s="25" t="str">
        <f>IF(AW53="","",SUMIF(Hide[Unique Types],$C53&amp;" "&amp;AX53&amp;" "&amp;AY53&amp;" "&amp;AZ53,SiteCalc2[FCI Charging Capacity '[kWh/day']]))</f>
        <v/>
      </c>
      <c r="BG53" s="27" t="str" cm="1">
        <f t="array" ref="BG53">IF(BG$2&lt;=$R53,INDEX('Sites Data'!$BC$11:$BC$210,(BG$2+SUM($R$4:$R52))),"")</f>
        <v/>
      </c>
      <c r="BH53" s="27" t="str" cm="1">
        <f t="array" ref="BH53">IF(BG$2&lt;=$R53,INDEX('Sites Data'!$BD$11:$BD$210,(BG$2+SUM($R$4:$R52))),"")</f>
        <v/>
      </c>
      <c r="BI53" s="27" t="str" cm="1">
        <f t="array" ref="BI53">IF(BG$2&lt;=$R53,INDEX('Sites Data'!$BE$11:$BE$210,(BG$2+SUM($R$4:$R52))),"")</f>
        <v/>
      </c>
      <c r="BJ53" s="27" t="str" cm="1">
        <f t="array" ref="BJ53">IF(BG$2&lt;=$R53,INDEX('Sites Data'!$BF$11:$BF$210,(BG$2+SUM($R$4:$R52))),"")</f>
        <v/>
      </c>
      <c r="BK53" s="27" t="str" cm="1">
        <f t="array" ref="BK53">IF(BG$2&lt;=$R53,INDEX('Sites Data'!$BG$11:$BG$210,(BG$2+SUM($R$4:$R52))),"")</f>
        <v/>
      </c>
      <c r="BL53" s="27" t="str" cm="1">
        <f t="array" ref="BL53">IF(BG$2&lt;=$R53,INDEX('Sites Data'!$BH$11:$BH$210,(BG$2+SUM($R$4:$R52))),"")</f>
        <v/>
      </c>
      <c r="BM53" s="27" t="str" cm="1">
        <f t="array" ref="BM53">IF(BG$2&lt;=$R53,INDEX('Sites Data'!$BI$11:$BI$210,(BG$2+SUM($R$4:$R52))),"")</f>
        <v/>
      </c>
      <c r="BN53" s="27" t="str" cm="1">
        <f t="array" ref="BN53">IF(BG$2&lt;=$R53,INDEX('Sites Data'!$BJ$11:$BJ$210,(BG$2+SUM($R$4:$R52))),"")</f>
        <v/>
      </c>
      <c r="BO53" s="27" t="str" cm="1">
        <f t="array" ref="BO53">IF(BG$2&lt;=$R53,INDEX('Sites Data'!$BK$11:$BK$210,(BG$2+SUM($R$4:$R52))),"")</f>
        <v/>
      </c>
      <c r="BP53" s="25" t="str">
        <f>IF(BG53="","",SUMIF(Hide[Unique Types],$C53&amp;" "&amp;BH53&amp;" "&amp;BI53&amp;" "&amp;BJ53,SiteCalc2[FCI Charging Capacity '[kWh/day']]))</f>
        <v/>
      </c>
      <c r="BQ53" s="27" t="str" cm="1">
        <f t="array" ref="BQ53">IF(BQ$2&lt;=$R53,INDEX('Sites Data'!$BC$11:$BC$210,(BQ$2+SUM($R$4:$R52))),"")</f>
        <v/>
      </c>
      <c r="BR53" s="27" t="str" cm="1">
        <f t="array" ref="BR53">IF(BQ$2&lt;=$R53,INDEX('Sites Data'!$BD$11:$BD$210,(BQ$2+SUM($R$4:$R52))),"")</f>
        <v/>
      </c>
      <c r="BS53" s="27" t="str" cm="1">
        <f t="array" ref="BS53">IF(BQ$2&lt;=$R53,INDEX('Sites Data'!$BE$11:$BE$210,(BQ$2+SUM($R$4:$R52))),"")</f>
        <v/>
      </c>
      <c r="BT53" s="27" t="str" cm="1">
        <f t="array" ref="BT53">IF(BQ$2&lt;=$R53,INDEX('Sites Data'!$BF$11:$BF$210,(BQ$2+SUM($R$4:$R52))),"")</f>
        <v/>
      </c>
      <c r="BU53" s="27" t="str" cm="1">
        <f t="array" ref="BU53">IF(BQ$2&lt;=$R53,INDEX('Sites Data'!$BG$11:$BG$210,(BQ$2+SUM($R$4:$R52))),"")</f>
        <v/>
      </c>
      <c r="BV53" s="27" t="str" cm="1">
        <f t="array" ref="BV53">IF(BQ$2&lt;=$R53,INDEX('Sites Data'!$BH$11:$BH$210,(BQ$2+SUM($R$4:$R52))),"")</f>
        <v/>
      </c>
      <c r="BW53" s="27" t="str" cm="1">
        <f t="array" ref="BW53">IF(BQ$2&lt;=$R53,INDEX('Sites Data'!$BI$11:$BI$210,(BQ$2+SUM($R$4:$R52))),"")</f>
        <v/>
      </c>
      <c r="BX53" s="27" t="str" cm="1">
        <f t="array" ref="BX53">IF(BQ$2&lt;=$R53,INDEX('Sites Data'!$BJ$11:$BJ$210,(BQ$2+SUM($R$4:$R52))),"")</f>
        <v/>
      </c>
      <c r="BY53" s="27" t="str" cm="1">
        <f t="array" ref="BY53">IF(BQ$2&lt;=$R53,INDEX('Sites Data'!$BK$11:$BK$210,(BQ$2+SUM($R$4:$R52))),"")</f>
        <v/>
      </c>
      <c r="BZ53" s="25" t="str">
        <f>IF(BQ53="","",SUMIF(Hide[Unique Types],$C53&amp;" "&amp;BR53&amp;" "&amp;BS53&amp;" "&amp;BT53,SiteCalc2[FCI Charging Capacity '[kWh/day']]))</f>
        <v/>
      </c>
      <c r="CA53" s="27" t="str" cm="1">
        <f t="array" ref="CA53">IF(CA$2&lt;=$R53,INDEX('Sites Data'!$BC$11:$BC$210,(CA$2+SUM($R$4:$R52))),"")</f>
        <v/>
      </c>
      <c r="CB53" s="27" t="str" cm="1">
        <f t="array" ref="CB53">IF(CA$2&lt;=$R53,INDEX('Sites Data'!$BD$11:$BD$210,(CA$2+SUM($R$4:$R52))),"")</f>
        <v/>
      </c>
      <c r="CC53" s="27" t="str" cm="1">
        <f t="array" ref="CC53">IF(CA$2&lt;=$R53,INDEX('Sites Data'!$BE$11:$BE$210,(CA$2+SUM($R$4:$R52))),"")</f>
        <v/>
      </c>
      <c r="CD53" s="27" t="str" cm="1">
        <f t="array" ref="CD53">IF(CA$2&lt;=$R53,INDEX('Sites Data'!$BF$11:$BF$210,(CA$2+SUM($R$4:$R52))),"")</f>
        <v/>
      </c>
      <c r="CE53" s="27" t="str" cm="1">
        <f t="array" ref="CE53">IF(CA$2&lt;=$R53,INDEX('Sites Data'!$BG$11:$BG$210,(CA$2+SUM($R$4:$R52))),"")</f>
        <v/>
      </c>
      <c r="CF53" s="27" t="str" cm="1">
        <f t="array" ref="CF53">IF(CA$2&lt;=$R53,INDEX('Sites Data'!$BH$11:$BH$210,(CA$2+SUM($R$4:$R52))),"")</f>
        <v/>
      </c>
      <c r="CG53" s="27" t="str" cm="1">
        <f t="array" ref="CG53">IF(CA$2&lt;=$R53,INDEX('Sites Data'!$BI$11:$BI$210,(CA$2+SUM($R$4:$R52))),"")</f>
        <v/>
      </c>
      <c r="CH53" s="27" t="str" cm="1">
        <f t="array" ref="CH53">IF(CA$2&lt;=$R53,INDEX('Sites Data'!$BJ$11:$BJ$210,(CA$2+SUM($R$4:$R52))),"")</f>
        <v/>
      </c>
      <c r="CI53" s="27" t="str" cm="1">
        <f t="array" ref="CI53">IF(CA$2&lt;=$R53,INDEX('Sites Data'!$BK$11:$BK$210,(CA$2+SUM($R$4:$R52))),"")</f>
        <v/>
      </c>
      <c r="CJ53" s="25" t="str">
        <f>IF(CA53="","",SUMIF(Hide[Unique Types],$C53&amp;" "&amp;CB53&amp;" "&amp;CC53&amp;" "&amp;CD53,SiteCalc2[FCI Charging Capacity '[kWh/day']]))</f>
        <v/>
      </c>
      <c r="CK53" s="25" t="str">
        <f t="shared" si="11"/>
        <v/>
      </c>
      <c r="CL53" s="25" t="str">
        <f t="shared" si="12"/>
        <v/>
      </c>
      <c r="CM53" s="25" t="str">
        <f t="shared" si="13"/>
        <v/>
      </c>
      <c r="CN53" s="25" t="str">
        <f t="shared" si="14"/>
        <v/>
      </c>
      <c r="CO53" s="25" t="str">
        <f t="shared" si="15"/>
        <v/>
      </c>
      <c r="CP53" s="25" t="str">
        <f t="shared" si="16"/>
        <v/>
      </c>
      <c r="CQ53" s="25" t="str">
        <f t="shared" si="17"/>
        <v/>
      </c>
      <c r="CR53" s="25" t="str">
        <f t="shared" si="18"/>
        <v/>
      </c>
      <c r="CS53" s="25" t="str">
        <f t="shared" si="19"/>
        <v/>
      </c>
      <c r="CT53" s="25" t="str">
        <f t="shared" si="20"/>
        <v/>
      </c>
    </row>
    <row r="54" spans="1:98" x14ac:dyDescent="0.3">
      <c r="A54" s="20">
        <v>51</v>
      </c>
      <c r="B54" s="20">
        <f t="shared" si="21"/>
        <v>0</v>
      </c>
      <c r="D54" s="25">
        <f>_xlfn.XLOOKUP(C54,SiteChar[Site Name],SiteChar[Site Street Address],"",0,1)</f>
        <v>0</v>
      </c>
      <c r="E54" s="25" t="str">
        <f>_xlfn.XLOOKUP(D54,SiteChar[Site Street Address],SiteChar[Site City],"",0,1)</f>
        <v/>
      </c>
      <c r="F54" s="25">
        <f>_xlfn.XLOOKUP($C54,SiteChar[Site Name],SiteChar[Latitude],"",0,1)</f>
        <v>0</v>
      </c>
      <c r="G54" s="25">
        <f>_xlfn.XLOOKUP($C54,SiteChar[Site Name],SiteChar[Longitude],"",0,1)</f>
        <v>0</v>
      </c>
      <c r="H54" s="33">
        <f>_xlfn.XLOOKUP($C54,SiteChar[Site Name],SiteChar[Expected Date of Station Operation],"",0,1)</f>
        <v>0</v>
      </c>
      <c r="I54" s="34">
        <f>_xlfn.XLOOKUP($C54,SiteChar[Site Name],SiteChar[Expected Daily Permitted Hours],"",0,1)</f>
        <v>0</v>
      </c>
      <c r="J54" s="25">
        <f>_xlfn.XLOOKUP($C54,SiteChar[Site Name],SiteChar[Maximum Total Site Power 
'[kW']],"",0,1)</f>
        <v>0</v>
      </c>
      <c r="K54" s="25"/>
      <c r="L54" s="25" cm="1">
        <f t="array" ref="L54">_xlfn.XLOOKUP($C54,SiteChar[Site Name],SiteCalc1[Total Site
FCI 
Power Rating 
'[kW']],"",0,1)</f>
        <v>0</v>
      </c>
      <c r="M54" s="25" cm="1">
        <f t="array" ref="M54">_xlfn.XLOOKUP($C54,SiteChar[Site Name],SiteCalc1[Total 
Site 
LMD-FCI Power Rating 
'[kW']],"",0,1)</f>
        <v>0</v>
      </c>
      <c r="N54" s="25" cm="1">
        <f t="array" ref="N54">_xlfn.XLOOKUP($C54,SiteChar[Site Name],SiteCalc1[Total Site
HD-FCI Power Rating 
'[kW']],"",0,1)</f>
        <v>0</v>
      </c>
      <c r="O54" s="25" cm="1">
        <f t="array" ref="O54">_xlfn.XLOOKUP($C54,SiteChar[Site Name],SiteCalc2[Total Number of 
Site 
FSEs],"",0,1)</f>
        <v>0</v>
      </c>
      <c r="P54" s="27" cm="1">
        <f t="array" ref="P54">_xlfn.XLOOKUP($C54,SiteChar[Site Name],SiteCalc2[Total Number of Site
LMD-FCI FSEs],"",0,1)</f>
        <v>0</v>
      </c>
      <c r="Q54" s="27" cm="1">
        <f t="array" ref="Q54">_xlfn.XLOOKUP($C54,SiteChar[Site Name],SiteCalc2[Total Number of Site
HD-FCI FSEs],"",0,1)</f>
        <v>0</v>
      </c>
      <c r="R54" s="27" t="str" cm="1">
        <f t="array" ref="R54">_xlfn.XLOOKUP(C54,'Sites Data'!AZ61:$AZ$210,'Sites Data'!BA61:$BA$210,"",0,1)</f>
        <v/>
      </c>
      <c r="S54" s="25" t="str" cm="1">
        <f t="array" ref="S54">INDEX('Sites Data'!$BC$11:$BC$210,(S$2+SUM($R$4:R53)))</f>
        <v/>
      </c>
      <c r="T54" s="25" t="str" cm="1">
        <f t="array" ref="T54">INDEX('Sites Data'!$BD$11:$BD$210,(S$2+SUM($R$4:R53)))</f>
        <v/>
      </c>
      <c r="U54" s="25" t="str" cm="1">
        <f t="array" ref="U54">INDEX('Sites Data'!$BE$11:$BE$210,(S$2+SUM($R$4:$R53)))</f>
        <v/>
      </c>
      <c r="V54" s="25" t="str" cm="1">
        <f t="array" ref="V54">INDEX('Sites Data'!$BF$11:$BF$210,(S$2+SUM($R$4:$R53)))</f>
        <v/>
      </c>
      <c r="W54" s="25" t="str" cm="1">
        <f t="array" ref="W54">INDEX('Sites Data'!$BG$11:$BG$210,(S$2+SUM($R$4:$R53)))</f>
        <v/>
      </c>
      <c r="X54" s="25" t="str" cm="1">
        <f t="array" ref="X54">INDEX('Sites Data'!$BH$11:$BH$210,(S$2+SUM($R$4:$R53)))</f>
        <v/>
      </c>
      <c r="Y54" s="25" t="str" cm="1">
        <f t="array" ref="Y54">INDEX('Sites Data'!$BI$11:$BI$210,(S$2+SUM($R$4:$R53)))</f>
        <v/>
      </c>
      <c r="Z54" s="25" t="str" cm="1">
        <f t="array" ref="Z54">INDEX('Sites Data'!$BJ$11:$BJ$210,(S$2+SUM($R$4:$R53)))</f>
        <v/>
      </c>
      <c r="AA54" s="25" t="str" cm="1">
        <f t="array" ref="AA54">INDEX('Sites Data'!$BK$11:$BK$210,(S$2+SUM($R$4:$R53)))</f>
        <v/>
      </c>
      <c r="AB54" s="25" t="str">
        <f>IF(S54="","",SUMIF(Hide[Unique Types],$C54&amp;" "&amp;T54&amp;" "&amp;U54&amp;" "&amp;V54,SiteCalc2[FCI Charging Capacity '[kWh/day']]))</f>
        <v/>
      </c>
      <c r="AC54" s="27" t="str" cm="1">
        <f t="array" ref="AC54">IF(AC$2&lt;=$R54,INDEX('Sites Data'!$BC$11:$BC$210,(AC$2+SUM($R$4:$R53))),"")</f>
        <v/>
      </c>
      <c r="AD54" s="152" t="str" cm="1">
        <f t="array" ref="AD54">IF(AC$2&lt;=$R54,INDEX('Sites Data'!$BD$11:$BD$210,(AC$2+SUM($R$4:$R53))),"")</f>
        <v/>
      </c>
      <c r="AE54" s="27" t="str" cm="1">
        <f t="array" ref="AE54">IF(AC$2&lt;=$R54,INDEX('Sites Data'!$BE$11:$BE$210,(AC$2+SUM($R$4:$R53))),"")</f>
        <v/>
      </c>
      <c r="AF54" s="27" t="str" cm="1">
        <f t="array" ref="AF54">IF(AC$2&lt;=$R54,INDEX('Sites Data'!$BF$11:$BF$210,(AC$2+SUM($R$4:$R53))),"")</f>
        <v/>
      </c>
      <c r="AG54" s="27" t="str" cm="1">
        <f t="array" ref="AG54">IF(AC$2&lt;=$R54,INDEX('Sites Data'!$BG$11:$BG$210,(AC$2+SUM($R$4:$R53))),"")</f>
        <v/>
      </c>
      <c r="AH54" s="27" t="str" cm="1">
        <f t="array" ref="AH54">IF(AC$2&lt;=$R54,INDEX('Sites Data'!$BH$11:$BH$210,(AC$2+SUM($R$4:$R53))),"")</f>
        <v/>
      </c>
      <c r="AI54" s="27" t="str" cm="1">
        <f t="array" ref="AI54">IF(AC$2&lt;=$R54,INDEX('Sites Data'!$BI$11:$BI$210,(AC$2+SUM($R$4:$R53))),"")</f>
        <v/>
      </c>
      <c r="AJ54" s="27" t="str" cm="1">
        <f t="array" ref="AJ54">IF(AC$2&lt;=$R54,INDEX('Sites Data'!$BJ$11:$BJ$210,(AC$2+SUM($R$4:$R53))),"")</f>
        <v/>
      </c>
      <c r="AK54" s="27" t="str" cm="1">
        <f t="array" ref="AK54">IF(AC$2&lt;=$R54,INDEX('Sites Data'!$BK$11:$BK$210,(AC$2+SUM($R$4:$R53))),"")</f>
        <v/>
      </c>
      <c r="AL54" s="25" t="str">
        <f>IF(AC54="","",SUMIF(Hide[Unique Types],$C54&amp;" "&amp;AD54&amp;" "&amp;AE54&amp;" "&amp;AF54,SiteCalc2[FCI Charging Capacity '[kWh/day']]))</f>
        <v/>
      </c>
      <c r="AM54" s="27" t="str" cm="1">
        <f t="array" ref="AM54">IF(AM$2&lt;=$R54,INDEX('Sites Data'!$BC$11:$BC$210,(AM$2+SUM($R$4:$R53))),"")</f>
        <v/>
      </c>
      <c r="AN54" s="27" t="str" cm="1">
        <f t="array" ref="AN54">IF(AM$2&lt;=$R54,INDEX('Sites Data'!$BD$11:$BD$210,(AM$2+SUM($R$4:$R53))),"")</f>
        <v/>
      </c>
      <c r="AO54" s="27" t="str" cm="1">
        <f t="array" ref="AO54">IF(AM$2&lt;=$R54,INDEX('Sites Data'!$BE$11:$BE$210,(AM$2+SUM($R$4:$R53))),"")</f>
        <v/>
      </c>
      <c r="AP54" s="27" t="str" cm="1">
        <f t="array" ref="AP54">IF(AM$2&lt;=$R54,INDEX('Sites Data'!$BF$11:$BF$210,(AM$2+SUM($R$4:$R53))),"")</f>
        <v/>
      </c>
      <c r="AQ54" s="27" t="str" cm="1">
        <f t="array" ref="AQ54">IF(AM$2&lt;=$R54,INDEX('Sites Data'!$BG$11:$BG$210,(AM$2+SUM($R$4:$R53))),"")</f>
        <v/>
      </c>
      <c r="AR54" s="27" t="str" cm="1">
        <f t="array" ref="AR54">IF(AM$2&lt;=$R54,INDEX('Sites Data'!$BH$11:$BH$210,(AM$2+SUM($R$4:$R53))),"")</f>
        <v/>
      </c>
      <c r="AS54" s="27" t="str" cm="1">
        <f t="array" ref="AS54">IF(AM$2&lt;=$R54,INDEX('Sites Data'!$BI$11:$BI$210,(AM$2+SUM($R$4:$R53))),"")</f>
        <v/>
      </c>
      <c r="AT54" s="27" t="str" cm="1">
        <f t="array" ref="AT54">IF(AM$2&lt;=$R54,INDEX('Sites Data'!$BJ$11:$BJ$210,(AM$2+SUM($R$4:$R53))),"")</f>
        <v/>
      </c>
      <c r="AU54" s="27" t="str" cm="1">
        <f t="array" ref="AU54">IF(AM$2&lt;=$R54,INDEX('Sites Data'!$BK$11:$BK$210,(AM$2+SUM($R$4:$R53))),"")</f>
        <v/>
      </c>
      <c r="AV54" s="25" t="str">
        <f>IF(AM54="","",SUMIF(Hide[Unique Types],$C54&amp;" "&amp;AN54&amp;" "&amp;AO54&amp;" "&amp;AP54,SiteCalc2[FCI Charging Capacity '[kWh/day']]))</f>
        <v/>
      </c>
      <c r="AW54" s="27" t="str" cm="1">
        <f t="array" ref="AW54">IF(AW$2&lt;=$R54,INDEX('Sites Data'!$BC$11:$BC$210,(AW$2+SUM($R$4:$R53))),"")</f>
        <v/>
      </c>
      <c r="AX54" s="27" t="str" cm="1">
        <f t="array" ref="AX54">IF(AW$2&lt;=$R54,INDEX('Sites Data'!$BD$11:$BD$210,(AW$2+SUM($R$4:$R53))),"")</f>
        <v/>
      </c>
      <c r="AY54" s="27" t="str" cm="1">
        <f t="array" ref="AY54">IF(AW$2&lt;=$R54,INDEX('Sites Data'!$BE$11:$BE$210,(AW$2+SUM($R$4:$R53))),"")</f>
        <v/>
      </c>
      <c r="AZ54" s="27" t="str" cm="1">
        <f t="array" ref="AZ54">IF(AW$2&lt;=$R54,INDEX('Sites Data'!$BF$11:$BF$210,(AW$2+SUM($R$4:$R53))),"")</f>
        <v/>
      </c>
      <c r="BA54" s="27" t="str" cm="1">
        <f t="array" ref="BA54">IF(AW$2&lt;=$R54,INDEX('Sites Data'!$BG$11:$BG$210,(AW$2+SUM($R$4:$R53))),"")</f>
        <v/>
      </c>
      <c r="BB54" s="27" t="str" cm="1">
        <f t="array" ref="BB54">IF(AW$2&lt;=$R54,INDEX('Sites Data'!$BH$11:$BH$210,(AW$2+SUM($R$4:$R53))),"")</f>
        <v/>
      </c>
      <c r="BC54" s="27" t="str" cm="1">
        <f t="array" ref="BC54">IF(AW$2&lt;=$R54,INDEX('Sites Data'!$BI$11:$BI$210,(AW$2+SUM($R$4:$R53))),"")</f>
        <v/>
      </c>
      <c r="BD54" s="27" t="str" cm="1">
        <f t="array" ref="BD54">IF(AW$2&lt;=$R54,INDEX('Sites Data'!$BJ$11:$BJ$210,(AW$2+SUM($R$4:$R53))),"")</f>
        <v/>
      </c>
      <c r="BE54" s="27" t="str" cm="1">
        <f t="array" ref="BE54">IF(AW$2&lt;=$R54,INDEX('Sites Data'!$BK$11:$BK$210,(AW$2+SUM($R$4:$R53))),"")</f>
        <v/>
      </c>
      <c r="BF54" s="25" t="str">
        <f>IF(AW54="","",SUMIF(Hide[Unique Types],$C54&amp;" "&amp;AX54&amp;" "&amp;AY54&amp;" "&amp;AZ54,SiteCalc2[FCI Charging Capacity '[kWh/day']]))</f>
        <v/>
      </c>
      <c r="BG54" s="27" t="str" cm="1">
        <f t="array" ref="BG54">IF(BG$2&lt;=$R54,INDEX('Sites Data'!$BC$11:$BC$210,(BG$2+SUM($R$4:$R53))),"")</f>
        <v/>
      </c>
      <c r="BH54" s="27" t="str" cm="1">
        <f t="array" ref="BH54">IF(BG$2&lt;=$R54,INDEX('Sites Data'!$BD$11:$BD$210,(BG$2+SUM($R$4:$R53))),"")</f>
        <v/>
      </c>
      <c r="BI54" s="27" t="str" cm="1">
        <f t="array" ref="BI54">IF(BG$2&lt;=$R54,INDEX('Sites Data'!$BE$11:$BE$210,(BG$2+SUM($R$4:$R53))),"")</f>
        <v/>
      </c>
      <c r="BJ54" s="27" t="str" cm="1">
        <f t="array" ref="BJ54">IF(BG$2&lt;=$R54,INDEX('Sites Data'!$BF$11:$BF$210,(BG$2+SUM($R$4:$R53))),"")</f>
        <v/>
      </c>
      <c r="BK54" s="27" t="str" cm="1">
        <f t="array" ref="BK54">IF(BG$2&lt;=$R54,INDEX('Sites Data'!$BG$11:$BG$210,(BG$2+SUM($R$4:$R53))),"")</f>
        <v/>
      </c>
      <c r="BL54" s="27" t="str" cm="1">
        <f t="array" ref="BL54">IF(BG$2&lt;=$R54,INDEX('Sites Data'!$BH$11:$BH$210,(BG$2+SUM($R$4:$R53))),"")</f>
        <v/>
      </c>
      <c r="BM54" s="27" t="str" cm="1">
        <f t="array" ref="BM54">IF(BG$2&lt;=$R54,INDEX('Sites Data'!$BI$11:$BI$210,(BG$2+SUM($R$4:$R53))),"")</f>
        <v/>
      </c>
      <c r="BN54" s="27" t="str" cm="1">
        <f t="array" ref="BN54">IF(BG$2&lt;=$R54,INDEX('Sites Data'!$BJ$11:$BJ$210,(BG$2+SUM($R$4:$R53))),"")</f>
        <v/>
      </c>
      <c r="BO54" s="27" t="str" cm="1">
        <f t="array" ref="BO54">IF(BG$2&lt;=$R54,INDEX('Sites Data'!$BK$11:$BK$210,(BG$2+SUM($R$4:$R53))),"")</f>
        <v/>
      </c>
      <c r="BP54" s="25" t="str">
        <f>IF(BG54="","",SUMIF(Hide[Unique Types],$C54&amp;" "&amp;BH54&amp;" "&amp;BI54&amp;" "&amp;BJ54,SiteCalc2[FCI Charging Capacity '[kWh/day']]))</f>
        <v/>
      </c>
      <c r="BQ54" s="27" t="str" cm="1">
        <f t="array" ref="BQ54">IF(BQ$2&lt;=$R54,INDEX('Sites Data'!$BC$11:$BC$210,(BQ$2+SUM($R$4:$R53))),"")</f>
        <v/>
      </c>
      <c r="BR54" s="27" t="str" cm="1">
        <f t="array" ref="BR54">IF(BQ$2&lt;=$R54,INDEX('Sites Data'!$BD$11:$BD$210,(BQ$2+SUM($R$4:$R53))),"")</f>
        <v/>
      </c>
      <c r="BS54" s="27" t="str" cm="1">
        <f t="array" ref="BS54">IF(BQ$2&lt;=$R54,INDEX('Sites Data'!$BE$11:$BE$210,(BQ$2+SUM($R$4:$R53))),"")</f>
        <v/>
      </c>
      <c r="BT54" s="27" t="str" cm="1">
        <f t="array" ref="BT54">IF(BQ$2&lt;=$R54,INDEX('Sites Data'!$BF$11:$BF$210,(BQ$2+SUM($R$4:$R53))),"")</f>
        <v/>
      </c>
      <c r="BU54" s="27" t="str" cm="1">
        <f t="array" ref="BU54">IF(BQ$2&lt;=$R54,INDEX('Sites Data'!$BG$11:$BG$210,(BQ$2+SUM($R$4:$R53))),"")</f>
        <v/>
      </c>
      <c r="BV54" s="27" t="str" cm="1">
        <f t="array" ref="BV54">IF(BQ$2&lt;=$R54,INDEX('Sites Data'!$BH$11:$BH$210,(BQ$2+SUM($R$4:$R53))),"")</f>
        <v/>
      </c>
      <c r="BW54" s="27" t="str" cm="1">
        <f t="array" ref="BW54">IF(BQ$2&lt;=$R54,INDEX('Sites Data'!$BI$11:$BI$210,(BQ$2+SUM($R$4:$R53))),"")</f>
        <v/>
      </c>
      <c r="BX54" s="27" t="str" cm="1">
        <f t="array" ref="BX54">IF(BQ$2&lt;=$R54,INDEX('Sites Data'!$BJ$11:$BJ$210,(BQ$2+SUM($R$4:$R53))),"")</f>
        <v/>
      </c>
      <c r="BY54" s="27" t="str" cm="1">
        <f t="array" ref="BY54">IF(BQ$2&lt;=$R54,INDEX('Sites Data'!$BK$11:$BK$210,(BQ$2+SUM($R$4:$R53))),"")</f>
        <v/>
      </c>
      <c r="BZ54" s="25" t="str">
        <f>IF(BQ54="","",SUMIF(Hide[Unique Types],$C54&amp;" "&amp;BR54&amp;" "&amp;BS54&amp;" "&amp;BT54,SiteCalc2[FCI Charging Capacity '[kWh/day']]))</f>
        <v/>
      </c>
      <c r="CA54" s="27" t="str" cm="1">
        <f t="array" ref="CA54">IF(CA$2&lt;=$R54,INDEX('Sites Data'!$BC$11:$BC$210,(CA$2+SUM($R$4:$R53))),"")</f>
        <v/>
      </c>
      <c r="CB54" s="27" t="str" cm="1">
        <f t="array" ref="CB54">IF(CA$2&lt;=$R54,INDEX('Sites Data'!$BD$11:$BD$210,(CA$2+SUM($R$4:$R53))),"")</f>
        <v/>
      </c>
      <c r="CC54" s="27" t="str" cm="1">
        <f t="array" ref="CC54">IF(CA$2&lt;=$R54,INDEX('Sites Data'!$BE$11:$BE$210,(CA$2+SUM($R$4:$R53))),"")</f>
        <v/>
      </c>
      <c r="CD54" s="27" t="str" cm="1">
        <f t="array" ref="CD54">IF(CA$2&lt;=$R54,INDEX('Sites Data'!$BF$11:$BF$210,(CA$2+SUM($R$4:$R53))),"")</f>
        <v/>
      </c>
      <c r="CE54" s="27" t="str" cm="1">
        <f t="array" ref="CE54">IF(CA$2&lt;=$R54,INDEX('Sites Data'!$BG$11:$BG$210,(CA$2+SUM($R$4:$R53))),"")</f>
        <v/>
      </c>
      <c r="CF54" s="27" t="str" cm="1">
        <f t="array" ref="CF54">IF(CA$2&lt;=$R54,INDEX('Sites Data'!$BH$11:$BH$210,(CA$2+SUM($R$4:$R53))),"")</f>
        <v/>
      </c>
      <c r="CG54" s="27" t="str" cm="1">
        <f t="array" ref="CG54">IF(CA$2&lt;=$R54,INDEX('Sites Data'!$BI$11:$BI$210,(CA$2+SUM($R$4:$R53))),"")</f>
        <v/>
      </c>
      <c r="CH54" s="27" t="str" cm="1">
        <f t="array" ref="CH54">IF(CA$2&lt;=$R54,INDEX('Sites Data'!$BJ$11:$BJ$210,(CA$2+SUM($R$4:$R53))),"")</f>
        <v/>
      </c>
      <c r="CI54" s="27" t="str" cm="1">
        <f t="array" ref="CI54">IF(CA$2&lt;=$R54,INDEX('Sites Data'!$BK$11:$BK$210,(CA$2+SUM($R$4:$R53))),"")</f>
        <v/>
      </c>
      <c r="CJ54" s="25" t="str">
        <f>IF(CA54="","",SUMIF(Hide[Unique Types],$C54&amp;" "&amp;CB54&amp;" "&amp;CC54&amp;" "&amp;CD54,SiteCalc2[FCI Charging Capacity '[kWh/day']]))</f>
        <v/>
      </c>
      <c r="CK54" s="25" t="str">
        <f t="shared" si="11"/>
        <v/>
      </c>
      <c r="CL54" s="25" t="str">
        <f t="shared" si="12"/>
        <v/>
      </c>
      <c r="CM54" s="25" t="str">
        <f t="shared" si="13"/>
        <v/>
      </c>
      <c r="CN54" s="25" t="str">
        <f t="shared" si="14"/>
        <v/>
      </c>
      <c r="CO54" s="25" t="str">
        <f t="shared" si="15"/>
        <v/>
      </c>
      <c r="CP54" s="25" t="str">
        <f t="shared" si="16"/>
        <v/>
      </c>
      <c r="CQ54" s="25" t="str">
        <f t="shared" si="17"/>
        <v/>
      </c>
      <c r="CR54" s="25" t="str">
        <f t="shared" si="18"/>
        <v/>
      </c>
      <c r="CS54" s="25" t="str">
        <f t="shared" si="19"/>
        <v/>
      </c>
      <c r="CT54" s="25" t="str">
        <f t="shared" si="20"/>
        <v/>
      </c>
    </row>
    <row r="55" spans="1:98" x14ac:dyDescent="0.3">
      <c r="A55" s="20">
        <v>52</v>
      </c>
      <c r="B55" s="20">
        <f t="shared" si="21"/>
        <v>0</v>
      </c>
      <c r="D55" s="25">
        <f>_xlfn.XLOOKUP(C55,SiteChar[Site Name],SiteChar[Site Street Address],"",0,1)</f>
        <v>0</v>
      </c>
      <c r="E55" s="25" t="str">
        <f>_xlfn.XLOOKUP(D55,SiteChar[Site Street Address],SiteChar[Site City],"",0,1)</f>
        <v/>
      </c>
      <c r="F55" s="25">
        <f>_xlfn.XLOOKUP($C55,SiteChar[Site Name],SiteChar[Latitude],"",0,1)</f>
        <v>0</v>
      </c>
      <c r="G55" s="25">
        <f>_xlfn.XLOOKUP($C55,SiteChar[Site Name],SiteChar[Longitude],"",0,1)</f>
        <v>0</v>
      </c>
      <c r="H55" s="33">
        <f>_xlfn.XLOOKUP($C55,SiteChar[Site Name],SiteChar[Expected Date of Station Operation],"",0,1)</f>
        <v>0</v>
      </c>
      <c r="I55" s="34">
        <f>_xlfn.XLOOKUP($C55,SiteChar[Site Name],SiteChar[Expected Daily Permitted Hours],"",0,1)</f>
        <v>0</v>
      </c>
      <c r="J55" s="25">
        <f>_xlfn.XLOOKUP($C55,SiteChar[Site Name],SiteChar[Maximum Total Site Power 
'[kW']],"",0,1)</f>
        <v>0</v>
      </c>
      <c r="K55" s="25"/>
      <c r="L55" s="25" cm="1">
        <f t="array" ref="L55">_xlfn.XLOOKUP($C55,SiteChar[Site Name],SiteCalc1[Total Site
FCI 
Power Rating 
'[kW']],"",0,1)</f>
        <v>0</v>
      </c>
      <c r="M55" s="25" cm="1">
        <f t="array" ref="M55">_xlfn.XLOOKUP($C55,SiteChar[Site Name],SiteCalc1[Total 
Site 
LMD-FCI Power Rating 
'[kW']],"",0,1)</f>
        <v>0</v>
      </c>
      <c r="N55" s="25" cm="1">
        <f t="array" ref="N55">_xlfn.XLOOKUP($C55,SiteChar[Site Name],SiteCalc1[Total Site
HD-FCI Power Rating 
'[kW']],"",0,1)</f>
        <v>0</v>
      </c>
      <c r="O55" s="25" cm="1">
        <f t="array" ref="O55">_xlfn.XLOOKUP($C55,SiteChar[Site Name],SiteCalc2[Total Number of 
Site 
FSEs],"",0,1)</f>
        <v>0</v>
      </c>
      <c r="P55" s="27" cm="1">
        <f t="array" ref="P55">_xlfn.XLOOKUP($C55,SiteChar[Site Name],SiteCalc2[Total Number of Site
LMD-FCI FSEs],"",0,1)</f>
        <v>0</v>
      </c>
      <c r="Q55" s="27" cm="1">
        <f t="array" ref="Q55">_xlfn.XLOOKUP($C55,SiteChar[Site Name],SiteCalc2[Total Number of Site
HD-FCI FSEs],"",0,1)</f>
        <v>0</v>
      </c>
      <c r="R55" s="27" t="str" cm="1">
        <f t="array" ref="R55">_xlfn.XLOOKUP(C55,'Sites Data'!AZ62:$AZ$210,'Sites Data'!BA62:$BA$210,"",0,1)</f>
        <v/>
      </c>
      <c r="S55" s="25" t="str" cm="1">
        <f t="array" ref="S55">INDEX('Sites Data'!$BC$11:$BC$210,(S$2+SUM($R$4:R54)))</f>
        <v/>
      </c>
      <c r="T55" s="25" t="str" cm="1">
        <f t="array" ref="T55">INDEX('Sites Data'!$BD$11:$BD$210,(S$2+SUM($R$4:R54)))</f>
        <v/>
      </c>
      <c r="U55" s="25" t="str" cm="1">
        <f t="array" ref="U55">INDEX('Sites Data'!$BE$11:$BE$210,(S$2+SUM($R$4:$R54)))</f>
        <v/>
      </c>
      <c r="V55" s="25" t="str" cm="1">
        <f t="array" ref="V55">INDEX('Sites Data'!$BF$11:$BF$210,(S$2+SUM($R$4:$R54)))</f>
        <v/>
      </c>
      <c r="W55" s="25" t="str" cm="1">
        <f t="array" ref="W55">INDEX('Sites Data'!$BG$11:$BG$210,(S$2+SUM($R$4:$R54)))</f>
        <v/>
      </c>
      <c r="X55" s="25" t="str" cm="1">
        <f t="array" ref="X55">INDEX('Sites Data'!$BH$11:$BH$210,(S$2+SUM($R$4:$R54)))</f>
        <v/>
      </c>
      <c r="Y55" s="25" t="str" cm="1">
        <f t="array" ref="Y55">INDEX('Sites Data'!$BI$11:$BI$210,(S$2+SUM($R$4:$R54)))</f>
        <v/>
      </c>
      <c r="Z55" s="25" t="str" cm="1">
        <f t="array" ref="Z55">INDEX('Sites Data'!$BJ$11:$BJ$210,(S$2+SUM($R$4:$R54)))</f>
        <v/>
      </c>
      <c r="AA55" s="25" t="str" cm="1">
        <f t="array" ref="AA55">INDEX('Sites Data'!$BK$11:$BK$210,(S$2+SUM($R$4:$R54)))</f>
        <v/>
      </c>
      <c r="AB55" s="25" t="str">
        <f>IF(S55="","",SUMIF(Hide[Unique Types],$C55&amp;" "&amp;T55&amp;" "&amp;U55&amp;" "&amp;V55,SiteCalc2[FCI Charging Capacity '[kWh/day']]))</f>
        <v/>
      </c>
      <c r="AC55" s="27" t="str" cm="1">
        <f t="array" ref="AC55">IF(AC$2&lt;=$R55,INDEX('Sites Data'!$BC$11:$BC$210,(AC$2+SUM($R$4:$R54))),"")</f>
        <v/>
      </c>
      <c r="AD55" s="152" t="str" cm="1">
        <f t="array" ref="AD55">IF(AC$2&lt;=$R55,INDEX('Sites Data'!$BD$11:$BD$210,(AC$2+SUM($R$4:$R54))),"")</f>
        <v/>
      </c>
      <c r="AE55" s="27" t="str" cm="1">
        <f t="array" ref="AE55">IF(AC$2&lt;=$R55,INDEX('Sites Data'!$BE$11:$BE$210,(AC$2+SUM($R$4:$R54))),"")</f>
        <v/>
      </c>
      <c r="AF55" s="27" t="str" cm="1">
        <f t="array" ref="AF55">IF(AC$2&lt;=$R55,INDEX('Sites Data'!$BF$11:$BF$210,(AC$2+SUM($R$4:$R54))),"")</f>
        <v/>
      </c>
      <c r="AG55" s="27" t="str" cm="1">
        <f t="array" ref="AG55">IF(AC$2&lt;=$R55,INDEX('Sites Data'!$BG$11:$BG$210,(AC$2+SUM($R$4:$R54))),"")</f>
        <v/>
      </c>
      <c r="AH55" s="27" t="str" cm="1">
        <f t="array" ref="AH55">IF(AC$2&lt;=$R55,INDEX('Sites Data'!$BH$11:$BH$210,(AC$2+SUM($R$4:$R54))),"")</f>
        <v/>
      </c>
      <c r="AI55" s="27" t="str" cm="1">
        <f t="array" ref="AI55">IF(AC$2&lt;=$R55,INDEX('Sites Data'!$BI$11:$BI$210,(AC$2+SUM($R$4:$R54))),"")</f>
        <v/>
      </c>
      <c r="AJ55" s="27" t="str" cm="1">
        <f t="array" ref="AJ55">IF(AC$2&lt;=$R55,INDEX('Sites Data'!$BJ$11:$BJ$210,(AC$2+SUM($R$4:$R54))),"")</f>
        <v/>
      </c>
      <c r="AK55" s="27" t="str" cm="1">
        <f t="array" ref="AK55">IF(AC$2&lt;=$R55,INDEX('Sites Data'!$BK$11:$BK$210,(AC$2+SUM($R$4:$R54))),"")</f>
        <v/>
      </c>
      <c r="AL55" s="25" t="str">
        <f>IF(AC55="","",SUMIF(Hide[Unique Types],$C55&amp;" "&amp;AD55&amp;" "&amp;AE55&amp;" "&amp;AF55,SiteCalc2[FCI Charging Capacity '[kWh/day']]))</f>
        <v/>
      </c>
      <c r="AM55" s="27" t="str" cm="1">
        <f t="array" ref="AM55">IF(AM$2&lt;=$R55,INDEX('Sites Data'!$BC$11:$BC$210,(AM$2+SUM($R$4:$R54))),"")</f>
        <v/>
      </c>
      <c r="AN55" s="27" t="str" cm="1">
        <f t="array" ref="AN55">IF(AM$2&lt;=$R55,INDEX('Sites Data'!$BD$11:$BD$210,(AM$2+SUM($R$4:$R54))),"")</f>
        <v/>
      </c>
      <c r="AO55" s="27" t="str" cm="1">
        <f t="array" ref="AO55">IF(AM$2&lt;=$R55,INDEX('Sites Data'!$BE$11:$BE$210,(AM$2+SUM($R$4:$R54))),"")</f>
        <v/>
      </c>
      <c r="AP55" s="27" t="str" cm="1">
        <f t="array" ref="AP55">IF(AM$2&lt;=$R55,INDEX('Sites Data'!$BF$11:$BF$210,(AM$2+SUM($R$4:$R54))),"")</f>
        <v/>
      </c>
      <c r="AQ55" s="27" t="str" cm="1">
        <f t="array" ref="AQ55">IF(AM$2&lt;=$R55,INDEX('Sites Data'!$BG$11:$BG$210,(AM$2+SUM($R$4:$R54))),"")</f>
        <v/>
      </c>
      <c r="AR55" s="27" t="str" cm="1">
        <f t="array" ref="AR55">IF(AM$2&lt;=$R55,INDEX('Sites Data'!$BH$11:$BH$210,(AM$2+SUM($R$4:$R54))),"")</f>
        <v/>
      </c>
      <c r="AS55" s="27" t="str" cm="1">
        <f t="array" ref="AS55">IF(AM$2&lt;=$R55,INDEX('Sites Data'!$BI$11:$BI$210,(AM$2+SUM($R$4:$R54))),"")</f>
        <v/>
      </c>
      <c r="AT55" s="27" t="str" cm="1">
        <f t="array" ref="AT55">IF(AM$2&lt;=$R55,INDEX('Sites Data'!$BJ$11:$BJ$210,(AM$2+SUM($R$4:$R54))),"")</f>
        <v/>
      </c>
      <c r="AU55" s="27" t="str" cm="1">
        <f t="array" ref="AU55">IF(AM$2&lt;=$R55,INDEX('Sites Data'!$BK$11:$BK$210,(AM$2+SUM($R$4:$R54))),"")</f>
        <v/>
      </c>
      <c r="AV55" s="25" t="str">
        <f>IF(AM55="","",SUMIF(Hide[Unique Types],$C55&amp;" "&amp;AN55&amp;" "&amp;AO55&amp;" "&amp;AP55,SiteCalc2[FCI Charging Capacity '[kWh/day']]))</f>
        <v/>
      </c>
      <c r="AW55" s="27" t="str" cm="1">
        <f t="array" ref="AW55">IF(AW$2&lt;=$R55,INDEX('Sites Data'!$BC$11:$BC$210,(AW$2+SUM($R$4:$R54))),"")</f>
        <v/>
      </c>
      <c r="AX55" s="27" t="str" cm="1">
        <f t="array" ref="AX55">IF(AW$2&lt;=$R55,INDEX('Sites Data'!$BD$11:$BD$210,(AW$2+SUM($R$4:$R54))),"")</f>
        <v/>
      </c>
      <c r="AY55" s="27" t="str" cm="1">
        <f t="array" ref="AY55">IF(AW$2&lt;=$R55,INDEX('Sites Data'!$BE$11:$BE$210,(AW$2+SUM($R$4:$R54))),"")</f>
        <v/>
      </c>
      <c r="AZ55" s="27" t="str" cm="1">
        <f t="array" ref="AZ55">IF(AW$2&lt;=$R55,INDEX('Sites Data'!$BF$11:$BF$210,(AW$2+SUM($R$4:$R54))),"")</f>
        <v/>
      </c>
      <c r="BA55" s="27" t="str" cm="1">
        <f t="array" ref="BA55">IF(AW$2&lt;=$R55,INDEX('Sites Data'!$BG$11:$BG$210,(AW$2+SUM($R$4:$R54))),"")</f>
        <v/>
      </c>
      <c r="BB55" s="27" t="str" cm="1">
        <f t="array" ref="BB55">IF(AW$2&lt;=$R55,INDEX('Sites Data'!$BH$11:$BH$210,(AW$2+SUM($R$4:$R54))),"")</f>
        <v/>
      </c>
      <c r="BC55" s="27" t="str" cm="1">
        <f t="array" ref="BC55">IF(AW$2&lt;=$R55,INDEX('Sites Data'!$BI$11:$BI$210,(AW$2+SUM($R$4:$R54))),"")</f>
        <v/>
      </c>
      <c r="BD55" s="27" t="str" cm="1">
        <f t="array" ref="BD55">IF(AW$2&lt;=$R55,INDEX('Sites Data'!$BJ$11:$BJ$210,(AW$2+SUM($R$4:$R54))),"")</f>
        <v/>
      </c>
      <c r="BE55" s="27" t="str" cm="1">
        <f t="array" ref="BE55">IF(AW$2&lt;=$R55,INDEX('Sites Data'!$BK$11:$BK$210,(AW$2+SUM($R$4:$R54))),"")</f>
        <v/>
      </c>
      <c r="BF55" s="25" t="str">
        <f>IF(AW55="","",SUMIF(Hide[Unique Types],$C55&amp;" "&amp;AX55&amp;" "&amp;AY55&amp;" "&amp;AZ55,SiteCalc2[FCI Charging Capacity '[kWh/day']]))</f>
        <v/>
      </c>
      <c r="BG55" s="27" t="str" cm="1">
        <f t="array" ref="BG55">IF(BG$2&lt;=$R55,INDEX('Sites Data'!$BC$11:$BC$210,(BG$2+SUM($R$4:$R54))),"")</f>
        <v/>
      </c>
      <c r="BH55" s="27" t="str" cm="1">
        <f t="array" ref="BH55">IF(BG$2&lt;=$R55,INDEX('Sites Data'!$BD$11:$BD$210,(BG$2+SUM($R$4:$R54))),"")</f>
        <v/>
      </c>
      <c r="BI55" s="27" t="str" cm="1">
        <f t="array" ref="BI55">IF(BG$2&lt;=$R55,INDEX('Sites Data'!$BE$11:$BE$210,(BG$2+SUM($R$4:$R54))),"")</f>
        <v/>
      </c>
      <c r="BJ55" s="27" t="str" cm="1">
        <f t="array" ref="BJ55">IF(BG$2&lt;=$R55,INDEX('Sites Data'!$BF$11:$BF$210,(BG$2+SUM($R$4:$R54))),"")</f>
        <v/>
      </c>
      <c r="BK55" s="27" t="str" cm="1">
        <f t="array" ref="BK55">IF(BG$2&lt;=$R55,INDEX('Sites Data'!$BG$11:$BG$210,(BG$2+SUM($R$4:$R54))),"")</f>
        <v/>
      </c>
      <c r="BL55" s="27" t="str" cm="1">
        <f t="array" ref="BL55">IF(BG$2&lt;=$R55,INDEX('Sites Data'!$BH$11:$BH$210,(BG$2+SUM($R$4:$R54))),"")</f>
        <v/>
      </c>
      <c r="BM55" s="27" t="str" cm="1">
        <f t="array" ref="BM55">IF(BG$2&lt;=$R55,INDEX('Sites Data'!$BI$11:$BI$210,(BG$2+SUM($R$4:$R54))),"")</f>
        <v/>
      </c>
      <c r="BN55" s="27" t="str" cm="1">
        <f t="array" ref="BN55">IF(BG$2&lt;=$R55,INDEX('Sites Data'!$BJ$11:$BJ$210,(BG$2+SUM($R$4:$R54))),"")</f>
        <v/>
      </c>
      <c r="BO55" s="27" t="str" cm="1">
        <f t="array" ref="BO55">IF(BG$2&lt;=$R55,INDEX('Sites Data'!$BK$11:$BK$210,(BG$2+SUM($R$4:$R54))),"")</f>
        <v/>
      </c>
      <c r="BP55" s="25" t="str">
        <f>IF(BG55="","",SUMIF(Hide[Unique Types],$C55&amp;" "&amp;BH55&amp;" "&amp;BI55&amp;" "&amp;BJ55,SiteCalc2[FCI Charging Capacity '[kWh/day']]))</f>
        <v/>
      </c>
      <c r="BQ55" s="27" t="str" cm="1">
        <f t="array" ref="BQ55">IF(BQ$2&lt;=$R55,INDEX('Sites Data'!$BC$11:$BC$210,(BQ$2+SUM($R$4:$R54))),"")</f>
        <v/>
      </c>
      <c r="BR55" s="27" t="str" cm="1">
        <f t="array" ref="BR55">IF(BQ$2&lt;=$R55,INDEX('Sites Data'!$BD$11:$BD$210,(BQ$2+SUM($R$4:$R54))),"")</f>
        <v/>
      </c>
      <c r="BS55" s="27" t="str" cm="1">
        <f t="array" ref="BS55">IF(BQ$2&lt;=$R55,INDEX('Sites Data'!$BE$11:$BE$210,(BQ$2+SUM($R$4:$R54))),"")</f>
        <v/>
      </c>
      <c r="BT55" s="27" t="str" cm="1">
        <f t="array" ref="BT55">IF(BQ$2&lt;=$R55,INDEX('Sites Data'!$BF$11:$BF$210,(BQ$2+SUM($R$4:$R54))),"")</f>
        <v/>
      </c>
      <c r="BU55" s="27" t="str" cm="1">
        <f t="array" ref="BU55">IF(BQ$2&lt;=$R55,INDEX('Sites Data'!$BG$11:$BG$210,(BQ$2+SUM($R$4:$R54))),"")</f>
        <v/>
      </c>
      <c r="BV55" s="27" t="str" cm="1">
        <f t="array" ref="BV55">IF(BQ$2&lt;=$R55,INDEX('Sites Data'!$BH$11:$BH$210,(BQ$2+SUM($R$4:$R54))),"")</f>
        <v/>
      </c>
      <c r="BW55" s="27" t="str" cm="1">
        <f t="array" ref="BW55">IF(BQ$2&lt;=$R55,INDEX('Sites Data'!$BI$11:$BI$210,(BQ$2+SUM($R$4:$R54))),"")</f>
        <v/>
      </c>
      <c r="BX55" s="27" t="str" cm="1">
        <f t="array" ref="BX55">IF(BQ$2&lt;=$R55,INDEX('Sites Data'!$BJ$11:$BJ$210,(BQ$2+SUM($R$4:$R54))),"")</f>
        <v/>
      </c>
      <c r="BY55" s="27" t="str" cm="1">
        <f t="array" ref="BY55">IF(BQ$2&lt;=$R55,INDEX('Sites Data'!$BK$11:$BK$210,(BQ$2+SUM($R$4:$R54))),"")</f>
        <v/>
      </c>
      <c r="BZ55" s="25" t="str">
        <f>IF(BQ55="","",SUMIF(Hide[Unique Types],$C55&amp;" "&amp;BR55&amp;" "&amp;BS55&amp;" "&amp;BT55,SiteCalc2[FCI Charging Capacity '[kWh/day']]))</f>
        <v/>
      </c>
      <c r="CA55" s="27" t="str" cm="1">
        <f t="array" ref="CA55">IF(CA$2&lt;=$R55,INDEX('Sites Data'!$BC$11:$BC$210,(CA$2+SUM($R$4:$R54))),"")</f>
        <v/>
      </c>
      <c r="CB55" s="27" t="str" cm="1">
        <f t="array" ref="CB55">IF(CA$2&lt;=$R55,INDEX('Sites Data'!$BD$11:$BD$210,(CA$2+SUM($R$4:$R54))),"")</f>
        <v/>
      </c>
      <c r="CC55" s="27" t="str" cm="1">
        <f t="array" ref="CC55">IF(CA$2&lt;=$R55,INDEX('Sites Data'!$BE$11:$BE$210,(CA$2+SUM($R$4:$R54))),"")</f>
        <v/>
      </c>
      <c r="CD55" s="27" t="str" cm="1">
        <f t="array" ref="CD55">IF(CA$2&lt;=$R55,INDEX('Sites Data'!$BF$11:$BF$210,(CA$2+SUM($R$4:$R54))),"")</f>
        <v/>
      </c>
      <c r="CE55" s="27" t="str" cm="1">
        <f t="array" ref="CE55">IF(CA$2&lt;=$R55,INDEX('Sites Data'!$BG$11:$BG$210,(CA$2+SUM($R$4:$R54))),"")</f>
        <v/>
      </c>
      <c r="CF55" s="27" t="str" cm="1">
        <f t="array" ref="CF55">IF(CA$2&lt;=$R55,INDEX('Sites Data'!$BH$11:$BH$210,(CA$2+SUM($R$4:$R54))),"")</f>
        <v/>
      </c>
      <c r="CG55" s="27" t="str" cm="1">
        <f t="array" ref="CG55">IF(CA$2&lt;=$R55,INDEX('Sites Data'!$BI$11:$BI$210,(CA$2+SUM($R$4:$R54))),"")</f>
        <v/>
      </c>
      <c r="CH55" s="27" t="str" cm="1">
        <f t="array" ref="CH55">IF(CA$2&lt;=$R55,INDEX('Sites Data'!$BJ$11:$BJ$210,(CA$2+SUM($R$4:$R54))),"")</f>
        <v/>
      </c>
      <c r="CI55" s="27" t="str" cm="1">
        <f t="array" ref="CI55">IF(CA$2&lt;=$R55,INDEX('Sites Data'!$BK$11:$BK$210,(CA$2+SUM($R$4:$R54))),"")</f>
        <v/>
      </c>
      <c r="CJ55" s="25" t="str">
        <f>IF(CA55="","",SUMIF(Hide[Unique Types],$C55&amp;" "&amp;CB55&amp;" "&amp;CC55&amp;" "&amp;CD55,SiteCalc2[FCI Charging Capacity '[kWh/day']]))</f>
        <v/>
      </c>
      <c r="CK55" s="25" t="str">
        <f t="shared" si="11"/>
        <v/>
      </c>
      <c r="CL55" s="25" t="str">
        <f t="shared" si="12"/>
        <v/>
      </c>
      <c r="CM55" s="25" t="str">
        <f t="shared" si="13"/>
        <v/>
      </c>
      <c r="CN55" s="25" t="str">
        <f t="shared" si="14"/>
        <v/>
      </c>
      <c r="CO55" s="25" t="str">
        <f t="shared" si="15"/>
        <v/>
      </c>
      <c r="CP55" s="25" t="str">
        <f t="shared" si="16"/>
        <v/>
      </c>
      <c r="CQ55" s="25" t="str">
        <f t="shared" si="17"/>
        <v/>
      </c>
      <c r="CR55" s="25" t="str">
        <f t="shared" si="18"/>
        <v/>
      </c>
      <c r="CS55" s="25" t="str">
        <f t="shared" si="19"/>
        <v/>
      </c>
      <c r="CT55" s="25" t="str">
        <f t="shared" si="20"/>
        <v/>
      </c>
    </row>
    <row r="56" spans="1:98" x14ac:dyDescent="0.3">
      <c r="A56" s="20">
        <v>53</v>
      </c>
      <c r="B56" s="20">
        <f t="shared" si="21"/>
        <v>0</v>
      </c>
      <c r="D56" s="25">
        <f>_xlfn.XLOOKUP(C56,SiteChar[Site Name],SiteChar[Site Street Address],"",0,1)</f>
        <v>0</v>
      </c>
      <c r="E56" s="25" t="str">
        <f>_xlfn.XLOOKUP(D56,SiteChar[Site Street Address],SiteChar[Site City],"",0,1)</f>
        <v/>
      </c>
      <c r="F56" s="25">
        <f>_xlfn.XLOOKUP($C56,SiteChar[Site Name],SiteChar[Latitude],"",0,1)</f>
        <v>0</v>
      </c>
      <c r="G56" s="25">
        <f>_xlfn.XLOOKUP($C56,SiteChar[Site Name],SiteChar[Longitude],"",0,1)</f>
        <v>0</v>
      </c>
      <c r="H56" s="33">
        <f>_xlfn.XLOOKUP($C56,SiteChar[Site Name],SiteChar[Expected Date of Station Operation],"",0,1)</f>
        <v>0</v>
      </c>
      <c r="I56" s="34">
        <f>_xlfn.XLOOKUP($C56,SiteChar[Site Name],SiteChar[Expected Daily Permitted Hours],"",0,1)</f>
        <v>0</v>
      </c>
      <c r="J56" s="25">
        <f>_xlfn.XLOOKUP($C56,SiteChar[Site Name],SiteChar[Maximum Total Site Power 
'[kW']],"",0,1)</f>
        <v>0</v>
      </c>
      <c r="K56" s="25"/>
      <c r="L56" s="25" cm="1">
        <f t="array" ref="L56">_xlfn.XLOOKUP($C56,SiteChar[Site Name],SiteCalc1[Total Site
FCI 
Power Rating 
'[kW']],"",0,1)</f>
        <v>0</v>
      </c>
      <c r="M56" s="25" cm="1">
        <f t="array" ref="M56">_xlfn.XLOOKUP($C56,SiteChar[Site Name],SiteCalc1[Total 
Site 
LMD-FCI Power Rating 
'[kW']],"",0,1)</f>
        <v>0</v>
      </c>
      <c r="N56" s="25" cm="1">
        <f t="array" ref="N56">_xlfn.XLOOKUP($C56,SiteChar[Site Name],SiteCalc1[Total Site
HD-FCI Power Rating 
'[kW']],"",0,1)</f>
        <v>0</v>
      </c>
      <c r="O56" s="25" cm="1">
        <f t="array" ref="O56">_xlfn.XLOOKUP($C56,SiteChar[Site Name],SiteCalc2[Total Number of 
Site 
FSEs],"",0,1)</f>
        <v>0</v>
      </c>
      <c r="P56" s="27" cm="1">
        <f t="array" ref="P56">_xlfn.XLOOKUP($C56,SiteChar[Site Name],SiteCalc2[Total Number of Site
LMD-FCI FSEs],"",0,1)</f>
        <v>0</v>
      </c>
      <c r="Q56" s="27" cm="1">
        <f t="array" ref="Q56">_xlfn.XLOOKUP($C56,SiteChar[Site Name],SiteCalc2[Total Number of Site
HD-FCI FSEs],"",0,1)</f>
        <v>0</v>
      </c>
      <c r="R56" s="27" t="str" cm="1">
        <f t="array" ref="R56">_xlfn.XLOOKUP(C56,'Sites Data'!AZ63:$AZ$210,'Sites Data'!BA63:$BA$210,"",0,1)</f>
        <v/>
      </c>
      <c r="S56" s="25" t="str" cm="1">
        <f t="array" ref="S56">INDEX('Sites Data'!$BC$11:$BC$210,(S$2+SUM($R$4:R55)))</f>
        <v/>
      </c>
      <c r="T56" s="25" t="str" cm="1">
        <f t="array" ref="T56">INDEX('Sites Data'!$BD$11:$BD$210,(S$2+SUM($R$4:R55)))</f>
        <v/>
      </c>
      <c r="U56" s="25" t="str" cm="1">
        <f t="array" ref="U56">INDEX('Sites Data'!$BE$11:$BE$210,(S$2+SUM($R$4:$R55)))</f>
        <v/>
      </c>
      <c r="V56" s="25" t="str" cm="1">
        <f t="array" ref="V56">INDEX('Sites Data'!$BF$11:$BF$210,(S$2+SUM($R$4:$R55)))</f>
        <v/>
      </c>
      <c r="W56" s="25" t="str" cm="1">
        <f t="array" ref="W56">INDEX('Sites Data'!$BG$11:$BG$210,(S$2+SUM($R$4:$R55)))</f>
        <v/>
      </c>
      <c r="X56" s="25" t="str" cm="1">
        <f t="array" ref="X56">INDEX('Sites Data'!$BH$11:$BH$210,(S$2+SUM($R$4:$R55)))</f>
        <v/>
      </c>
      <c r="Y56" s="25" t="str" cm="1">
        <f t="array" ref="Y56">INDEX('Sites Data'!$BI$11:$BI$210,(S$2+SUM($R$4:$R55)))</f>
        <v/>
      </c>
      <c r="Z56" s="25" t="str" cm="1">
        <f t="array" ref="Z56">INDEX('Sites Data'!$BJ$11:$BJ$210,(S$2+SUM($R$4:$R55)))</f>
        <v/>
      </c>
      <c r="AA56" s="25" t="str" cm="1">
        <f t="array" ref="AA56">INDEX('Sites Data'!$BK$11:$BK$210,(S$2+SUM($R$4:$R55)))</f>
        <v/>
      </c>
      <c r="AB56" s="25" t="str">
        <f>IF(S56="","",SUMIF(Hide[Unique Types],$C56&amp;" "&amp;T56&amp;" "&amp;U56&amp;" "&amp;V56,SiteCalc2[FCI Charging Capacity '[kWh/day']]))</f>
        <v/>
      </c>
      <c r="AC56" s="27" t="str" cm="1">
        <f t="array" ref="AC56">IF(AC$2&lt;=$R56,INDEX('Sites Data'!$BC$11:$BC$210,(AC$2+SUM($R$4:$R55))),"")</f>
        <v/>
      </c>
      <c r="AD56" s="152" t="str" cm="1">
        <f t="array" ref="AD56">IF(AC$2&lt;=$R56,INDEX('Sites Data'!$BD$11:$BD$210,(AC$2+SUM($R$4:$R55))),"")</f>
        <v/>
      </c>
      <c r="AE56" s="27" t="str" cm="1">
        <f t="array" ref="AE56">IF(AC$2&lt;=$R56,INDEX('Sites Data'!$BE$11:$BE$210,(AC$2+SUM($R$4:$R55))),"")</f>
        <v/>
      </c>
      <c r="AF56" s="27" t="str" cm="1">
        <f t="array" ref="AF56">IF(AC$2&lt;=$R56,INDEX('Sites Data'!$BF$11:$BF$210,(AC$2+SUM($R$4:$R55))),"")</f>
        <v/>
      </c>
      <c r="AG56" s="27" t="str" cm="1">
        <f t="array" ref="AG56">IF(AC$2&lt;=$R56,INDEX('Sites Data'!$BG$11:$BG$210,(AC$2+SUM($R$4:$R55))),"")</f>
        <v/>
      </c>
      <c r="AH56" s="27" t="str" cm="1">
        <f t="array" ref="AH56">IF(AC$2&lt;=$R56,INDEX('Sites Data'!$BH$11:$BH$210,(AC$2+SUM($R$4:$R55))),"")</f>
        <v/>
      </c>
      <c r="AI56" s="27" t="str" cm="1">
        <f t="array" ref="AI56">IF(AC$2&lt;=$R56,INDEX('Sites Data'!$BI$11:$BI$210,(AC$2+SUM($R$4:$R55))),"")</f>
        <v/>
      </c>
      <c r="AJ56" s="27" t="str" cm="1">
        <f t="array" ref="AJ56">IF(AC$2&lt;=$R56,INDEX('Sites Data'!$BJ$11:$BJ$210,(AC$2+SUM($R$4:$R55))),"")</f>
        <v/>
      </c>
      <c r="AK56" s="27" t="str" cm="1">
        <f t="array" ref="AK56">IF(AC$2&lt;=$R56,INDEX('Sites Data'!$BK$11:$BK$210,(AC$2+SUM($R$4:$R55))),"")</f>
        <v/>
      </c>
      <c r="AL56" s="25" t="str">
        <f>IF(AC56="","",SUMIF(Hide[Unique Types],$C56&amp;" "&amp;AD56&amp;" "&amp;AE56&amp;" "&amp;AF56,SiteCalc2[FCI Charging Capacity '[kWh/day']]))</f>
        <v/>
      </c>
      <c r="AM56" s="27" t="str" cm="1">
        <f t="array" ref="AM56">IF(AM$2&lt;=$R56,INDEX('Sites Data'!$BC$11:$BC$210,(AM$2+SUM($R$4:$R55))),"")</f>
        <v/>
      </c>
      <c r="AN56" s="27" t="str" cm="1">
        <f t="array" ref="AN56">IF(AM$2&lt;=$R56,INDEX('Sites Data'!$BD$11:$BD$210,(AM$2+SUM($R$4:$R55))),"")</f>
        <v/>
      </c>
      <c r="AO56" s="27" t="str" cm="1">
        <f t="array" ref="AO56">IF(AM$2&lt;=$R56,INDEX('Sites Data'!$BE$11:$BE$210,(AM$2+SUM($R$4:$R55))),"")</f>
        <v/>
      </c>
      <c r="AP56" s="27" t="str" cm="1">
        <f t="array" ref="AP56">IF(AM$2&lt;=$R56,INDEX('Sites Data'!$BF$11:$BF$210,(AM$2+SUM($R$4:$R55))),"")</f>
        <v/>
      </c>
      <c r="AQ56" s="27" t="str" cm="1">
        <f t="array" ref="AQ56">IF(AM$2&lt;=$R56,INDEX('Sites Data'!$BG$11:$BG$210,(AM$2+SUM($R$4:$R55))),"")</f>
        <v/>
      </c>
      <c r="AR56" s="27" t="str" cm="1">
        <f t="array" ref="AR56">IF(AM$2&lt;=$R56,INDEX('Sites Data'!$BH$11:$BH$210,(AM$2+SUM($R$4:$R55))),"")</f>
        <v/>
      </c>
      <c r="AS56" s="27" t="str" cm="1">
        <f t="array" ref="AS56">IF(AM$2&lt;=$R56,INDEX('Sites Data'!$BI$11:$BI$210,(AM$2+SUM($R$4:$R55))),"")</f>
        <v/>
      </c>
      <c r="AT56" s="27" t="str" cm="1">
        <f t="array" ref="AT56">IF(AM$2&lt;=$R56,INDEX('Sites Data'!$BJ$11:$BJ$210,(AM$2+SUM($R$4:$R55))),"")</f>
        <v/>
      </c>
      <c r="AU56" s="27" t="str" cm="1">
        <f t="array" ref="AU56">IF(AM$2&lt;=$R56,INDEX('Sites Data'!$BK$11:$BK$210,(AM$2+SUM($R$4:$R55))),"")</f>
        <v/>
      </c>
      <c r="AV56" s="25" t="str">
        <f>IF(AM56="","",SUMIF(Hide[Unique Types],$C56&amp;" "&amp;AN56&amp;" "&amp;AO56&amp;" "&amp;AP56,SiteCalc2[FCI Charging Capacity '[kWh/day']]))</f>
        <v/>
      </c>
      <c r="AW56" s="27" t="str" cm="1">
        <f t="array" ref="AW56">IF(AW$2&lt;=$R56,INDEX('Sites Data'!$BC$11:$BC$210,(AW$2+SUM($R$4:$R55))),"")</f>
        <v/>
      </c>
      <c r="AX56" s="27" t="str" cm="1">
        <f t="array" ref="AX56">IF(AW$2&lt;=$R56,INDEX('Sites Data'!$BD$11:$BD$210,(AW$2+SUM($R$4:$R55))),"")</f>
        <v/>
      </c>
      <c r="AY56" s="27" t="str" cm="1">
        <f t="array" ref="AY56">IF(AW$2&lt;=$R56,INDEX('Sites Data'!$BE$11:$BE$210,(AW$2+SUM($R$4:$R55))),"")</f>
        <v/>
      </c>
      <c r="AZ56" s="27" t="str" cm="1">
        <f t="array" ref="AZ56">IF(AW$2&lt;=$R56,INDEX('Sites Data'!$BF$11:$BF$210,(AW$2+SUM($R$4:$R55))),"")</f>
        <v/>
      </c>
      <c r="BA56" s="27" t="str" cm="1">
        <f t="array" ref="BA56">IF(AW$2&lt;=$R56,INDEX('Sites Data'!$BG$11:$BG$210,(AW$2+SUM($R$4:$R55))),"")</f>
        <v/>
      </c>
      <c r="BB56" s="27" t="str" cm="1">
        <f t="array" ref="BB56">IF(AW$2&lt;=$R56,INDEX('Sites Data'!$BH$11:$BH$210,(AW$2+SUM($R$4:$R55))),"")</f>
        <v/>
      </c>
      <c r="BC56" s="27" t="str" cm="1">
        <f t="array" ref="BC56">IF(AW$2&lt;=$R56,INDEX('Sites Data'!$BI$11:$BI$210,(AW$2+SUM($R$4:$R55))),"")</f>
        <v/>
      </c>
      <c r="BD56" s="27" t="str" cm="1">
        <f t="array" ref="BD56">IF(AW$2&lt;=$R56,INDEX('Sites Data'!$BJ$11:$BJ$210,(AW$2+SUM($R$4:$R55))),"")</f>
        <v/>
      </c>
      <c r="BE56" s="27" t="str" cm="1">
        <f t="array" ref="BE56">IF(AW$2&lt;=$R56,INDEX('Sites Data'!$BK$11:$BK$210,(AW$2+SUM($R$4:$R55))),"")</f>
        <v/>
      </c>
      <c r="BF56" s="25" t="str">
        <f>IF(AW56="","",SUMIF(Hide[Unique Types],$C56&amp;" "&amp;AX56&amp;" "&amp;AY56&amp;" "&amp;AZ56,SiteCalc2[FCI Charging Capacity '[kWh/day']]))</f>
        <v/>
      </c>
      <c r="BG56" s="27" t="str" cm="1">
        <f t="array" ref="BG56">IF(BG$2&lt;=$R56,INDEX('Sites Data'!$BC$11:$BC$210,(BG$2+SUM($R$4:$R55))),"")</f>
        <v/>
      </c>
      <c r="BH56" s="27" t="str" cm="1">
        <f t="array" ref="BH56">IF(BG$2&lt;=$R56,INDEX('Sites Data'!$BD$11:$BD$210,(BG$2+SUM($R$4:$R55))),"")</f>
        <v/>
      </c>
      <c r="BI56" s="27" t="str" cm="1">
        <f t="array" ref="BI56">IF(BG$2&lt;=$R56,INDEX('Sites Data'!$BE$11:$BE$210,(BG$2+SUM($R$4:$R55))),"")</f>
        <v/>
      </c>
      <c r="BJ56" s="27" t="str" cm="1">
        <f t="array" ref="BJ56">IF(BG$2&lt;=$R56,INDEX('Sites Data'!$BF$11:$BF$210,(BG$2+SUM($R$4:$R55))),"")</f>
        <v/>
      </c>
      <c r="BK56" s="27" t="str" cm="1">
        <f t="array" ref="BK56">IF(BG$2&lt;=$R56,INDEX('Sites Data'!$BG$11:$BG$210,(BG$2+SUM($R$4:$R55))),"")</f>
        <v/>
      </c>
      <c r="BL56" s="27" t="str" cm="1">
        <f t="array" ref="BL56">IF(BG$2&lt;=$R56,INDEX('Sites Data'!$BH$11:$BH$210,(BG$2+SUM($R$4:$R55))),"")</f>
        <v/>
      </c>
      <c r="BM56" s="27" t="str" cm="1">
        <f t="array" ref="BM56">IF(BG$2&lt;=$R56,INDEX('Sites Data'!$BI$11:$BI$210,(BG$2+SUM($R$4:$R55))),"")</f>
        <v/>
      </c>
      <c r="BN56" s="27" t="str" cm="1">
        <f t="array" ref="BN56">IF(BG$2&lt;=$R56,INDEX('Sites Data'!$BJ$11:$BJ$210,(BG$2+SUM($R$4:$R55))),"")</f>
        <v/>
      </c>
      <c r="BO56" s="27" t="str" cm="1">
        <f t="array" ref="BO56">IF(BG$2&lt;=$R56,INDEX('Sites Data'!$BK$11:$BK$210,(BG$2+SUM($R$4:$R55))),"")</f>
        <v/>
      </c>
      <c r="BP56" s="25" t="str">
        <f>IF(BG56="","",SUMIF(Hide[Unique Types],$C56&amp;" "&amp;BH56&amp;" "&amp;BI56&amp;" "&amp;BJ56,SiteCalc2[FCI Charging Capacity '[kWh/day']]))</f>
        <v/>
      </c>
      <c r="BQ56" s="27" t="str" cm="1">
        <f t="array" ref="BQ56">IF(BQ$2&lt;=$R56,INDEX('Sites Data'!$BC$11:$BC$210,(BQ$2+SUM($R$4:$R55))),"")</f>
        <v/>
      </c>
      <c r="BR56" s="27" t="str" cm="1">
        <f t="array" ref="BR56">IF(BQ$2&lt;=$R56,INDEX('Sites Data'!$BD$11:$BD$210,(BQ$2+SUM($R$4:$R55))),"")</f>
        <v/>
      </c>
      <c r="BS56" s="27" t="str" cm="1">
        <f t="array" ref="BS56">IF(BQ$2&lt;=$R56,INDEX('Sites Data'!$BE$11:$BE$210,(BQ$2+SUM($R$4:$R55))),"")</f>
        <v/>
      </c>
      <c r="BT56" s="27" t="str" cm="1">
        <f t="array" ref="BT56">IF(BQ$2&lt;=$R56,INDEX('Sites Data'!$BF$11:$BF$210,(BQ$2+SUM($R$4:$R55))),"")</f>
        <v/>
      </c>
      <c r="BU56" s="27" t="str" cm="1">
        <f t="array" ref="BU56">IF(BQ$2&lt;=$R56,INDEX('Sites Data'!$BG$11:$BG$210,(BQ$2+SUM($R$4:$R55))),"")</f>
        <v/>
      </c>
      <c r="BV56" s="27" t="str" cm="1">
        <f t="array" ref="BV56">IF(BQ$2&lt;=$R56,INDEX('Sites Data'!$BH$11:$BH$210,(BQ$2+SUM($R$4:$R55))),"")</f>
        <v/>
      </c>
      <c r="BW56" s="27" t="str" cm="1">
        <f t="array" ref="BW56">IF(BQ$2&lt;=$R56,INDEX('Sites Data'!$BI$11:$BI$210,(BQ$2+SUM($R$4:$R55))),"")</f>
        <v/>
      </c>
      <c r="BX56" s="27" t="str" cm="1">
        <f t="array" ref="BX56">IF(BQ$2&lt;=$R56,INDEX('Sites Data'!$BJ$11:$BJ$210,(BQ$2+SUM($R$4:$R55))),"")</f>
        <v/>
      </c>
      <c r="BY56" s="27" t="str" cm="1">
        <f t="array" ref="BY56">IF(BQ$2&lt;=$R56,INDEX('Sites Data'!$BK$11:$BK$210,(BQ$2+SUM($R$4:$R55))),"")</f>
        <v/>
      </c>
      <c r="BZ56" s="25" t="str">
        <f>IF(BQ56="","",SUMIF(Hide[Unique Types],$C56&amp;" "&amp;BR56&amp;" "&amp;BS56&amp;" "&amp;BT56,SiteCalc2[FCI Charging Capacity '[kWh/day']]))</f>
        <v/>
      </c>
      <c r="CA56" s="27" t="str" cm="1">
        <f t="array" ref="CA56">IF(CA$2&lt;=$R56,INDEX('Sites Data'!$BC$11:$BC$210,(CA$2+SUM($R$4:$R55))),"")</f>
        <v/>
      </c>
      <c r="CB56" s="27" t="str" cm="1">
        <f t="array" ref="CB56">IF(CA$2&lt;=$R56,INDEX('Sites Data'!$BD$11:$BD$210,(CA$2+SUM($R$4:$R55))),"")</f>
        <v/>
      </c>
      <c r="CC56" s="27" t="str" cm="1">
        <f t="array" ref="CC56">IF(CA$2&lt;=$R56,INDEX('Sites Data'!$BE$11:$BE$210,(CA$2+SUM($R$4:$R55))),"")</f>
        <v/>
      </c>
      <c r="CD56" s="27" t="str" cm="1">
        <f t="array" ref="CD56">IF(CA$2&lt;=$R56,INDEX('Sites Data'!$BF$11:$BF$210,(CA$2+SUM($R$4:$R55))),"")</f>
        <v/>
      </c>
      <c r="CE56" s="27" t="str" cm="1">
        <f t="array" ref="CE56">IF(CA$2&lt;=$R56,INDEX('Sites Data'!$BG$11:$BG$210,(CA$2+SUM($R$4:$R55))),"")</f>
        <v/>
      </c>
      <c r="CF56" s="27" t="str" cm="1">
        <f t="array" ref="CF56">IF(CA$2&lt;=$R56,INDEX('Sites Data'!$BH$11:$BH$210,(CA$2+SUM($R$4:$R55))),"")</f>
        <v/>
      </c>
      <c r="CG56" s="27" t="str" cm="1">
        <f t="array" ref="CG56">IF(CA$2&lt;=$R56,INDEX('Sites Data'!$BI$11:$BI$210,(CA$2+SUM($R$4:$R55))),"")</f>
        <v/>
      </c>
      <c r="CH56" s="27" t="str" cm="1">
        <f t="array" ref="CH56">IF(CA$2&lt;=$R56,INDEX('Sites Data'!$BJ$11:$BJ$210,(CA$2+SUM($R$4:$R55))),"")</f>
        <v/>
      </c>
      <c r="CI56" s="27" t="str" cm="1">
        <f t="array" ref="CI56">IF(CA$2&lt;=$R56,INDEX('Sites Data'!$BK$11:$BK$210,(CA$2+SUM($R$4:$R55))),"")</f>
        <v/>
      </c>
      <c r="CJ56" s="25" t="str">
        <f>IF(CA56="","",SUMIF(Hide[Unique Types],$C56&amp;" "&amp;CB56&amp;" "&amp;CC56&amp;" "&amp;CD56,SiteCalc2[FCI Charging Capacity '[kWh/day']]))</f>
        <v/>
      </c>
      <c r="CK56" s="25" t="str">
        <f t="shared" si="11"/>
        <v/>
      </c>
      <c r="CL56" s="25" t="str">
        <f t="shared" si="12"/>
        <v/>
      </c>
      <c r="CM56" s="25" t="str">
        <f t="shared" si="13"/>
        <v/>
      </c>
      <c r="CN56" s="25" t="str">
        <f t="shared" si="14"/>
        <v/>
      </c>
      <c r="CO56" s="25" t="str">
        <f t="shared" si="15"/>
        <v/>
      </c>
      <c r="CP56" s="25" t="str">
        <f t="shared" si="16"/>
        <v/>
      </c>
      <c r="CQ56" s="25" t="str">
        <f t="shared" si="17"/>
        <v/>
      </c>
      <c r="CR56" s="25" t="str">
        <f t="shared" si="18"/>
        <v/>
      </c>
      <c r="CS56" s="25" t="str">
        <f t="shared" si="19"/>
        <v/>
      </c>
      <c r="CT56" s="25" t="str">
        <f t="shared" si="20"/>
        <v/>
      </c>
    </row>
    <row r="57" spans="1:98" x14ac:dyDescent="0.3">
      <c r="A57" s="20">
        <v>54</v>
      </c>
      <c r="B57" s="20">
        <f t="shared" si="21"/>
        <v>0</v>
      </c>
      <c r="D57" s="25">
        <f>_xlfn.XLOOKUP(C57,SiteChar[Site Name],SiteChar[Site Street Address],"",0,1)</f>
        <v>0</v>
      </c>
      <c r="E57" s="25" t="str">
        <f>_xlfn.XLOOKUP(D57,SiteChar[Site Street Address],SiteChar[Site City],"",0,1)</f>
        <v/>
      </c>
      <c r="F57" s="25">
        <f>_xlfn.XLOOKUP($C57,SiteChar[Site Name],SiteChar[Latitude],"",0,1)</f>
        <v>0</v>
      </c>
      <c r="G57" s="25">
        <f>_xlfn.XLOOKUP($C57,SiteChar[Site Name],SiteChar[Longitude],"",0,1)</f>
        <v>0</v>
      </c>
      <c r="H57" s="33">
        <f>_xlfn.XLOOKUP($C57,SiteChar[Site Name],SiteChar[Expected Date of Station Operation],"",0,1)</f>
        <v>0</v>
      </c>
      <c r="I57" s="34">
        <f>_xlfn.XLOOKUP($C57,SiteChar[Site Name],SiteChar[Expected Daily Permitted Hours],"",0,1)</f>
        <v>0</v>
      </c>
      <c r="J57" s="25">
        <f>_xlfn.XLOOKUP($C57,SiteChar[Site Name],SiteChar[Maximum Total Site Power 
'[kW']],"",0,1)</f>
        <v>0</v>
      </c>
      <c r="K57" s="25"/>
      <c r="L57" s="25" cm="1">
        <f t="array" ref="L57">_xlfn.XLOOKUP($C57,SiteChar[Site Name],SiteCalc1[Total Site
FCI 
Power Rating 
'[kW']],"",0,1)</f>
        <v>0</v>
      </c>
      <c r="M57" s="25" cm="1">
        <f t="array" ref="M57">_xlfn.XLOOKUP($C57,SiteChar[Site Name],SiteCalc1[Total 
Site 
LMD-FCI Power Rating 
'[kW']],"",0,1)</f>
        <v>0</v>
      </c>
      <c r="N57" s="25" cm="1">
        <f t="array" ref="N57">_xlfn.XLOOKUP($C57,SiteChar[Site Name],SiteCalc1[Total Site
HD-FCI Power Rating 
'[kW']],"",0,1)</f>
        <v>0</v>
      </c>
      <c r="O57" s="25" cm="1">
        <f t="array" ref="O57">_xlfn.XLOOKUP($C57,SiteChar[Site Name],SiteCalc2[Total Number of 
Site 
FSEs],"",0,1)</f>
        <v>0</v>
      </c>
      <c r="P57" s="27" cm="1">
        <f t="array" ref="P57">_xlfn.XLOOKUP($C57,SiteChar[Site Name],SiteCalc2[Total Number of Site
LMD-FCI FSEs],"",0,1)</f>
        <v>0</v>
      </c>
      <c r="Q57" s="27" cm="1">
        <f t="array" ref="Q57">_xlfn.XLOOKUP($C57,SiteChar[Site Name],SiteCalc2[Total Number of Site
HD-FCI FSEs],"",0,1)</f>
        <v>0</v>
      </c>
      <c r="R57" s="27" t="str" cm="1">
        <f t="array" ref="R57">_xlfn.XLOOKUP(C57,'Sites Data'!AZ64:$AZ$210,'Sites Data'!BA64:$BA$210,"",0,1)</f>
        <v/>
      </c>
      <c r="S57" s="25" t="str" cm="1">
        <f t="array" ref="S57">INDEX('Sites Data'!$BC$11:$BC$210,(S$2+SUM($R$4:R56)))</f>
        <v/>
      </c>
      <c r="T57" s="25" t="str" cm="1">
        <f t="array" ref="T57">INDEX('Sites Data'!$BD$11:$BD$210,(S$2+SUM($R$4:R56)))</f>
        <v/>
      </c>
      <c r="U57" s="25" t="str" cm="1">
        <f t="array" ref="U57">INDEX('Sites Data'!$BE$11:$BE$210,(S$2+SUM($R$4:$R56)))</f>
        <v/>
      </c>
      <c r="V57" s="25" t="str" cm="1">
        <f t="array" ref="V57">INDEX('Sites Data'!$BF$11:$BF$210,(S$2+SUM($R$4:$R56)))</f>
        <v/>
      </c>
      <c r="W57" s="25" t="str" cm="1">
        <f t="array" ref="W57">INDEX('Sites Data'!$BG$11:$BG$210,(S$2+SUM($R$4:$R56)))</f>
        <v/>
      </c>
      <c r="X57" s="25" t="str" cm="1">
        <f t="array" ref="X57">INDEX('Sites Data'!$BH$11:$BH$210,(S$2+SUM($R$4:$R56)))</f>
        <v/>
      </c>
      <c r="Y57" s="25" t="str" cm="1">
        <f t="array" ref="Y57">INDEX('Sites Data'!$BI$11:$BI$210,(S$2+SUM($R$4:$R56)))</f>
        <v/>
      </c>
      <c r="Z57" s="25" t="str" cm="1">
        <f t="array" ref="Z57">INDEX('Sites Data'!$BJ$11:$BJ$210,(S$2+SUM($R$4:$R56)))</f>
        <v/>
      </c>
      <c r="AA57" s="25" t="str" cm="1">
        <f t="array" ref="AA57">INDEX('Sites Data'!$BK$11:$BK$210,(S$2+SUM($R$4:$R56)))</f>
        <v/>
      </c>
      <c r="AB57" s="25" t="str">
        <f>IF(S57="","",SUMIF(Hide[Unique Types],$C57&amp;" "&amp;T57&amp;" "&amp;U57&amp;" "&amp;V57,SiteCalc2[FCI Charging Capacity '[kWh/day']]))</f>
        <v/>
      </c>
      <c r="AC57" s="27" t="str" cm="1">
        <f t="array" ref="AC57">IF(AC$2&lt;=$R57,INDEX('Sites Data'!$BC$11:$BC$210,(AC$2+SUM($R$4:$R56))),"")</f>
        <v/>
      </c>
      <c r="AD57" s="152" t="str" cm="1">
        <f t="array" ref="AD57">IF(AC$2&lt;=$R57,INDEX('Sites Data'!$BD$11:$BD$210,(AC$2+SUM($R$4:$R56))),"")</f>
        <v/>
      </c>
      <c r="AE57" s="27" t="str" cm="1">
        <f t="array" ref="AE57">IF(AC$2&lt;=$R57,INDEX('Sites Data'!$BE$11:$BE$210,(AC$2+SUM($R$4:$R56))),"")</f>
        <v/>
      </c>
      <c r="AF57" s="27" t="str" cm="1">
        <f t="array" ref="AF57">IF(AC$2&lt;=$R57,INDEX('Sites Data'!$BF$11:$BF$210,(AC$2+SUM($R$4:$R56))),"")</f>
        <v/>
      </c>
      <c r="AG57" s="27" t="str" cm="1">
        <f t="array" ref="AG57">IF(AC$2&lt;=$R57,INDEX('Sites Data'!$BG$11:$BG$210,(AC$2+SUM($R$4:$R56))),"")</f>
        <v/>
      </c>
      <c r="AH57" s="27" t="str" cm="1">
        <f t="array" ref="AH57">IF(AC$2&lt;=$R57,INDEX('Sites Data'!$BH$11:$BH$210,(AC$2+SUM($R$4:$R56))),"")</f>
        <v/>
      </c>
      <c r="AI57" s="27" t="str" cm="1">
        <f t="array" ref="AI57">IF(AC$2&lt;=$R57,INDEX('Sites Data'!$BI$11:$BI$210,(AC$2+SUM($R$4:$R56))),"")</f>
        <v/>
      </c>
      <c r="AJ57" s="27" t="str" cm="1">
        <f t="array" ref="AJ57">IF(AC$2&lt;=$R57,INDEX('Sites Data'!$BJ$11:$BJ$210,(AC$2+SUM($R$4:$R56))),"")</f>
        <v/>
      </c>
      <c r="AK57" s="27" t="str" cm="1">
        <f t="array" ref="AK57">IF(AC$2&lt;=$R57,INDEX('Sites Data'!$BK$11:$BK$210,(AC$2+SUM($R$4:$R56))),"")</f>
        <v/>
      </c>
      <c r="AL57" s="25" t="str">
        <f>IF(AC57="","",SUMIF(Hide[Unique Types],$C57&amp;" "&amp;AD57&amp;" "&amp;AE57&amp;" "&amp;AF57,SiteCalc2[FCI Charging Capacity '[kWh/day']]))</f>
        <v/>
      </c>
      <c r="AM57" s="27" t="str" cm="1">
        <f t="array" ref="AM57">IF(AM$2&lt;=$R57,INDEX('Sites Data'!$BC$11:$BC$210,(AM$2+SUM($R$4:$R56))),"")</f>
        <v/>
      </c>
      <c r="AN57" s="27" t="str" cm="1">
        <f t="array" ref="AN57">IF(AM$2&lt;=$R57,INDEX('Sites Data'!$BD$11:$BD$210,(AM$2+SUM($R$4:$R56))),"")</f>
        <v/>
      </c>
      <c r="AO57" s="27" t="str" cm="1">
        <f t="array" ref="AO57">IF(AM$2&lt;=$R57,INDEX('Sites Data'!$BE$11:$BE$210,(AM$2+SUM($R$4:$R56))),"")</f>
        <v/>
      </c>
      <c r="AP57" s="27" t="str" cm="1">
        <f t="array" ref="AP57">IF(AM$2&lt;=$R57,INDEX('Sites Data'!$BF$11:$BF$210,(AM$2+SUM($R$4:$R56))),"")</f>
        <v/>
      </c>
      <c r="AQ57" s="27" t="str" cm="1">
        <f t="array" ref="AQ57">IF(AM$2&lt;=$R57,INDEX('Sites Data'!$BG$11:$BG$210,(AM$2+SUM($R$4:$R56))),"")</f>
        <v/>
      </c>
      <c r="AR57" s="27" t="str" cm="1">
        <f t="array" ref="AR57">IF(AM$2&lt;=$R57,INDEX('Sites Data'!$BH$11:$BH$210,(AM$2+SUM($R$4:$R56))),"")</f>
        <v/>
      </c>
      <c r="AS57" s="27" t="str" cm="1">
        <f t="array" ref="AS57">IF(AM$2&lt;=$R57,INDEX('Sites Data'!$BI$11:$BI$210,(AM$2+SUM($R$4:$R56))),"")</f>
        <v/>
      </c>
      <c r="AT57" s="27" t="str" cm="1">
        <f t="array" ref="AT57">IF(AM$2&lt;=$R57,INDEX('Sites Data'!$BJ$11:$BJ$210,(AM$2+SUM($R$4:$R56))),"")</f>
        <v/>
      </c>
      <c r="AU57" s="27" t="str" cm="1">
        <f t="array" ref="AU57">IF(AM$2&lt;=$R57,INDEX('Sites Data'!$BK$11:$BK$210,(AM$2+SUM($R$4:$R56))),"")</f>
        <v/>
      </c>
      <c r="AV57" s="25" t="str">
        <f>IF(AM57="","",SUMIF(Hide[Unique Types],$C57&amp;" "&amp;AN57&amp;" "&amp;AO57&amp;" "&amp;AP57,SiteCalc2[FCI Charging Capacity '[kWh/day']]))</f>
        <v/>
      </c>
      <c r="AW57" s="27" t="str" cm="1">
        <f t="array" ref="AW57">IF(AW$2&lt;=$R57,INDEX('Sites Data'!$BC$11:$BC$210,(AW$2+SUM($R$4:$R56))),"")</f>
        <v/>
      </c>
      <c r="AX57" s="27" t="str" cm="1">
        <f t="array" ref="AX57">IF(AW$2&lt;=$R57,INDEX('Sites Data'!$BD$11:$BD$210,(AW$2+SUM($R$4:$R56))),"")</f>
        <v/>
      </c>
      <c r="AY57" s="27" t="str" cm="1">
        <f t="array" ref="AY57">IF(AW$2&lt;=$R57,INDEX('Sites Data'!$BE$11:$BE$210,(AW$2+SUM($R$4:$R56))),"")</f>
        <v/>
      </c>
      <c r="AZ57" s="27" t="str" cm="1">
        <f t="array" ref="AZ57">IF(AW$2&lt;=$R57,INDEX('Sites Data'!$BF$11:$BF$210,(AW$2+SUM($R$4:$R56))),"")</f>
        <v/>
      </c>
      <c r="BA57" s="27" t="str" cm="1">
        <f t="array" ref="BA57">IF(AW$2&lt;=$R57,INDEX('Sites Data'!$BG$11:$BG$210,(AW$2+SUM($R$4:$R56))),"")</f>
        <v/>
      </c>
      <c r="BB57" s="27" t="str" cm="1">
        <f t="array" ref="BB57">IF(AW$2&lt;=$R57,INDEX('Sites Data'!$BH$11:$BH$210,(AW$2+SUM($R$4:$R56))),"")</f>
        <v/>
      </c>
      <c r="BC57" s="27" t="str" cm="1">
        <f t="array" ref="BC57">IF(AW$2&lt;=$R57,INDEX('Sites Data'!$BI$11:$BI$210,(AW$2+SUM($R$4:$R56))),"")</f>
        <v/>
      </c>
      <c r="BD57" s="27" t="str" cm="1">
        <f t="array" ref="BD57">IF(AW$2&lt;=$R57,INDEX('Sites Data'!$BJ$11:$BJ$210,(AW$2+SUM($R$4:$R56))),"")</f>
        <v/>
      </c>
      <c r="BE57" s="27" t="str" cm="1">
        <f t="array" ref="BE57">IF(AW$2&lt;=$R57,INDEX('Sites Data'!$BK$11:$BK$210,(AW$2+SUM($R$4:$R56))),"")</f>
        <v/>
      </c>
      <c r="BF57" s="25" t="str">
        <f>IF(AW57="","",SUMIF(Hide[Unique Types],$C57&amp;" "&amp;AX57&amp;" "&amp;AY57&amp;" "&amp;AZ57,SiteCalc2[FCI Charging Capacity '[kWh/day']]))</f>
        <v/>
      </c>
      <c r="BG57" s="27" t="str" cm="1">
        <f t="array" ref="BG57">IF(BG$2&lt;=$R57,INDEX('Sites Data'!$BC$11:$BC$210,(BG$2+SUM($R$4:$R56))),"")</f>
        <v/>
      </c>
      <c r="BH57" s="27" t="str" cm="1">
        <f t="array" ref="BH57">IF(BG$2&lt;=$R57,INDEX('Sites Data'!$BD$11:$BD$210,(BG$2+SUM($R$4:$R56))),"")</f>
        <v/>
      </c>
      <c r="BI57" s="27" t="str" cm="1">
        <f t="array" ref="BI57">IF(BG$2&lt;=$R57,INDEX('Sites Data'!$BE$11:$BE$210,(BG$2+SUM($R$4:$R56))),"")</f>
        <v/>
      </c>
      <c r="BJ57" s="27" t="str" cm="1">
        <f t="array" ref="BJ57">IF(BG$2&lt;=$R57,INDEX('Sites Data'!$BF$11:$BF$210,(BG$2+SUM($R$4:$R56))),"")</f>
        <v/>
      </c>
      <c r="BK57" s="27" t="str" cm="1">
        <f t="array" ref="BK57">IF(BG$2&lt;=$R57,INDEX('Sites Data'!$BG$11:$BG$210,(BG$2+SUM($R$4:$R56))),"")</f>
        <v/>
      </c>
      <c r="BL57" s="27" t="str" cm="1">
        <f t="array" ref="BL57">IF(BG$2&lt;=$R57,INDEX('Sites Data'!$BH$11:$BH$210,(BG$2+SUM($R$4:$R56))),"")</f>
        <v/>
      </c>
      <c r="BM57" s="27" t="str" cm="1">
        <f t="array" ref="BM57">IF(BG$2&lt;=$R57,INDEX('Sites Data'!$BI$11:$BI$210,(BG$2+SUM($R$4:$R56))),"")</f>
        <v/>
      </c>
      <c r="BN57" s="27" t="str" cm="1">
        <f t="array" ref="BN57">IF(BG$2&lt;=$R57,INDEX('Sites Data'!$BJ$11:$BJ$210,(BG$2+SUM($R$4:$R56))),"")</f>
        <v/>
      </c>
      <c r="BO57" s="27" t="str" cm="1">
        <f t="array" ref="BO57">IF(BG$2&lt;=$R57,INDEX('Sites Data'!$BK$11:$BK$210,(BG$2+SUM($R$4:$R56))),"")</f>
        <v/>
      </c>
      <c r="BP57" s="25" t="str">
        <f>IF(BG57="","",SUMIF(Hide[Unique Types],$C57&amp;" "&amp;BH57&amp;" "&amp;BI57&amp;" "&amp;BJ57,SiteCalc2[FCI Charging Capacity '[kWh/day']]))</f>
        <v/>
      </c>
      <c r="BQ57" s="27" t="str" cm="1">
        <f t="array" ref="BQ57">IF(BQ$2&lt;=$R57,INDEX('Sites Data'!$BC$11:$BC$210,(BQ$2+SUM($R$4:$R56))),"")</f>
        <v/>
      </c>
      <c r="BR57" s="27" t="str" cm="1">
        <f t="array" ref="BR57">IF(BQ$2&lt;=$R57,INDEX('Sites Data'!$BD$11:$BD$210,(BQ$2+SUM($R$4:$R56))),"")</f>
        <v/>
      </c>
      <c r="BS57" s="27" t="str" cm="1">
        <f t="array" ref="BS57">IF(BQ$2&lt;=$R57,INDEX('Sites Data'!$BE$11:$BE$210,(BQ$2+SUM($R$4:$R56))),"")</f>
        <v/>
      </c>
      <c r="BT57" s="27" t="str" cm="1">
        <f t="array" ref="BT57">IF(BQ$2&lt;=$R57,INDEX('Sites Data'!$BF$11:$BF$210,(BQ$2+SUM($R$4:$R56))),"")</f>
        <v/>
      </c>
      <c r="BU57" s="27" t="str" cm="1">
        <f t="array" ref="BU57">IF(BQ$2&lt;=$R57,INDEX('Sites Data'!$BG$11:$BG$210,(BQ$2+SUM($R$4:$R56))),"")</f>
        <v/>
      </c>
      <c r="BV57" s="27" t="str" cm="1">
        <f t="array" ref="BV57">IF(BQ$2&lt;=$R57,INDEX('Sites Data'!$BH$11:$BH$210,(BQ$2+SUM($R$4:$R56))),"")</f>
        <v/>
      </c>
      <c r="BW57" s="27" t="str" cm="1">
        <f t="array" ref="BW57">IF(BQ$2&lt;=$R57,INDEX('Sites Data'!$BI$11:$BI$210,(BQ$2+SUM($R$4:$R56))),"")</f>
        <v/>
      </c>
      <c r="BX57" s="27" t="str" cm="1">
        <f t="array" ref="BX57">IF(BQ$2&lt;=$R57,INDEX('Sites Data'!$BJ$11:$BJ$210,(BQ$2+SUM($R$4:$R56))),"")</f>
        <v/>
      </c>
      <c r="BY57" s="27" t="str" cm="1">
        <f t="array" ref="BY57">IF(BQ$2&lt;=$R57,INDEX('Sites Data'!$BK$11:$BK$210,(BQ$2+SUM($R$4:$R56))),"")</f>
        <v/>
      </c>
      <c r="BZ57" s="25" t="str">
        <f>IF(BQ57="","",SUMIF(Hide[Unique Types],$C57&amp;" "&amp;BR57&amp;" "&amp;BS57&amp;" "&amp;BT57,SiteCalc2[FCI Charging Capacity '[kWh/day']]))</f>
        <v/>
      </c>
      <c r="CA57" s="27" t="str" cm="1">
        <f t="array" ref="CA57">IF(CA$2&lt;=$R57,INDEX('Sites Data'!$BC$11:$BC$210,(CA$2+SUM($R$4:$R56))),"")</f>
        <v/>
      </c>
      <c r="CB57" s="27" t="str" cm="1">
        <f t="array" ref="CB57">IF(CA$2&lt;=$R57,INDEX('Sites Data'!$BD$11:$BD$210,(CA$2+SUM($R$4:$R56))),"")</f>
        <v/>
      </c>
      <c r="CC57" s="27" t="str" cm="1">
        <f t="array" ref="CC57">IF(CA$2&lt;=$R57,INDEX('Sites Data'!$BE$11:$BE$210,(CA$2+SUM($R$4:$R56))),"")</f>
        <v/>
      </c>
      <c r="CD57" s="27" t="str" cm="1">
        <f t="array" ref="CD57">IF(CA$2&lt;=$R57,INDEX('Sites Data'!$BF$11:$BF$210,(CA$2+SUM($R$4:$R56))),"")</f>
        <v/>
      </c>
      <c r="CE57" s="27" t="str" cm="1">
        <f t="array" ref="CE57">IF(CA$2&lt;=$R57,INDEX('Sites Data'!$BG$11:$BG$210,(CA$2+SUM($R$4:$R56))),"")</f>
        <v/>
      </c>
      <c r="CF57" s="27" t="str" cm="1">
        <f t="array" ref="CF57">IF(CA$2&lt;=$R57,INDEX('Sites Data'!$BH$11:$BH$210,(CA$2+SUM($R$4:$R56))),"")</f>
        <v/>
      </c>
      <c r="CG57" s="27" t="str" cm="1">
        <f t="array" ref="CG57">IF(CA$2&lt;=$R57,INDEX('Sites Data'!$BI$11:$BI$210,(CA$2+SUM($R$4:$R56))),"")</f>
        <v/>
      </c>
      <c r="CH57" s="27" t="str" cm="1">
        <f t="array" ref="CH57">IF(CA$2&lt;=$R57,INDEX('Sites Data'!$BJ$11:$BJ$210,(CA$2+SUM($R$4:$R56))),"")</f>
        <v/>
      </c>
      <c r="CI57" s="27" t="str" cm="1">
        <f t="array" ref="CI57">IF(CA$2&lt;=$R57,INDEX('Sites Data'!$BK$11:$BK$210,(CA$2+SUM($R$4:$R56))),"")</f>
        <v/>
      </c>
      <c r="CJ57" s="25" t="str">
        <f>IF(CA57="","",SUMIF(Hide[Unique Types],$C57&amp;" "&amp;CB57&amp;" "&amp;CC57&amp;" "&amp;CD57,SiteCalc2[FCI Charging Capacity '[kWh/day']]))</f>
        <v/>
      </c>
      <c r="CK57" s="25" t="str">
        <f t="shared" si="11"/>
        <v/>
      </c>
      <c r="CL57" s="25" t="str">
        <f t="shared" si="12"/>
        <v/>
      </c>
      <c r="CM57" s="25" t="str">
        <f t="shared" si="13"/>
        <v/>
      </c>
      <c r="CN57" s="25" t="str">
        <f t="shared" si="14"/>
        <v/>
      </c>
      <c r="CO57" s="25" t="str">
        <f t="shared" si="15"/>
        <v/>
      </c>
      <c r="CP57" s="25" t="str">
        <f t="shared" si="16"/>
        <v/>
      </c>
      <c r="CQ57" s="25" t="str">
        <f t="shared" si="17"/>
        <v/>
      </c>
      <c r="CR57" s="25" t="str">
        <f t="shared" si="18"/>
        <v/>
      </c>
      <c r="CS57" s="25" t="str">
        <f t="shared" si="19"/>
        <v/>
      </c>
      <c r="CT57" s="25" t="str">
        <f t="shared" si="20"/>
        <v/>
      </c>
    </row>
    <row r="58" spans="1:98" x14ac:dyDescent="0.3">
      <c r="A58" s="20">
        <v>55</v>
      </c>
      <c r="B58" s="20">
        <f t="shared" si="21"/>
        <v>0</v>
      </c>
      <c r="D58" s="25">
        <f>_xlfn.XLOOKUP(C58,SiteChar[Site Name],SiteChar[Site Street Address],"",0,1)</f>
        <v>0</v>
      </c>
      <c r="E58" s="25" t="str">
        <f>_xlfn.XLOOKUP(D58,SiteChar[Site Street Address],SiteChar[Site City],"",0,1)</f>
        <v/>
      </c>
      <c r="F58" s="25">
        <f>_xlfn.XLOOKUP($C58,SiteChar[Site Name],SiteChar[Latitude],"",0,1)</f>
        <v>0</v>
      </c>
      <c r="G58" s="25">
        <f>_xlfn.XLOOKUP($C58,SiteChar[Site Name],SiteChar[Longitude],"",0,1)</f>
        <v>0</v>
      </c>
      <c r="H58" s="33">
        <f>_xlfn.XLOOKUP($C58,SiteChar[Site Name],SiteChar[Expected Date of Station Operation],"",0,1)</f>
        <v>0</v>
      </c>
      <c r="I58" s="34">
        <f>_xlfn.XLOOKUP($C58,SiteChar[Site Name],SiteChar[Expected Daily Permitted Hours],"",0,1)</f>
        <v>0</v>
      </c>
      <c r="J58" s="25">
        <f>_xlfn.XLOOKUP($C58,SiteChar[Site Name],SiteChar[Maximum Total Site Power 
'[kW']],"",0,1)</f>
        <v>0</v>
      </c>
      <c r="K58" s="25"/>
      <c r="L58" s="25" cm="1">
        <f t="array" ref="L58">_xlfn.XLOOKUP($C58,SiteChar[Site Name],SiteCalc1[Total Site
FCI 
Power Rating 
'[kW']],"",0,1)</f>
        <v>0</v>
      </c>
      <c r="M58" s="25" cm="1">
        <f t="array" ref="M58">_xlfn.XLOOKUP($C58,SiteChar[Site Name],SiteCalc1[Total 
Site 
LMD-FCI Power Rating 
'[kW']],"",0,1)</f>
        <v>0</v>
      </c>
      <c r="N58" s="25" cm="1">
        <f t="array" ref="N58">_xlfn.XLOOKUP($C58,SiteChar[Site Name],SiteCalc1[Total Site
HD-FCI Power Rating 
'[kW']],"",0,1)</f>
        <v>0</v>
      </c>
      <c r="O58" s="25" cm="1">
        <f t="array" ref="O58">_xlfn.XLOOKUP($C58,SiteChar[Site Name],SiteCalc2[Total Number of 
Site 
FSEs],"",0,1)</f>
        <v>0</v>
      </c>
      <c r="P58" s="27" cm="1">
        <f t="array" ref="P58">_xlfn.XLOOKUP($C58,SiteChar[Site Name],SiteCalc2[Total Number of Site
LMD-FCI FSEs],"",0,1)</f>
        <v>0</v>
      </c>
      <c r="Q58" s="27" cm="1">
        <f t="array" ref="Q58">_xlfn.XLOOKUP($C58,SiteChar[Site Name],SiteCalc2[Total Number of Site
HD-FCI FSEs],"",0,1)</f>
        <v>0</v>
      </c>
      <c r="R58" s="27" t="str" cm="1">
        <f t="array" ref="R58">_xlfn.XLOOKUP(C58,'Sites Data'!AZ65:$AZ$210,'Sites Data'!BA65:$BA$210,"",0,1)</f>
        <v/>
      </c>
      <c r="S58" s="25" t="str" cm="1">
        <f t="array" ref="S58">INDEX('Sites Data'!$BC$11:$BC$210,(S$2+SUM($R$4:R57)))</f>
        <v/>
      </c>
      <c r="T58" s="25" t="str" cm="1">
        <f t="array" ref="T58">INDEX('Sites Data'!$BD$11:$BD$210,(S$2+SUM($R$4:R57)))</f>
        <v/>
      </c>
      <c r="U58" s="25" t="str" cm="1">
        <f t="array" ref="U58">INDEX('Sites Data'!$BE$11:$BE$210,(S$2+SUM($R$4:$R57)))</f>
        <v/>
      </c>
      <c r="V58" s="25" t="str" cm="1">
        <f t="array" ref="V58">INDEX('Sites Data'!$BF$11:$BF$210,(S$2+SUM($R$4:$R57)))</f>
        <v/>
      </c>
      <c r="W58" s="25" t="str" cm="1">
        <f t="array" ref="W58">INDEX('Sites Data'!$BG$11:$BG$210,(S$2+SUM($R$4:$R57)))</f>
        <v/>
      </c>
      <c r="X58" s="25" t="str" cm="1">
        <f t="array" ref="X58">INDEX('Sites Data'!$BH$11:$BH$210,(S$2+SUM($R$4:$R57)))</f>
        <v/>
      </c>
      <c r="Y58" s="25" t="str" cm="1">
        <f t="array" ref="Y58">INDEX('Sites Data'!$BI$11:$BI$210,(S$2+SUM($R$4:$R57)))</f>
        <v/>
      </c>
      <c r="Z58" s="25" t="str" cm="1">
        <f t="array" ref="Z58">INDEX('Sites Data'!$BJ$11:$BJ$210,(S$2+SUM($R$4:$R57)))</f>
        <v/>
      </c>
      <c r="AA58" s="25" t="str" cm="1">
        <f t="array" ref="AA58">INDEX('Sites Data'!$BK$11:$BK$210,(S$2+SUM($R$4:$R57)))</f>
        <v/>
      </c>
      <c r="AB58" s="25" t="str">
        <f>IF(S58="","",SUMIF(Hide[Unique Types],$C58&amp;" "&amp;T58&amp;" "&amp;U58&amp;" "&amp;V58,SiteCalc2[FCI Charging Capacity '[kWh/day']]))</f>
        <v/>
      </c>
      <c r="AC58" s="27" t="str" cm="1">
        <f t="array" ref="AC58">IF(AC$2&lt;=$R58,INDEX('Sites Data'!$BC$11:$BC$210,(AC$2+SUM($R$4:$R57))),"")</f>
        <v/>
      </c>
      <c r="AD58" s="152" t="str" cm="1">
        <f t="array" ref="AD58">IF(AC$2&lt;=$R58,INDEX('Sites Data'!$BD$11:$BD$210,(AC$2+SUM($R$4:$R57))),"")</f>
        <v/>
      </c>
      <c r="AE58" s="27" t="str" cm="1">
        <f t="array" ref="AE58">IF(AC$2&lt;=$R58,INDEX('Sites Data'!$BE$11:$BE$210,(AC$2+SUM($R$4:$R57))),"")</f>
        <v/>
      </c>
      <c r="AF58" s="27" t="str" cm="1">
        <f t="array" ref="AF58">IF(AC$2&lt;=$R58,INDEX('Sites Data'!$BF$11:$BF$210,(AC$2+SUM($R$4:$R57))),"")</f>
        <v/>
      </c>
      <c r="AG58" s="27" t="str" cm="1">
        <f t="array" ref="AG58">IF(AC$2&lt;=$R58,INDEX('Sites Data'!$BG$11:$BG$210,(AC$2+SUM($R$4:$R57))),"")</f>
        <v/>
      </c>
      <c r="AH58" s="27" t="str" cm="1">
        <f t="array" ref="AH58">IF(AC$2&lt;=$R58,INDEX('Sites Data'!$BH$11:$BH$210,(AC$2+SUM($R$4:$R57))),"")</f>
        <v/>
      </c>
      <c r="AI58" s="27" t="str" cm="1">
        <f t="array" ref="AI58">IF(AC$2&lt;=$R58,INDEX('Sites Data'!$BI$11:$BI$210,(AC$2+SUM($R$4:$R57))),"")</f>
        <v/>
      </c>
      <c r="AJ58" s="27" t="str" cm="1">
        <f t="array" ref="AJ58">IF(AC$2&lt;=$R58,INDEX('Sites Data'!$BJ$11:$BJ$210,(AC$2+SUM($R$4:$R57))),"")</f>
        <v/>
      </c>
      <c r="AK58" s="27" t="str" cm="1">
        <f t="array" ref="AK58">IF(AC$2&lt;=$R58,INDEX('Sites Data'!$BK$11:$BK$210,(AC$2+SUM($R$4:$R57))),"")</f>
        <v/>
      </c>
      <c r="AL58" s="25" t="str">
        <f>IF(AC58="","",SUMIF(Hide[Unique Types],$C58&amp;" "&amp;AD58&amp;" "&amp;AE58&amp;" "&amp;AF58,SiteCalc2[FCI Charging Capacity '[kWh/day']]))</f>
        <v/>
      </c>
      <c r="AM58" s="27" t="str" cm="1">
        <f t="array" ref="AM58">IF(AM$2&lt;=$R58,INDEX('Sites Data'!$BC$11:$BC$210,(AM$2+SUM($R$4:$R57))),"")</f>
        <v/>
      </c>
      <c r="AN58" s="27" t="str" cm="1">
        <f t="array" ref="AN58">IF(AM$2&lt;=$R58,INDEX('Sites Data'!$BD$11:$BD$210,(AM$2+SUM($R$4:$R57))),"")</f>
        <v/>
      </c>
      <c r="AO58" s="27" t="str" cm="1">
        <f t="array" ref="AO58">IF(AM$2&lt;=$R58,INDEX('Sites Data'!$BE$11:$BE$210,(AM$2+SUM($R$4:$R57))),"")</f>
        <v/>
      </c>
      <c r="AP58" s="27" t="str" cm="1">
        <f t="array" ref="AP58">IF(AM$2&lt;=$R58,INDEX('Sites Data'!$BF$11:$BF$210,(AM$2+SUM($R$4:$R57))),"")</f>
        <v/>
      </c>
      <c r="AQ58" s="27" t="str" cm="1">
        <f t="array" ref="AQ58">IF(AM$2&lt;=$R58,INDEX('Sites Data'!$BG$11:$BG$210,(AM$2+SUM($R$4:$R57))),"")</f>
        <v/>
      </c>
      <c r="AR58" s="27" t="str" cm="1">
        <f t="array" ref="AR58">IF(AM$2&lt;=$R58,INDEX('Sites Data'!$BH$11:$BH$210,(AM$2+SUM($R$4:$R57))),"")</f>
        <v/>
      </c>
      <c r="AS58" s="27" t="str" cm="1">
        <f t="array" ref="AS58">IF(AM$2&lt;=$R58,INDEX('Sites Data'!$BI$11:$BI$210,(AM$2+SUM($R$4:$R57))),"")</f>
        <v/>
      </c>
      <c r="AT58" s="27" t="str" cm="1">
        <f t="array" ref="AT58">IF(AM$2&lt;=$R58,INDEX('Sites Data'!$BJ$11:$BJ$210,(AM$2+SUM($R$4:$R57))),"")</f>
        <v/>
      </c>
      <c r="AU58" s="27" t="str" cm="1">
        <f t="array" ref="AU58">IF(AM$2&lt;=$R58,INDEX('Sites Data'!$BK$11:$BK$210,(AM$2+SUM($R$4:$R57))),"")</f>
        <v/>
      </c>
      <c r="AV58" s="25" t="str">
        <f>IF(AM58="","",SUMIF(Hide[Unique Types],$C58&amp;" "&amp;AN58&amp;" "&amp;AO58&amp;" "&amp;AP58,SiteCalc2[FCI Charging Capacity '[kWh/day']]))</f>
        <v/>
      </c>
      <c r="AW58" s="27" t="str" cm="1">
        <f t="array" ref="AW58">IF(AW$2&lt;=$R58,INDEX('Sites Data'!$BC$11:$BC$210,(AW$2+SUM($R$4:$R57))),"")</f>
        <v/>
      </c>
      <c r="AX58" s="27" t="str" cm="1">
        <f t="array" ref="AX58">IF(AW$2&lt;=$R58,INDEX('Sites Data'!$BD$11:$BD$210,(AW$2+SUM($R$4:$R57))),"")</f>
        <v/>
      </c>
      <c r="AY58" s="27" t="str" cm="1">
        <f t="array" ref="AY58">IF(AW$2&lt;=$R58,INDEX('Sites Data'!$BE$11:$BE$210,(AW$2+SUM($R$4:$R57))),"")</f>
        <v/>
      </c>
      <c r="AZ58" s="27" t="str" cm="1">
        <f t="array" ref="AZ58">IF(AW$2&lt;=$R58,INDEX('Sites Data'!$BF$11:$BF$210,(AW$2+SUM($R$4:$R57))),"")</f>
        <v/>
      </c>
      <c r="BA58" s="27" t="str" cm="1">
        <f t="array" ref="BA58">IF(AW$2&lt;=$R58,INDEX('Sites Data'!$BG$11:$BG$210,(AW$2+SUM($R$4:$R57))),"")</f>
        <v/>
      </c>
      <c r="BB58" s="27" t="str" cm="1">
        <f t="array" ref="BB58">IF(AW$2&lt;=$R58,INDEX('Sites Data'!$BH$11:$BH$210,(AW$2+SUM($R$4:$R57))),"")</f>
        <v/>
      </c>
      <c r="BC58" s="27" t="str" cm="1">
        <f t="array" ref="BC58">IF(AW$2&lt;=$R58,INDEX('Sites Data'!$BI$11:$BI$210,(AW$2+SUM($R$4:$R57))),"")</f>
        <v/>
      </c>
      <c r="BD58" s="27" t="str" cm="1">
        <f t="array" ref="BD58">IF(AW$2&lt;=$R58,INDEX('Sites Data'!$BJ$11:$BJ$210,(AW$2+SUM($R$4:$R57))),"")</f>
        <v/>
      </c>
      <c r="BE58" s="27" t="str" cm="1">
        <f t="array" ref="BE58">IF(AW$2&lt;=$R58,INDEX('Sites Data'!$BK$11:$BK$210,(AW$2+SUM($R$4:$R57))),"")</f>
        <v/>
      </c>
      <c r="BF58" s="25" t="str">
        <f>IF(AW58="","",SUMIF(Hide[Unique Types],$C58&amp;" "&amp;AX58&amp;" "&amp;AY58&amp;" "&amp;AZ58,SiteCalc2[FCI Charging Capacity '[kWh/day']]))</f>
        <v/>
      </c>
      <c r="BG58" s="27" t="str" cm="1">
        <f t="array" ref="BG58">IF(BG$2&lt;=$R58,INDEX('Sites Data'!$BC$11:$BC$210,(BG$2+SUM($R$4:$R57))),"")</f>
        <v/>
      </c>
      <c r="BH58" s="27" t="str" cm="1">
        <f t="array" ref="BH58">IF(BG$2&lt;=$R58,INDEX('Sites Data'!$BD$11:$BD$210,(BG$2+SUM($R$4:$R57))),"")</f>
        <v/>
      </c>
      <c r="BI58" s="27" t="str" cm="1">
        <f t="array" ref="BI58">IF(BG$2&lt;=$R58,INDEX('Sites Data'!$BE$11:$BE$210,(BG$2+SUM($R$4:$R57))),"")</f>
        <v/>
      </c>
      <c r="BJ58" s="27" t="str" cm="1">
        <f t="array" ref="BJ58">IF(BG$2&lt;=$R58,INDEX('Sites Data'!$BF$11:$BF$210,(BG$2+SUM($R$4:$R57))),"")</f>
        <v/>
      </c>
      <c r="BK58" s="27" t="str" cm="1">
        <f t="array" ref="BK58">IF(BG$2&lt;=$R58,INDEX('Sites Data'!$BG$11:$BG$210,(BG$2+SUM($R$4:$R57))),"")</f>
        <v/>
      </c>
      <c r="BL58" s="27" t="str" cm="1">
        <f t="array" ref="BL58">IF(BG$2&lt;=$R58,INDEX('Sites Data'!$BH$11:$BH$210,(BG$2+SUM($R$4:$R57))),"")</f>
        <v/>
      </c>
      <c r="BM58" s="27" t="str" cm="1">
        <f t="array" ref="BM58">IF(BG$2&lt;=$R58,INDEX('Sites Data'!$BI$11:$BI$210,(BG$2+SUM($R$4:$R57))),"")</f>
        <v/>
      </c>
      <c r="BN58" s="27" t="str" cm="1">
        <f t="array" ref="BN58">IF(BG$2&lt;=$R58,INDEX('Sites Data'!$BJ$11:$BJ$210,(BG$2+SUM($R$4:$R57))),"")</f>
        <v/>
      </c>
      <c r="BO58" s="27" t="str" cm="1">
        <f t="array" ref="BO58">IF(BG$2&lt;=$R58,INDEX('Sites Data'!$BK$11:$BK$210,(BG$2+SUM($R$4:$R57))),"")</f>
        <v/>
      </c>
      <c r="BP58" s="25" t="str">
        <f>IF(BG58="","",SUMIF(Hide[Unique Types],$C58&amp;" "&amp;BH58&amp;" "&amp;BI58&amp;" "&amp;BJ58,SiteCalc2[FCI Charging Capacity '[kWh/day']]))</f>
        <v/>
      </c>
      <c r="BQ58" s="27" t="str" cm="1">
        <f t="array" ref="BQ58">IF(BQ$2&lt;=$R58,INDEX('Sites Data'!$BC$11:$BC$210,(BQ$2+SUM($R$4:$R57))),"")</f>
        <v/>
      </c>
      <c r="BR58" s="27" t="str" cm="1">
        <f t="array" ref="BR58">IF(BQ$2&lt;=$R58,INDEX('Sites Data'!$BD$11:$BD$210,(BQ$2+SUM($R$4:$R57))),"")</f>
        <v/>
      </c>
      <c r="BS58" s="27" t="str" cm="1">
        <f t="array" ref="BS58">IF(BQ$2&lt;=$R58,INDEX('Sites Data'!$BE$11:$BE$210,(BQ$2+SUM($R$4:$R57))),"")</f>
        <v/>
      </c>
      <c r="BT58" s="27" t="str" cm="1">
        <f t="array" ref="BT58">IF(BQ$2&lt;=$R58,INDEX('Sites Data'!$BF$11:$BF$210,(BQ$2+SUM($R$4:$R57))),"")</f>
        <v/>
      </c>
      <c r="BU58" s="27" t="str" cm="1">
        <f t="array" ref="BU58">IF(BQ$2&lt;=$R58,INDEX('Sites Data'!$BG$11:$BG$210,(BQ$2+SUM($R$4:$R57))),"")</f>
        <v/>
      </c>
      <c r="BV58" s="27" t="str" cm="1">
        <f t="array" ref="BV58">IF(BQ$2&lt;=$R58,INDEX('Sites Data'!$BH$11:$BH$210,(BQ$2+SUM($R$4:$R57))),"")</f>
        <v/>
      </c>
      <c r="BW58" s="27" t="str" cm="1">
        <f t="array" ref="BW58">IF(BQ$2&lt;=$R58,INDEX('Sites Data'!$BI$11:$BI$210,(BQ$2+SUM($R$4:$R57))),"")</f>
        <v/>
      </c>
      <c r="BX58" s="27" t="str" cm="1">
        <f t="array" ref="BX58">IF(BQ$2&lt;=$R58,INDEX('Sites Data'!$BJ$11:$BJ$210,(BQ$2+SUM($R$4:$R57))),"")</f>
        <v/>
      </c>
      <c r="BY58" s="27" t="str" cm="1">
        <f t="array" ref="BY58">IF(BQ$2&lt;=$R58,INDEX('Sites Data'!$BK$11:$BK$210,(BQ$2+SUM($R$4:$R57))),"")</f>
        <v/>
      </c>
      <c r="BZ58" s="25" t="str">
        <f>IF(BQ58="","",SUMIF(Hide[Unique Types],$C58&amp;" "&amp;BR58&amp;" "&amp;BS58&amp;" "&amp;BT58,SiteCalc2[FCI Charging Capacity '[kWh/day']]))</f>
        <v/>
      </c>
      <c r="CA58" s="27" t="str" cm="1">
        <f t="array" ref="CA58">IF(CA$2&lt;=$R58,INDEX('Sites Data'!$BC$11:$BC$210,(CA$2+SUM($R$4:$R57))),"")</f>
        <v/>
      </c>
      <c r="CB58" s="27" t="str" cm="1">
        <f t="array" ref="CB58">IF(CA$2&lt;=$R58,INDEX('Sites Data'!$BD$11:$BD$210,(CA$2+SUM($R$4:$R57))),"")</f>
        <v/>
      </c>
      <c r="CC58" s="27" t="str" cm="1">
        <f t="array" ref="CC58">IF(CA$2&lt;=$R58,INDEX('Sites Data'!$BE$11:$BE$210,(CA$2+SUM($R$4:$R57))),"")</f>
        <v/>
      </c>
      <c r="CD58" s="27" t="str" cm="1">
        <f t="array" ref="CD58">IF(CA$2&lt;=$R58,INDEX('Sites Data'!$BF$11:$BF$210,(CA$2+SUM($R$4:$R57))),"")</f>
        <v/>
      </c>
      <c r="CE58" s="27" t="str" cm="1">
        <f t="array" ref="CE58">IF(CA$2&lt;=$R58,INDEX('Sites Data'!$BG$11:$BG$210,(CA$2+SUM($R$4:$R57))),"")</f>
        <v/>
      </c>
      <c r="CF58" s="27" t="str" cm="1">
        <f t="array" ref="CF58">IF(CA$2&lt;=$R58,INDEX('Sites Data'!$BH$11:$BH$210,(CA$2+SUM($R$4:$R57))),"")</f>
        <v/>
      </c>
      <c r="CG58" s="27" t="str" cm="1">
        <f t="array" ref="CG58">IF(CA$2&lt;=$R58,INDEX('Sites Data'!$BI$11:$BI$210,(CA$2+SUM($R$4:$R57))),"")</f>
        <v/>
      </c>
      <c r="CH58" s="27" t="str" cm="1">
        <f t="array" ref="CH58">IF(CA$2&lt;=$R58,INDEX('Sites Data'!$BJ$11:$BJ$210,(CA$2+SUM($R$4:$R57))),"")</f>
        <v/>
      </c>
      <c r="CI58" s="27" t="str" cm="1">
        <f t="array" ref="CI58">IF(CA$2&lt;=$R58,INDEX('Sites Data'!$BK$11:$BK$210,(CA$2+SUM($R$4:$R57))),"")</f>
        <v/>
      </c>
      <c r="CJ58" s="25" t="str">
        <f>IF(CA58="","",SUMIF(Hide[Unique Types],$C58&amp;" "&amp;CB58&amp;" "&amp;CC58&amp;" "&amp;CD58,SiteCalc2[FCI Charging Capacity '[kWh/day']]))</f>
        <v/>
      </c>
      <c r="CK58" s="25" t="str">
        <f t="shared" si="11"/>
        <v/>
      </c>
      <c r="CL58" s="25" t="str">
        <f t="shared" si="12"/>
        <v/>
      </c>
      <c r="CM58" s="25" t="str">
        <f t="shared" si="13"/>
        <v/>
      </c>
      <c r="CN58" s="25" t="str">
        <f t="shared" si="14"/>
        <v/>
      </c>
      <c r="CO58" s="25" t="str">
        <f t="shared" si="15"/>
        <v/>
      </c>
      <c r="CP58" s="25" t="str">
        <f t="shared" si="16"/>
        <v/>
      </c>
      <c r="CQ58" s="25" t="str">
        <f t="shared" si="17"/>
        <v/>
      </c>
      <c r="CR58" s="25" t="str">
        <f t="shared" si="18"/>
        <v/>
      </c>
      <c r="CS58" s="25" t="str">
        <f t="shared" si="19"/>
        <v/>
      </c>
      <c r="CT58" s="25" t="str">
        <f t="shared" si="20"/>
        <v/>
      </c>
    </row>
    <row r="59" spans="1:98" x14ac:dyDescent="0.3">
      <c r="A59" s="20">
        <v>56</v>
      </c>
      <c r="B59" s="20">
        <f t="shared" si="21"/>
        <v>0</v>
      </c>
      <c r="D59" s="25">
        <f>_xlfn.XLOOKUP(C59,SiteChar[Site Name],SiteChar[Site Street Address],"",0,1)</f>
        <v>0</v>
      </c>
      <c r="E59" s="25" t="str">
        <f>_xlfn.XLOOKUP(D59,SiteChar[Site Street Address],SiteChar[Site City],"",0,1)</f>
        <v/>
      </c>
      <c r="F59" s="25">
        <f>_xlfn.XLOOKUP($C59,SiteChar[Site Name],SiteChar[Latitude],"",0,1)</f>
        <v>0</v>
      </c>
      <c r="G59" s="25">
        <f>_xlfn.XLOOKUP($C59,SiteChar[Site Name],SiteChar[Longitude],"",0,1)</f>
        <v>0</v>
      </c>
      <c r="H59" s="33">
        <f>_xlfn.XLOOKUP($C59,SiteChar[Site Name],SiteChar[Expected Date of Station Operation],"",0,1)</f>
        <v>0</v>
      </c>
      <c r="I59" s="34">
        <f>_xlfn.XLOOKUP($C59,SiteChar[Site Name],SiteChar[Expected Daily Permitted Hours],"",0,1)</f>
        <v>0</v>
      </c>
      <c r="J59" s="25">
        <f>_xlfn.XLOOKUP($C59,SiteChar[Site Name],SiteChar[Maximum Total Site Power 
'[kW']],"",0,1)</f>
        <v>0</v>
      </c>
      <c r="K59" s="25"/>
      <c r="L59" s="25" cm="1">
        <f t="array" ref="L59">_xlfn.XLOOKUP($C59,SiteChar[Site Name],SiteCalc1[Total Site
FCI 
Power Rating 
'[kW']],"",0,1)</f>
        <v>0</v>
      </c>
      <c r="M59" s="25" cm="1">
        <f t="array" ref="M59">_xlfn.XLOOKUP($C59,SiteChar[Site Name],SiteCalc1[Total 
Site 
LMD-FCI Power Rating 
'[kW']],"",0,1)</f>
        <v>0</v>
      </c>
      <c r="N59" s="25" cm="1">
        <f t="array" ref="N59">_xlfn.XLOOKUP($C59,SiteChar[Site Name],SiteCalc1[Total Site
HD-FCI Power Rating 
'[kW']],"",0,1)</f>
        <v>0</v>
      </c>
      <c r="O59" s="25" cm="1">
        <f t="array" ref="O59">_xlfn.XLOOKUP($C59,SiteChar[Site Name],SiteCalc2[Total Number of 
Site 
FSEs],"",0,1)</f>
        <v>0</v>
      </c>
      <c r="P59" s="27" cm="1">
        <f t="array" ref="P59">_xlfn.XLOOKUP($C59,SiteChar[Site Name],SiteCalc2[Total Number of Site
LMD-FCI FSEs],"",0,1)</f>
        <v>0</v>
      </c>
      <c r="Q59" s="27" cm="1">
        <f t="array" ref="Q59">_xlfn.XLOOKUP($C59,SiteChar[Site Name],SiteCalc2[Total Number of Site
HD-FCI FSEs],"",0,1)</f>
        <v>0</v>
      </c>
      <c r="R59" s="27" t="str" cm="1">
        <f t="array" ref="R59">_xlfn.XLOOKUP(C59,'Sites Data'!AZ66:$AZ$210,'Sites Data'!BA66:$BA$210,"",0,1)</f>
        <v/>
      </c>
      <c r="S59" s="25" t="str" cm="1">
        <f t="array" ref="S59">INDEX('Sites Data'!$BC$11:$BC$210,(S$2+SUM($R$4:R58)))</f>
        <v/>
      </c>
      <c r="T59" s="25" t="str" cm="1">
        <f t="array" ref="T59">INDEX('Sites Data'!$BD$11:$BD$210,(S$2+SUM($R$4:R58)))</f>
        <v/>
      </c>
      <c r="U59" s="25" t="str" cm="1">
        <f t="array" ref="U59">INDEX('Sites Data'!$BE$11:$BE$210,(S$2+SUM($R$4:$R58)))</f>
        <v/>
      </c>
      <c r="V59" s="25" t="str" cm="1">
        <f t="array" ref="V59">INDEX('Sites Data'!$BF$11:$BF$210,(S$2+SUM($R$4:$R58)))</f>
        <v/>
      </c>
      <c r="W59" s="25" t="str" cm="1">
        <f t="array" ref="W59">INDEX('Sites Data'!$BG$11:$BG$210,(S$2+SUM($R$4:$R58)))</f>
        <v/>
      </c>
      <c r="X59" s="25" t="str" cm="1">
        <f t="array" ref="X59">INDEX('Sites Data'!$BH$11:$BH$210,(S$2+SUM($R$4:$R58)))</f>
        <v/>
      </c>
      <c r="Y59" s="25" t="str" cm="1">
        <f t="array" ref="Y59">INDEX('Sites Data'!$BI$11:$BI$210,(S$2+SUM($R$4:$R58)))</f>
        <v/>
      </c>
      <c r="Z59" s="25" t="str" cm="1">
        <f t="array" ref="Z59">INDEX('Sites Data'!$BJ$11:$BJ$210,(S$2+SUM($R$4:$R58)))</f>
        <v/>
      </c>
      <c r="AA59" s="25" t="str" cm="1">
        <f t="array" ref="AA59">INDEX('Sites Data'!$BK$11:$BK$210,(S$2+SUM($R$4:$R58)))</f>
        <v/>
      </c>
      <c r="AB59" s="25" t="str">
        <f>IF(S59="","",SUMIF(Hide[Unique Types],$C59&amp;" "&amp;T59&amp;" "&amp;U59&amp;" "&amp;V59,SiteCalc2[FCI Charging Capacity '[kWh/day']]))</f>
        <v/>
      </c>
      <c r="AC59" s="27" t="str" cm="1">
        <f t="array" ref="AC59">IF(AC$2&lt;=$R59,INDEX('Sites Data'!$BC$11:$BC$210,(AC$2+SUM($R$4:$R58))),"")</f>
        <v/>
      </c>
      <c r="AD59" s="152" t="str" cm="1">
        <f t="array" ref="AD59">IF(AC$2&lt;=$R59,INDEX('Sites Data'!$BD$11:$BD$210,(AC$2+SUM($R$4:$R58))),"")</f>
        <v/>
      </c>
      <c r="AE59" s="27" t="str" cm="1">
        <f t="array" ref="AE59">IF(AC$2&lt;=$R59,INDEX('Sites Data'!$BE$11:$BE$210,(AC$2+SUM($R$4:$R58))),"")</f>
        <v/>
      </c>
      <c r="AF59" s="27" t="str" cm="1">
        <f t="array" ref="AF59">IF(AC$2&lt;=$R59,INDEX('Sites Data'!$BF$11:$BF$210,(AC$2+SUM($R$4:$R58))),"")</f>
        <v/>
      </c>
      <c r="AG59" s="27" t="str" cm="1">
        <f t="array" ref="AG59">IF(AC$2&lt;=$R59,INDEX('Sites Data'!$BG$11:$BG$210,(AC$2+SUM($R$4:$R58))),"")</f>
        <v/>
      </c>
      <c r="AH59" s="27" t="str" cm="1">
        <f t="array" ref="AH59">IF(AC$2&lt;=$R59,INDEX('Sites Data'!$BH$11:$BH$210,(AC$2+SUM($R$4:$R58))),"")</f>
        <v/>
      </c>
      <c r="AI59" s="27" t="str" cm="1">
        <f t="array" ref="AI59">IF(AC$2&lt;=$R59,INDEX('Sites Data'!$BI$11:$BI$210,(AC$2+SUM($R$4:$R58))),"")</f>
        <v/>
      </c>
      <c r="AJ59" s="27" t="str" cm="1">
        <f t="array" ref="AJ59">IF(AC$2&lt;=$R59,INDEX('Sites Data'!$BJ$11:$BJ$210,(AC$2+SUM($R$4:$R58))),"")</f>
        <v/>
      </c>
      <c r="AK59" s="27" t="str" cm="1">
        <f t="array" ref="AK59">IF(AC$2&lt;=$R59,INDEX('Sites Data'!$BK$11:$BK$210,(AC$2+SUM($R$4:$R58))),"")</f>
        <v/>
      </c>
      <c r="AL59" s="25" t="str">
        <f>IF(AC59="","",SUMIF(Hide[Unique Types],$C59&amp;" "&amp;AD59&amp;" "&amp;AE59&amp;" "&amp;AF59,SiteCalc2[FCI Charging Capacity '[kWh/day']]))</f>
        <v/>
      </c>
      <c r="AM59" s="27" t="str" cm="1">
        <f t="array" ref="AM59">IF(AM$2&lt;=$R59,INDEX('Sites Data'!$BC$11:$BC$210,(AM$2+SUM($R$4:$R58))),"")</f>
        <v/>
      </c>
      <c r="AN59" s="27" t="str" cm="1">
        <f t="array" ref="AN59">IF(AM$2&lt;=$R59,INDEX('Sites Data'!$BD$11:$BD$210,(AM$2+SUM($R$4:$R58))),"")</f>
        <v/>
      </c>
      <c r="AO59" s="27" t="str" cm="1">
        <f t="array" ref="AO59">IF(AM$2&lt;=$R59,INDEX('Sites Data'!$BE$11:$BE$210,(AM$2+SUM($R$4:$R58))),"")</f>
        <v/>
      </c>
      <c r="AP59" s="27" t="str" cm="1">
        <f t="array" ref="AP59">IF(AM$2&lt;=$R59,INDEX('Sites Data'!$BF$11:$BF$210,(AM$2+SUM($R$4:$R58))),"")</f>
        <v/>
      </c>
      <c r="AQ59" s="27" t="str" cm="1">
        <f t="array" ref="AQ59">IF(AM$2&lt;=$R59,INDEX('Sites Data'!$BG$11:$BG$210,(AM$2+SUM($R$4:$R58))),"")</f>
        <v/>
      </c>
      <c r="AR59" s="27" t="str" cm="1">
        <f t="array" ref="AR59">IF(AM$2&lt;=$R59,INDEX('Sites Data'!$BH$11:$BH$210,(AM$2+SUM($R$4:$R58))),"")</f>
        <v/>
      </c>
      <c r="AS59" s="27" t="str" cm="1">
        <f t="array" ref="AS59">IF(AM$2&lt;=$R59,INDEX('Sites Data'!$BI$11:$BI$210,(AM$2+SUM($R$4:$R58))),"")</f>
        <v/>
      </c>
      <c r="AT59" s="27" t="str" cm="1">
        <f t="array" ref="AT59">IF(AM$2&lt;=$R59,INDEX('Sites Data'!$BJ$11:$BJ$210,(AM$2+SUM($R$4:$R58))),"")</f>
        <v/>
      </c>
      <c r="AU59" s="27" t="str" cm="1">
        <f t="array" ref="AU59">IF(AM$2&lt;=$R59,INDEX('Sites Data'!$BK$11:$BK$210,(AM$2+SUM($R$4:$R58))),"")</f>
        <v/>
      </c>
      <c r="AV59" s="25" t="str">
        <f>IF(AM59="","",SUMIF(Hide[Unique Types],$C59&amp;" "&amp;AN59&amp;" "&amp;AO59&amp;" "&amp;AP59,SiteCalc2[FCI Charging Capacity '[kWh/day']]))</f>
        <v/>
      </c>
      <c r="AW59" s="27" t="str" cm="1">
        <f t="array" ref="AW59">IF(AW$2&lt;=$R59,INDEX('Sites Data'!$BC$11:$BC$210,(AW$2+SUM($R$4:$R58))),"")</f>
        <v/>
      </c>
      <c r="AX59" s="27" t="str" cm="1">
        <f t="array" ref="AX59">IF(AW$2&lt;=$R59,INDEX('Sites Data'!$BD$11:$BD$210,(AW$2+SUM($R$4:$R58))),"")</f>
        <v/>
      </c>
      <c r="AY59" s="27" t="str" cm="1">
        <f t="array" ref="AY59">IF(AW$2&lt;=$R59,INDEX('Sites Data'!$BE$11:$BE$210,(AW$2+SUM($R$4:$R58))),"")</f>
        <v/>
      </c>
      <c r="AZ59" s="27" t="str" cm="1">
        <f t="array" ref="AZ59">IF(AW$2&lt;=$R59,INDEX('Sites Data'!$BF$11:$BF$210,(AW$2+SUM($R$4:$R58))),"")</f>
        <v/>
      </c>
      <c r="BA59" s="27" t="str" cm="1">
        <f t="array" ref="BA59">IF(AW$2&lt;=$R59,INDEX('Sites Data'!$BG$11:$BG$210,(AW$2+SUM($R$4:$R58))),"")</f>
        <v/>
      </c>
      <c r="BB59" s="27" t="str" cm="1">
        <f t="array" ref="BB59">IF(AW$2&lt;=$R59,INDEX('Sites Data'!$BH$11:$BH$210,(AW$2+SUM($R$4:$R58))),"")</f>
        <v/>
      </c>
      <c r="BC59" s="27" t="str" cm="1">
        <f t="array" ref="BC59">IF(AW$2&lt;=$R59,INDEX('Sites Data'!$BI$11:$BI$210,(AW$2+SUM($R$4:$R58))),"")</f>
        <v/>
      </c>
      <c r="BD59" s="27" t="str" cm="1">
        <f t="array" ref="BD59">IF(AW$2&lt;=$R59,INDEX('Sites Data'!$BJ$11:$BJ$210,(AW$2+SUM($R$4:$R58))),"")</f>
        <v/>
      </c>
      <c r="BE59" s="27" t="str" cm="1">
        <f t="array" ref="BE59">IF(AW$2&lt;=$R59,INDEX('Sites Data'!$BK$11:$BK$210,(AW$2+SUM($R$4:$R58))),"")</f>
        <v/>
      </c>
      <c r="BF59" s="25" t="str">
        <f>IF(AW59="","",SUMIF(Hide[Unique Types],$C59&amp;" "&amp;AX59&amp;" "&amp;AY59&amp;" "&amp;AZ59,SiteCalc2[FCI Charging Capacity '[kWh/day']]))</f>
        <v/>
      </c>
      <c r="BG59" s="27" t="str" cm="1">
        <f t="array" ref="BG59">IF(BG$2&lt;=$R59,INDEX('Sites Data'!$BC$11:$BC$210,(BG$2+SUM($R$4:$R58))),"")</f>
        <v/>
      </c>
      <c r="BH59" s="27" t="str" cm="1">
        <f t="array" ref="BH59">IF(BG$2&lt;=$R59,INDEX('Sites Data'!$BD$11:$BD$210,(BG$2+SUM($R$4:$R58))),"")</f>
        <v/>
      </c>
      <c r="BI59" s="27" t="str" cm="1">
        <f t="array" ref="BI59">IF(BG$2&lt;=$R59,INDEX('Sites Data'!$BE$11:$BE$210,(BG$2+SUM($R$4:$R58))),"")</f>
        <v/>
      </c>
      <c r="BJ59" s="27" t="str" cm="1">
        <f t="array" ref="BJ59">IF(BG$2&lt;=$R59,INDEX('Sites Data'!$BF$11:$BF$210,(BG$2+SUM($R$4:$R58))),"")</f>
        <v/>
      </c>
      <c r="BK59" s="27" t="str" cm="1">
        <f t="array" ref="BK59">IF(BG$2&lt;=$R59,INDEX('Sites Data'!$BG$11:$BG$210,(BG$2+SUM($R$4:$R58))),"")</f>
        <v/>
      </c>
      <c r="BL59" s="27" t="str" cm="1">
        <f t="array" ref="BL59">IF(BG$2&lt;=$R59,INDEX('Sites Data'!$BH$11:$BH$210,(BG$2+SUM($R$4:$R58))),"")</f>
        <v/>
      </c>
      <c r="BM59" s="27" t="str" cm="1">
        <f t="array" ref="BM59">IF(BG$2&lt;=$R59,INDEX('Sites Data'!$BI$11:$BI$210,(BG$2+SUM($R$4:$R58))),"")</f>
        <v/>
      </c>
      <c r="BN59" s="27" t="str" cm="1">
        <f t="array" ref="BN59">IF(BG$2&lt;=$R59,INDEX('Sites Data'!$BJ$11:$BJ$210,(BG$2+SUM($R$4:$R58))),"")</f>
        <v/>
      </c>
      <c r="BO59" s="27" t="str" cm="1">
        <f t="array" ref="BO59">IF(BG$2&lt;=$R59,INDEX('Sites Data'!$BK$11:$BK$210,(BG$2+SUM($R$4:$R58))),"")</f>
        <v/>
      </c>
      <c r="BP59" s="25" t="str">
        <f>IF(BG59="","",SUMIF(Hide[Unique Types],$C59&amp;" "&amp;BH59&amp;" "&amp;BI59&amp;" "&amp;BJ59,SiteCalc2[FCI Charging Capacity '[kWh/day']]))</f>
        <v/>
      </c>
      <c r="BQ59" s="27" t="str" cm="1">
        <f t="array" ref="BQ59">IF(BQ$2&lt;=$R59,INDEX('Sites Data'!$BC$11:$BC$210,(BQ$2+SUM($R$4:$R58))),"")</f>
        <v/>
      </c>
      <c r="BR59" s="27" t="str" cm="1">
        <f t="array" ref="BR59">IF(BQ$2&lt;=$R59,INDEX('Sites Data'!$BD$11:$BD$210,(BQ$2+SUM($R$4:$R58))),"")</f>
        <v/>
      </c>
      <c r="BS59" s="27" t="str" cm="1">
        <f t="array" ref="BS59">IF(BQ$2&lt;=$R59,INDEX('Sites Data'!$BE$11:$BE$210,(BQ$2+SUM($R$4:$R58))),"")</f>
        <v/>
      </c>
      <c r="BT59" s="27" t="str" cm="1">
        <f t="array" ref="BT59">IF(BQ$2&lt;=$R59,INDEX('Sites Data'!$BF$11:$BF$210,(BQ$2+SUM($R$4:$R58))),"")</f>
        <v/>
      </c>
      <c r="BU59" s="27" t="str" cm="1">
        <f t="array" ref="BU59">IF(BQ$2&lt;=$R59,INDEX('Sites Data'!$BG$11:$BG$210,(BQ$2+SUM($R$4:$R58))),"")</f>
        <v/>
      </c>
      <c r="BV59" s="27" t="str" cm="1">
        <f t="array" ref="BV59">IF(BQ$2&lt;=$R59,INDEX('Sites Data'!$BH$11:$BH$210,(BQ$2+SUM($R$4:$R58))),"")</f>
        <v/>
      </c>
      <c r="BW59" s="27" t="str" cm="1">
        <f t="array" ref="BW59">IF(BQ$2&lt;=$R59,INDEX('Sites Data'!$BI$11:$BI$210,(BQ$2+SUM($R$4:$R58))),"")</f>
        <v/>
      </c>
      <c r="BX59" s="27" t="str" cm="1">
        <f t="array" ref="BX59">IF(BQ$2&lt;=$R59,INDEX('Sites Data'!$BJ$11:$BJ$210,(BQ$2+SUM($R$4:$R58))),"")</f>
        <v/>
      </c>
      <c r="BY59" s="27" t="str" cm="1">
        <f t="array" ref="BY59">IF(BQ$2&lt;=$R59,INDEX('Sites Data'!$BK$11:$BK$210,(BQ$2+SUM($R$4:$R58))),"")</f>
        <v/>
      </c>
      <c r="BZ59" s="25" t="str">
        <f>IF(BQ59="","",SUMIF(Hide[Unique Types],$C59&amp;" "&amp;BR59&amp;" "&amp;BS59&amp;" "&amp;BT59,SiteCalc2[FCI Charging Capacity '[kWh/day']]))</f>
        <v/>
      </c>
      <c r="CA59" s="27" t="str" cm="1">
        <f t="array" ref="CA59">IF(CA$2&lt;=$R59,INDEX('Sites Data'!$BC$11:$BC$210,(CA$2+SUM($R$4:$R58))),"")</f>
        <v/>
      </c>
      <c r="CB59" s="27" t="str" cm="1">
        <f t="array" ref="CB59">IF(CA$2&lt;=$R59,INDEX('Sites Data'!$BD$11:$BD$210,(CA$2+SUM($R$4:$R58))),"")</f>
        <v/>
      </c>
      <c r="CC59" s="27" t="str" cm="1">
        <f t="array" ref="CC59">IF(CA$2&lt;=$R59,INDEX('Sites Data'!$BE$11:$BE$210,(CA$2+SUM($R$4:$R58))),"")</f>
        <v/>
      </c>
      <c r="CD59" s="27" t="str" cm="1">
        <f t="array" ref="CD59">IF(CA$2&lt;=$R59,INDEX('Sites Data'!$BF$11:$BF$210,(CA$2+SUM($R$4:$R58))),"")</f>
        <v/>
      </c>
      <c r="CE59" s="27" t="str" cm="1">
        <f t="array" ref="CE59">IF(CA$2&lt;=$R59,INDEX('Sites Data'!$BG$11:$BG$210,(CA$2+SUM($R$4:$R58))),"")</f>
        <v/>
      </c>
      <c r="CF59" s="27" t="str" cm="1">
        <f t="array" ref="CF59">IF(CA$2&lt;=$R59,INDEX('Sites Data'!$BH$11:$BH$210,(CA$2+SUM($R$4:$R58))),"")</f>
        <v/>
      </c>
      <c r="CG59" s="27" t="str" cm="1">
        <f t="array" ref="CG59">IF(CA$2&lt;=$R59,INDEX('Sites Data'!$BI$11:$BI$210,(CA$2+SUM($R$4:$R58))),"")</f>
        <v/>
      </c>
      <c r="CH59" s="27" t="str" cm="1">
        <f t="array" ref="CH59">IF(CA$2&lt;=$R59,INDEX('Sites Data'!$BJ$11:$BJ$210,(CA$2+SUM($R$4:$R58))),"")</f>
        <v/>
      </c>
      <c r="CI59" s="27" t="str" cm="1">
        <f t="array" ref="CI59">IF(CA$2&lt;=$R59,INDEX('Sites Data'!$BK$11:$BK$210,(CA$2+SUM($R$4:$R58))),"")</f>
        <v/>
      </c>
      <c r="CJ59" s="25" t="str">
        <f>IF(CA59="","",SUMIF(Hide[Unique Types],$C59&amp;" "&amp;CB59&amp;" "&amp;CC59&amp;" "&amp;CD59,SiteCalc2[FCI Charging Capacity '[kWh/day']]))</f>
        <v/>
      </c>
      <c r="CK59" s="25" t="str">
        <f t="shared" si="11"/>
        <v/>
      </c>
      <c r="CL59" s="25" t="str">
        <f t="shared" si="12"/>
        <v/>
      </c>
      <c r="CM59" s="25" t="str">
        <f t="shared" si="13"/>
        <v/>
      </c>
      <c r="CN59" s="25" t="str">
        <f t="shared" si="14"/>
        <v/>
      </c>
      <c r="CO59" s="25" t="str">
        <f t="shared" si="15"/>
        <v/>
      </c>
      <c r="CP59" s="25" t="str">
        <f t="shared" si="16"/>
        <v/>
      </c>
      <c r="CQ59" s="25" t="str">
        <f t="shared" si="17"/>
        <v/>
      </c>
      <c r="CR59" s="25" t="str">
        <f t="shared" si="18"/>
        <v/>
      </c>
      <c r="CS59" s="25" t="str">
        <f t="shared" si="19"/>
        <v/>
      </c>
      <c r="CT59" s="25" t="str">
        <f t="shared" si="20"/>
        <v/>
      </c>
    </row>
    <row r="60" spans="1:98" x14ac:dyDescent="0.3">
      <c r="A60" s="20">
        <v>57</v>
      </c>
      <c r="B60" s="20">
        <f t="shared" si="21"/>
        <v>0</v>
      </c>
      <c r="D60" s="25">
        <f>_xlfn.XLOOKUP(C60,SiteChar[Site Name],SiteChar[Site Street Address],"",0,1)</f>
        <v>0</v>
      </c>
      <c r="E60" s="25" t="str">
        <f>_xlfn.XLOOKUP(D60,SiteChar[Site Street Address],SiteChar[Site City],"",0,1)</f>
        <v/>
      </c>
      <c r="F60" s="25">
        <f>_xlfn.XLOOKUP($C60,SiteChar[Site Name],SiteChar[Latitude],"",0,1)</f>
        <v>0</v>
      </c>
      <c r="G60" s="25">
        <f>_xlfn.XLOOKUP($C60,SiteChar[Site Name],SiteChar[Longitude],"",0,1)</f>
        <v>0</v>
      </c>
      <c r="H60" s="33">
        <f>_xlfn.XLOOKUP($C60,SiteChar[Site Name],SiteChar[Expected Date of Station Operation],"",0,1)</f>
        <v>0</v>
      </c>
      <c r="I60" s="34">
        <f>_xlfn.XLOOKUP($C60,SiteChar[Site Name],SiteChar[Expected Daily Permitted Hours],"",0,1)</f>
        <v>0</v>
      </c>
      <c r="J60" s="25">
        <f>_xlfn.XLOOKUP($C60,SiteChar[Site Name],SiteChar[Maximum Total Site Power 
'[kW']],"",0,1)</f>
        <v>0</v>
      </c>
      <c r="K60" s="25"/>
      <c r="L60" s="25" cm="1">
        <f t="array" ref="L60">_xlfn.XLOOKUP($C60,SiteChar[Site Name],SiteCalc1[Total Site
FCI 
Power Rating 
'[kW']],"",0,1)</f>
        <v>0</v>
      </c>
      <c r="M60" s="25" cm="1">
        <f t="array" ref="M60">_xlfn.XLOOKUP($C60,SiteChar[Site Name],SiteCalc1[Total 
Site 
LMD-FCI Power Rating 
'[kW']],"",0,1)</f>
        <v>0</v>
      </c>
      <c r="N60" s="25" cm="1">
        <f t="array" ref="N60">_xlfn.XLOOKUP($C60,SiteChar[Site Name],SiteCalc1[Total Site
HD-FCI Power Rating 
'[kW']],"",0,1)</f>
        <v>0</v>
      </c>
      <c r="O60" s="25" cm="1">
        <f t="array" ref="O60">_xlfn.XLOOKUP($C60,SiteChar[Site Name],SiteCalc2[Total Number of 
Site 
FSEs],"",0,1)</f>
        <v>0</v>
      </c>
      <c r="P60" s="27" cm="1">
        <f t="array" ref="P60">_xlfn.XLOOKUP($C60,SiteChar[Site Name],SiteCalc2[Total Number of Site
LMD-FCI FSEs],"",0,1)</f>
        <v>0</v>
      </c>
      <c r="Q60" s="27" cm="1">
        <f t="array" ref="Q60">_xlfn.XLOOKUP($C60,SiteChar[Site Name],SiteCalc2[Total Number of Site
HD-FCI FSEs],"",0,1)</f>
        <v>0</v>
      </c>
      <c r="R60" s="27" t="str" cm="1">
        <f t="array" ref="R60">_xlfn.XLOOKUP(C60,'Sites Data'!AZ67:$AZ$210,'Sites Data'!BA67:$BA$210,"",0,1)</f>
        <v/>
      </c>
      <c r="S60" s="25" t="str" cm="1">
        <f t="array" ref="S60">INDEX('Sites Data'!$BC$11:$BC$210,(S$2+SUM($R$4:R59)))</f>
        <v/>
      </c>
      <c r="T60" s="25" t="str" cm="1">
        <f t="array" ref="T60">INDEX('Sites Data'!$BD$11:$BD$210,(S$2+SUM($R$4:R59)))</f>
        <v/>
      </c>
      <c r="U60" s="25" t="str" cm="1">
        <f t="array" ref="U60">INDEX('Sites Data'!$BE$11:$BE$210,(S$2+SUM($R$4:$R59)))</f>
        <v/>
      </c>
      <c r="V60" s="25" t="str" cm="1">
        <f t="array" ref="V60">INDEX('Sites Data'!$BF$11:$BF$210,(S$2+SUM($R$4:$R59)))</f>
        <v/>
      </c>
      <c r="W60" s="25" t="str" cm="1">
        <f t="array" ref="W60">INDEX('Sites Data'!$BG$11:$BG$210,(S$2+SUM($R$4:$R59)))</f>
        <v/>
      </c>
      <c r="X60" s="25" t="str" cm="1">
        <f t="array" ref="X60">INDEX('Sites Data'!$BH$11:$BH$210,(S$2+SUM($R$4:$R59)))</f>
        <v/>
      </c>
      <c r="Y60" s="25" t="str" cm="1">
        <f t="array" ref="Y60">INDEX('Sites Data'!$BI$11:$BI$210,(S$2+SUM($R$4:$R59)))</f>
        <v/>
      </c>
      <c r="Z60" s="25" t="str" cm="1">
        <f t="array" ref="Z60">INDEX('Sites Data'!$BJ$11:$BJ$210,(S$2+SUM($R$4:$R59)))</f>
        <v/>
      </c>
      <c r="AA60" s="25" t="str" cm="1">
        <f t="array" ref="AA60">INDEX('Sites Data'!$BK$11:$BK$210,(S$2+SUM($R$4:$R59)))</f>
        <v/>
      </c>
      <c r="AB60" s="25" t="str">
        <f>IF(S60="","",SUMIF(Hide[Unique Types],$C60&amp;" "&amp;T60&amp;" "&amp;U60&amp;" "&amp;V60,SiteCalc2[FCI Charging Capacity '[kWh/day']]))</f>
        <v/>
      </c>
      <c r="AC60" s="27" t="str" cm="1">
        <f t="array" ref="AC60">IF(AC$2&lt;=$R60,INDEX('Sites Data'!$BC$11:$BC$210,(AC$2+SUM($R$4:$R59))),"")</f>
        <v/>
      </c>
      <c r="AD60" s="152" t="str" cm="1">
        <f t="array" ref="AD60">IF(AC$2&lt;=$R60,INDEX('Sites Data'!$BD$11:$BD$210,(AC$2+SUM($R$4:$R59))),"")</f>
        <v/>
      </c>
      <c r="AE60" s="27" t="str" cm="1">
        <f t="array" ref="AE60">IF(AC$2&lt;=$R60,INDEX('Sites Data'!$BE$11:$BE$210,(AC$2+SUM($R$4:$R59))),"")</f>
        <v/>
      </c>
      <c r="AF60" s="27" t="str" cm="1">
        <f t="array" ref="AF60">IF(AC$2&lt;=$R60,INDEX('Sites Data'!$BF$11:$BF$210,(AC$2+SUM($R$4:$R59))),"")</f>
        <v/>
      </c>
      <c r="AG60" s="27" t="str" cm="1">
        <f t="array" ref="AG60">IF(AC$2&lt;=$R60,INDEX('Sites Data'!$BG$11:$BG$210,(AC$2+SUM($R$4:$R59))),"")</f>
        <v/>
      </c>
      <c r="AH60" s="27" t="str" cm="1">
        <f t="array" ref="AH60">IF(AC$2&lt;=$R60,INDEX('Sites Data'!$BH$11:$BH$210,(AC$2+SUM($R$4:$R59))),"")</f>
        <v/>
      </c>
      <c r="AI60" s="27" t="str" cm="1">
        <f t="array" ref="AI60">IF(AC$2&lt;=$R60,INDEX('Sites Data'!$BI$11:$BI$210,(AC$2+SUM($R$4:$R59))),"")</f>
        <v/>
      </c>
      <c r="AJ60" s="27" t="str" cm="1">
        <f t="array" ref="AJ60">IF(AC$2&lt;=$R60,INDEX('Sites Data'!$BJ$11:$BJ$210,(AC$2+SUM($R$4:$R59))),"")</f>
        <v/>
      </c>
      <c r="AK60" s="27" t="str" cm="1">
        <f t="array" ref="AK60">IF(AC$2&lt;=$R60,INDEX('Sites Data'!$BK$11:$BK$210,(AC$2+SUM($R$4:$R59))),"")</f>
        <v/>
      </c>
      <c r="AL60" s="25" t="str">
        <f>IF(AC60="","",SUMIF(Hide[Unique Types],$C60&amp;" "&amp;AD60&amp;" "&amp;AE60&amp;" "&amp;AF60,SiteCalc2[FCI Charging Capacity '[kWh/day']]))</f>
        <v/>
      </c>
      <c r="AM60" s="27" t="str" cm="1">
        <f t="array" ref="AM60">IF(AM$2&lt;=$R60,INDEX('Sites Data'!$BC$11:$BC$210,(AM$2+SUM($R$4:$R59))),"")</f>
        <v/>
      </c>
      <c r="AN60" s="27" t="str" cm="1">
        <f t="array" ref="AN60">IF(AM$2&lt;=$R60,INDEX('Sites Data'!$BD$11:$BD$210,(AM$2+SUM($R$4:$R59))),"")</f>
        <v/>
      </c>
      <c r="AO60" s="27" t="str" cm="1">
        <f t="array" ref="AO60">IF(AM$2&lt;=$R60,INDEX('Sites Data'!$BE$11:$BE$210,(AM$2+SUM($R$4:$R59))),"")</f>
        <v/>
      </c>
      <c r="AP60" s="27" t="str" cm="1">
        <f t="array" ref="AP60">IF(AM$2&lt;=$R60,INDEX('Sites Data'!$BF$11:$BF$210,(AM$2+SUM($R$4:$R59))),"")</f>
        <v/>
      </c>
      <c r="AQ60" s="27" t="str" cm="1">
        <f t="array" ref="AQ60">IF(AM$2&lt;=$R60,INDEX('Sites Data'!$BG$11:$BG$210,(AM$2+SUM($R$4:$R59))),"")</f>
        <v/>
      </c>
      <c r="AR60" s="27" t="str" cm="1">
        <f t="array" ref="AR60">IF(AM$2&lt;=$R60,INDEX('Sites Data'!$BH$11:$BH$210,(AM$2+SUM($R$4:$R59))),"")</f>
        <v/>
      </c>
      <c r="AS60" s="27" t="str" cm="1">
        <f t="array" ref="AS60">IF(AM$2&lt;=$R60,INDEX('Sites Data'!$BI$11:$BI$210,(AM$2+SUM($R$4:$R59))),"")</f>
        <v/>
      </c>
      <c r="AT60" s="27" t="str" cm="1">
        <f t="array" ref="AT60">IF(AM$2&lt;=$R60,INDEX('Sites Data'!$BJ$11:$BJ$210,(AM$2+SUM($R$4:$R59))),"")</f>
        <v/>
      </c>
      <c r="AU60" s="27" t="str" cm="1">
        <f t="array" ref="AU60">IF(AM$2&lt;=$R60,INDEX('Sites Data'!$BK$11:$BK$210,(AM$2+SUM($R$4:$R59))),"")</f>
        <v/>
      </c>
      <c r="AV60" s="25" t="str">
        <f>IF(AM60="","",SUMIF(Hide[Unique Types],$C60&amp;" "&amp;AN60&amp;" "&amp;AO60&amp;" "&amp;AP60,SiteCalc2[FCI Charging Capacity '[kWh/day']]))</f>
        <v/>
      </c>
      <c r="AW60" s="27" t="str" cm="1">
        <f t="array" ref="AW60">IF(AW$2&lt;=$R60,INDEX('Sites Data'!$BC$11:$BC$210,(AW$2+SUM($R$4:$R59))),"")</f>
        <v/>
      </c>
      <c r="AX60" s="27" t="str" cm="1">
        <f t="array" ref="AX60">IF(AW$2&lt;=$R60,INDEX('Sites Data'!$BD$11:$BD$210,(AW$2+SUM($R$4:$R59))),"")</f>
        <v/>
      </c>
      <c r="AY60" s="27" t="str" cm="1">
        <f t="array" ref="AY60">IF(AW$2&lt;=$R60,INDEX('Sites Data'!$BE$11:$BE$210,(AW$2+SUM($R$4:$R59))),"")</f>
        <v/>
      </c>
      <c r="AZ60" s="27" t="str" cm="1">
        <f t="array" ref="AZ60">IF(AW$2&lt;=$R60,INDEX('Sites Data'!$BF$11:$BF$210,(AW$2+SUM($R$4:$R59))),"")</f>
        <v/>
      </c>
      <c r="BA60" s="27" t="str" cm="1">
        <f t="array" ref="BA60">IF(AW$2&lt;=$R60,INDEX('Sites Data'!$BG$11:$BG$210,(AW$2+SUM($R$4:$R59))),"")</f>
        <v/>
      </c>
      <c r="BB60" s="27" t="str" cm="1">
        <f t="array" ref="BB60">IF(AW$2&lt;=$R60,INDEX('Sites Data'!$BH$11:$BH$210,(AW$2+SUM($R$4:$R59))),"")</f>
        <v/>
      </c>
      <c r="BC60" s="27" t="str" cm="1">
        <f t="array" ref="BC60">IF(AW$2&lt;=$R60,INDEX('Sites Data'!$BI$11:$BI$210,(AW$2+SUM($R$4:$R59))),"")</f>
        <v/>
      </c>
      <c r="BD60" s="27" t="str" cm="1">
        <f t="array" ref="BD60">IF(AW$2&lt;=$R60,INDEX('Sites Data'!$BJ$11:$BJ$210,(AW$2+SUM($R$4:$R59))),"")</f>
        <v/>
      </c>
      <c r="BE60" s="27" t="str" cm="1">
        <f t="array" ref="BE60">IF(AW$2&lt;=$R60,INDEX('Sites Data'!$BK$11:$BK$210,(AW$2+SUM($R$4:$R59))),"")</f>
        <v/>
      </c>
      <c r="BF60" s="25" t="str">
        <f>IF(AW60="","",SUMIF(Hide[Unique Types],$C60&amp;" "&amp;AX60&amp;" "&amp;AY60&amp;" "&amp;AZ60,SiteCalc2[FCI Charging Capacity '[kWh/day']]))</f>
        <v/>
      </c>
      <c r="BG60" s="27" t="str" cm="1">
        <f t="array" ref="BG60">IF(BG$2&lt;=$R60,INDEX('Sites Data'!$BC$11:$BC$210,(BG$2+SUM($R$4:$R59))),"")</f>
        <v/>
      </c>
      <c r="BH60" s="27" t="str" cm="1">
        <f t="array" ref="BH60">IF(BG$2&lt;=$R60,INDEX('Sites Data'!$BD$11:$BD$210,(BG$2+SUM($R$4:$R59))),"")</f>
        <v/>
      </c>
      <c r="BI60" s="27" t="str" cm="1">
        <f t="array" ref="BI60">IF(BG$2&lt;=$R60,INDEX('Sites Data'!$BE$11:$BE$210,(BG$2+SUM($R$4:$R59))),"")</f>
        <v/>
      </c>
      <c r="BJ60" s="27" t="str" cm="1">
        <f t="array" ref="BJ60">IF(BG$2&lt;=$R60,INDEX('Sites Data'!$BF$11:$BF$210,(BG$2+SUM($R$4:$R59))),"")</f>
        <v/>
      </c>
      <c r="BK60" s="27" t="str" cm="1">
        <f t="array" ref="BK60">IF(BG$2&lt;=$R60,INDEX('Sites Data'!$BG$11:$BG$210,(BG$2+SUM($R$4:$R59))),"")</f>
        <v/>
      </c>
      <c r="BL60" s="27" t="str" cm="1">
        <f t="array" ref="BL60">IF(BG$2&lt;=$R60,INDEX('Sites Data'!$BH$11:$BH$210,(BG$2+SUM($R$4:$R59))),"")</f>
        <v/>
      </c>
      <c r="BM60" s="27" t="str" cm="1">
        <f t="array" ref="BM60">IF(BG$2&lt;=$R60,INDEX('Sites Data'!$BI$11:$BI$210,(BG$2+SUM($R$4:$R59))),"")</f>
        <v/>
      </c>
      <c r="BN60" s="27" t="str" cm="1">
        <f t="array" ref="BN60">IF(BG$2&lt;=$R60,INDEX('Sites Data'!$BJ$11:$BJ$210,(BG$2+SUM($R$4:$R59))),"")</f>
        <v/>
      </c>
      <c r="BO60" s="27" t="str" cm="1">
        <f t="array" ref="BO60">IF(BG$2&lt;=$R60,INDEX('Sites Data'!$BK$11:$BK$210,(BG$2+SUM($R$4:$R59))),"")</f>
        <v/>
      </c>
      <c r="BP60" s="25" t="str">
        <f>IF(BG60="","",SUMIF(Hide[Unique Types],$C60&amp;" "&amp;BH60&amp;" "&amp;BI60&amp;" "&amp;BJ60,SiteCalc2[FCI Charging Capacity '[kWh/day']]))</f>
        <v/>
      </c>
      <c r="BQ60" s="27" t="str" cm="1">
        <f t="array" ref="BQ60">IF(BQ$2&lt;=$R60,INDEX('Sites Data'!$BC$11:$BC$210,(BQ$2+SUM($R$4:$R59))),"")</f>
        <v/>
      </c>
      <c r="BR60" s="27" t="str" cm="1">
        <f t="array" ref="BR60">IF(BQ$2&lt;=$R60,INDEX('Sites Data'!$BD$11:$BD$210,(BQ$2+SUM($R$4:$R59))),"")</f>
        <v/>
      </c>
      <c r="BS60" s="27" t="str" cm="1">
        <f t="array" ref="BS60">IF(BQ$2&lt;=$R60,INDEX('Sites Data'!$BE$11:$BE$210,(BQ$2+SUM($R$4:$R59))),"")</f>
        <v/>
      </c>
      <c r="BT60" s="27" t="str" cm="1">
        <f t="array" ref="BT60">IF(BQ$2&lt;=$R60,INDEX('Sites Data'!$BF$11:$BF$210,(BQ$2+SUM($R$4:$R59))),"")</f>
        <v/>
      </c>
      <c r="BU60" s="27" t="str" cm="1">
        <f t="array" ref="BU60">IF(BQ$2&lt;=$R60,INDEX('Sites Data'!$BG$11:$BG$210,(BQ$2+SUM($R$4:$R59))),"")</f>
        <v/>
      </c>
      <c r="BV60" s="27" t="str" cm="1">
        <f t="array" ref="BV60">IF(BQ$2&lt;=$R60,INDEX('Sites Data'!$BH$11:$BH$210,(BQ$2+SUM($R$4:$R59))),"")</f>
        <v/>
      </c>
      <c r="BW60" s="27" t="str" cm="1">
        <f t="array" ref="BW60">IF(BQ$2&lt;=$R60,INDEX('Sites Data'!$BI$11:$BI$210,(BQ$2+SUM($R$4:$R59))),"")</f>
        <v/>
      </c>
      <c r="BX60" s="27" t="str" cm="1">
        <f t="array" ref="BX60">IF(BQ$2&lt;=$R60,INDEX('Sites Data'!$BJ$11:$BJ$210,(BQ$2+SUM($R$4:$R59))),"")</f>
        <v/>
      </c>
      <c r="BY60" s="27" t="str" cm="1">
        <f t="array" ref="BY60">IF(BQ$2&lt;=$R60,INDEX('Sites Data'!$BK$11:$BK$210,(BQ$2+SUM($R$4:$R59))),"")</f>
        <v/>
      </c>
      <c r="BZ60" s="25" t="str">
        <f>IF(BQ60="","",SUMIF(Hide[Unique Types],$C60&amp;" "&amp;BR60&amp;" "&amp;BS60&amp;" "&amp;BT60,SiteCalc2[FCI Charging Capacity '[kWh/day']]))</f>
        <v/>
      </c>
      <c r="CA60" s="27" t="str" cm="1">
        <f t="array" ref="CA60">IF(CA$2&lt;=$R60,INDEX('Sites Data'!$BC$11:$BC$210,(CA$2+SUM($R$4:$R59))),"")</f>
        <v/>
      </c>
      <c r="CB60" s="27" t="str" cm="1">
        <f t="array" ref="CB60">IF(CA$2&lt;=$R60,INDEX('Sites Data'!$BD$11:$BD$210,(CA$2+SUM($R$4:$R59))),"")</f>
        <v/>
      </c>
      <c r="CC60" s="27" t="str" cm="1">
        <f t="array" ref="CC60">IF(CA$2&lt;=$R60,INDEX('Sites Data'!$BE$11:$BE$210,(CA$2+SUM($R$4:$R59))),"")</f>
        <v/>
      </c>
      <c r="CD60" s="27" t="str" cm="1">
        <f t="array" ref="CD60">IF(CA$2&lt;=$R60,INDEX('Sites Data'!$BF$11:$BF$210,(CA$2+SUM($R$4:$R59))),"")</f>
        <v/>
      </c>
      <c r="CE60" s="27" t="str" cm="1">
        <f t="array" ref="CE60">IF(CA$2&lt;=$R60,INDEX('Sites Data'!$BG$11:$BG$210,(CA$2+SUM($R$4:$R59))),"")</f>
        <v/>
      </c>
      <c r="CF60" s="27" t="str" cm="1">
        <f t="array" ref="CF60">IF(CA$2&lt;=$R60,INDEX('Sites Data'!$BH$11:$BH$210,(CA$2+SUM($R$4:$R59))),"")</f>
        <v/>
      </c>
      <c r="CG60" s="27" t="str" cm="1">
        <f t="array" ref="CG60">IF(CA$2&lt;=$R60,INDEX('Sites Data'!$BI$11:$BI$210,(CA$2+SUM($R$4:$R59))),"")</f>
        <v/>
      </c>
      <c r="CH60" s="27" t="str" cm="1">
        <f t="array" ref="CH60">IF(CA$2&lt;=$R60,INDEX('Sites Data'!$BJ$11:$BJ$210,(CA$2+SUM($R$4:$R59))),"")</f>
        <v/>
      </c>
      <c r="CI60" s="27" t="str" cm="1">
        <f t="array" ref="CI60">IF(CA$2&lt;=$R60,INDEX('Sites Data'!$BK$11:$BK$210,(CA$2+SUM($R$4:$R59))),"")</f>
        <v/>
      </c>
      <c r="CJ60" s="25" t="str">
        <f>IF(CA60="","",SUMIF(Hide[Unique Types],$C60&amp;" "&amp;CB60&amp;" "&amp;CC60&amp;" "&amp;CD60,SiteCalc2[FCI Charging Capacity '[kWh/day']]))</f>
        <v/>
      </c>
      <c r="CK60" s="25" t="str">
        <f t="shared" si="11"/>
        <v/>
      </c>
      <c r="CL60" s="25" t="str">
        <f t="shared" si="12"/>
        <v/>
      </c>
      <c r="CM60" s="25" t="str">
        <f t="shared" si="13"/>
        <v/>
      </c>
      <c r="CN60" s="25" t="str">
        <f t="shared" si="14"/>
        <v/>
      </c>
      <c r="CO60" s="25" t="str">
        <f t="shared" si="15"/>
        <v/>
      </c>
      <c r="CP60" s="25" t="str">
        <f t="shared" si="16"/>
        <v/>
      </c>
      <c r="CQ60" s="25" t="str">
        <f t="shared" si="17"/>
        <v/>
      </c>
      <c r="CR60" s="25" t="str">
        <f t="shared" si="18"/>
        <v/>
      </c>
      <c r="CS60" s="25" t="str">
        <f t="shared" si="19"/>
        <v/>
      </c>
      <c r="CT60" s="25" t="str">
        <f t="shared" si="20"/>
        <v/>
      </c>
    </row>
    <row r="61" spans="1:98" x14ac:dyDescent="0.3">
      <c r="A61" s="20">
        <v>58</v>
      </c>
      <c r="B61" s="20">
        <f t="shared" si="21"/>
        <v>0</v>
      </c>
      <c r="D61" s="25">
        <f>_xlfn.XLOOKUP(C61,SiteChar[Site Name],SiteChar[Site Street Address],"",0,1)</f>
        <v>0</v>
      </c>
      <c r="E61" s="25" t="str">
        <f>_xlfn.XLOOKUP(D61,SiteChar[Site Street Address],SiteChar[Site City],"",0,1)</f>
        <v/>
      </c>
      <c r="F61" s="25">
        <f>_xlfn.XLOOKUP($C61,SiteChar[Site Name],SiteChar[Latitude],"",0,1)</f>
        <v>0</v>
      </c>
      <c r="G61" s="25">
        <f>_xlfn.XLOOKUP($C61,SiteChar[Site Name],SiteChar[Longitude],"",0,1)</f>
        <v>0</v>
      </c>
      <c r="H61" s="33">
        <f>_xlfn.XLOOKUP($C61,SiteChar[Site Name],SiteChar[Expected Date of Station Operation],"",0,1)</f>
        <v>0</v>
      </c>
      <c r="I61" s="34">
        <f>_xlfn.XLOOKUP($C61,SiteChar[Site Name],SiteChar[Expected Daily Permitted Hours],"",0,1)</f>
        <v>0</v>
      </c>
      <c r="J61" s="25">
        <f>_xlfn.XLOOKUP($C61,SiteChar[Site Name],SiteChar[Maximum Total Site Power 
'[kW']],"",0,1)</f>
        <v>0</v>
      </c>
      <c r="K61" s="25"/>
      <c r="L61" s="25" cm="1">
        <f t="array" ref="L61">_xlfn.XLOOKUP($C61,SiteChar[Site Name],SiteCalc1[Total Site
FCI 
Power Rating 
'[kW']],"",0,1)</f>
        <v>0</v>
      </c>
      <c r="M61" s="25" cm="1">
        <f t="array" ref="M61">_xlfn.XLOOKUP($C61,SiteChar[Site Name],SiteCalc1[Total 
Site 
LMD-FCI Power Rating 
'[kW']],"",0,1)</f>
        <v>0</v>
      </c>
      <c r="N61" s="25" cm="1">
        <f t="array" ref="N61">_xlfn.XLOOKUP($C61,SiteChar[Site Name],SiteCalc1[Total Site
HD-FCI Power Rating 
'[kW']],"",0,1)</f>
        <v>0</v>
      </c>
      <c r="O61" s="25" cm="1">
        <f t="array" ref="O61">_xlfn.XLOOKUP($C61,SiteChar[Site Name],SiteCalc2[Total Number of 
Site 
FSEs],"",0,1)</f>
        <v>0</v>
      </c>
      <c r="P61" s="27" cm="1">
        <f t="array" ref="P61">_xlfn.XLOOKUP($C61,SiteChar[Site Name],SiteCalc2[Total Number of Site
LMD-FCI FSEs],"",0,1)</f>
        <v>0</v>
      </c>
      <c r="Q61" s="27" cm="1">
        <f t="array" ref="Q61">_xlfn.XLOOKUP($C61,SiteChar[Site Name],SiteCalc2[Total Number of Site
HD-FCI FSEs],"",0,1)</f>
        <v>0</v>
      </c>
      <c r="R61" s="27" t="str" cm="1">
        <f t="array" ref="R61">_xlfn.XLOOKUP(C61,'Sites Data'!AZ68:$AZ$210,'Sites Data'!BA68:$BA$210,"",0,1)</f>
        <v/>
      </c>
      <c r="S61" s="25" t="str" cm="1">
        <f t="array" ref="S61">INDEX('Sites Data'!$BC$11:$BC$210,(S$2+SUM($R$4:R60)))</f>
        <v/>
      </c>
      <c r="T61" s="25" t="str" cm="1">
        <f t="array" ref="T61">INDEX('Sites Data'!$BD$11:$BD$210,(S$2+SUM($R$4:R60)))</f>
        <v/>
      </c>
      <c r="U61" s="25" t="str" cm="1">
        <f t="array" ref="U61">INDEX('Sites Data'!$BE$11:$BE$210,(S$2+SUM($R$4:$R60)))</f>
        <v/>
      </c>
      <c r="V61" s="25" t="str" cm="1">
        <f t="array" ref="V61">INDEX('Sites Data'!$BF$11:$BF$210,(S$2+SUM($R$4:$R60)))</f>
        <v/>
      </c>
      <c r="W61" s="25" t="str" cm="1">
        <f t="array" ref="W61">INDEX('Sites Data'!$BG$11:$BG$210,(S$2+SUM($R$4:$R60)))</f>
        <v/>
      </c>
      <c r="X61" s="25" t="str" cm="1">
        <f t="array" ref="X61">INDEX('Sites Data'!$BH$11:$BH$210,(S$2+SUM($R$4:$R60)))</f>
        <v/>
      </c>
      <c r="Y61" s="25" t="str" cm="1">
        <f t="array" ref="Y61">INDEX('Sites Data'!$BI$11:$BI$210,(S$2+SUM($R$4:$R60)))</f>
        <v/>
      </c>
      <c r="Z61" s="25" t="str" cm="1">
        <f t="array" ref="Z61">INDEX('Sites Data'!$BJ$11:$BJ$210,(S$2+SUM($R$4:$R60)))</f>
        <v/>
      </c>
      <c r="AA61" s="25" t="str" cm="1">
        <f t="array" ref="AA61">INDEX('Sites Data'!$BK$11:$BK$210,(S$2+SUM($R$4:$R60)))</f>
        <v/>
      </c>
      <c r="AB61" s="25" t="str">
        <f>IF(S61="","",SUMIF(Hide[Unique Types],$C61&amp;" "&amp;T61&amp;" "&amp;U61&amp;" "&amp;V61,SiteCalc2[FCI Charging Capacity '[kWh/day']]))</f>
        <v/>
      </c>
      <c r="AC61" s="27" t="str" cm="1">
        <f t="array" ref="AC61">IF(AC$2&lt;=$R61,INDEX('Sites Data'!$BC$11:$BC$210,(AC$2+SUM($R$4:$R60))),"")</f>
        <v/>
      </c>
      <c r="AD61" s="152" t="str" cm="1">
        <f t="array" ref="AD61">IF(AC$2&lt;=$R61,INDEX('Sites Data'!$BD$11:$BD$210,(AC$2+SUM($R$4:$R60))),"")</f>
        <v/>
      </c>
      <c r="AE61" s="27" t="str" cm="1">
        <f t="array" ref="AE61">IF(AC$2&lt;=$R61,INDEX('Sites Data'!$BE$11:$BE$210,(AC$2+SUM($R$4:$R60))),"")</f>
        <v/>
      </c>
      <c r="AF61" s="27" t="str" cm="1">
        <f t="array" ref="AF61">IF(AC$2&lt;=$R61,INDEX('Sites Data'!$BF$11:$BF$210,(AC$2+SUM($R$4:$R60))),"")</f>
        <v/>
      </c>
      <c r="AG61" s="27" t="str" cm="1">
        <f t="array" ref="AG61">IF(AC$2&lt;=$R61,INDEX('Sites Data'!$BG$11:$BG$210,(AC$2+SUM($R$4:$R60))),"")</f>
        <v/>
      </c>
      <c r="AH61" s="27" t="str" cm="1">
        <f t="array" ref="AH61">IF(AC$2&lt;=$R61,INDEX('Sites Data'!$BH$11:$BH$210,(AC$2+SUM($R$4:$R60))),"")</f>
        <v/>
      </c>
      <c r="AI61" s="27" t="str" cm="1">
        <f t="array" ref="AI61">IF(AC$2&lt;=$R61,INDEX('Sites Data'!$BI$11:$BI$210,(AC$2+SUM($R$4:$R60))),"")</f>
        <v/>
      </c>
      <c r="AJ61" s="27" t="str" cm="1">
        <f t="array" ref="AJ61">IF(AC$2&lt;=$R61,INDEX('Sites Data'!$BJ$11:$BJ$210,(AC$2+SUM($R$4:$R60))),"")</f>
        <v/>
      </c>
      <c r="AK61" s="27" t="str" cm="1">
        <f t="array" ref="AK61">IF(AC$2&lt;=$R61,INDEX('Sites Data'!$BK$11:$BK$210,(AC$2+SUM($R$4:$R60))),"")</f>
        <v/>
      </c>
      <c r="AL61" s="25" t="str">
        <f>IF(AC61="","",SUMIF(Hide[Unique Types],$C61&amp;" "&amp;AD61&amp;" "&amp;AE61&amp;" "&amp;AF61,SiteCalc2[FCI Charging Capacity '[kWh/day']]))</f>
        <v/>
      </c>
      <c r="AM61" s="27" t="str" cm="1">
        <f t="array" ref="AM61">IF(AM$2&lt;=$R61,INDEX('Sites Data'!$BC$11:$BC$210,(AM$2+SUM($R$4:$R60))),"")</f>
        <v/>
      </c>
      <c r="AN61" s="27" t="str" cm="1">
        <f t="array" ref="AN61">IF(AM$2&lt;=$R61,INDEX('Sites Data'!$BD$11:$BD$210,(AM$2+SUM($R$4:$R60))),"")</f>
        <v/>
      </c>
      <c r="AO61" s="27" t="str" cm="1">
        <f t="array" ref="AO61">IF(AM$2&lt;=$R61,INDEX('Sites Data'!$BE$11:$BE$210,(AM$2+SUM($R$4:$R60))),"")</f>
        <v/>
      </c>
      <c r="AP61" s="27" t="str" cm="1">
        <f t="array" ref="AP61">IF(AM$2&lt;=$R61,INDEX('Sites Data'!$BF$11:$BF$210,(AM$2+SUM($R$4:$R60))),"")</f>
        <v/>
      </c>
      <c r="AQ61" s="27" t="str" cm="1">
        <f t="array" ref="AQ61">IF(AM$2&lt;=$R61,INDEX('Sites Data'!$BG$11:$BG$210,(AM$2+SUM($R$4:$R60))),"")</f>
        <v/>
      </c>
      <c r="AR61" s="27" t="str" cm="1">
        <f t="array" ref="AR61">IF(AM$2&lt;=$R61,INDEX('Sites Data'!$BH$11:$BH$210,(AM$2+SUM($R$4:$R60))),"")</f>
        <v/>
      </c>
      <c r="AS61" s="27" t="str" cm="1">
        <f t="array" ref="AS61">IF(AM$2&lt;=$R61,INDEX('Sites Data'!$BI$11:$BI$210,(AM$2+SUM($R$4:$R60))),"")</f>
        <v/>
      </c>
      <c r="AT61" s="27" t="str" cm="1">
        <f t="array" ref="AT61">IF(AM$2&lt;=$R61,INDEX('Sites Data'!$BJ$11:$BJ$210,(AM$2+SUM($R$4:$R60))),"")</f>
        <v/>
      </c>
      <c r="AU61" s="27" t="str" cm="1">
        <f t="array" ref="AU61">IF(AM$2&lt;=$R61,INDEX('Sites Data'!$BK$11:$BK$210,(AM$2+SUM($R$4:$R60))),"")</f>
        <v/>
      </c>
      <c r="AV61" s="25" t="str">
        <f>IF(AM61="","",SUMIF(Hide[Unique Types],$C61&amp;" "&amp;AN61&amp;" "&amp;AO61&amp;" "&amp;AP61,SiteCalc2[FCI Charging Capacity '[kWh/day']]))</f>
        <v/>
      </c>
      <c r="AW61" s="27" t="str" cm="1">
        <f t="array" ref="AW61">IF(AW$2&lt;=$R61,INDEX('Sites Data'!$BC$11:$BC$210,(AW$2+SUM($R$4:$R60))),"")</f>
        <v/>
      </c>
      <c r="AX61" s="27" t="str" cm="1">
        <f t="array" ref="AX61">IF(AW$2&lt;=$R61,INDEX('Sites Data'!$BD$11:$BD$210,(AW$2+SUM($R$4:$R60))),"")</f>
        <v/>
      </c>
      <c r="AY61" s="27" t="str" cm="1">
        <f t="array" ref="AY61">IF(AW$2&lt;=$R61,INDEX('Sites Data'!$BE$11:$BE$210,(AW$2+SUM($R$4:$R60))),"")</f>
        <v/>
      </c>
      <c r="AZ61" s="27" t="str" cm="1">
        <f t="array" ref="AZ61">IF(AW$2&lt;=$R61,INDEX('Sites Data'!$BF$11:$BF$210,(AW$2+SUM($R$4:$R60))),"")</f>
        <v/>
      </c>
      <c r="BA61" s="27" t="str" cm="1">
        <f t="array" ref="BA61">IF(AW$2&lt;=$R61,INDEX('Sites Data'!$BG$11:$BG$210,(AW$2+SUM($R$4:$R60))),"")</f>
        <v/>
      </c>
      <c r="BB61" s="27" t="str" cm="1">
        <f t="array" ref="BB61">IF(AW$2&lt;=$R61,INDEX('Sites Data'!$BH$11:$BH$210,(AW$2+SUM($R$4:$R60))),"")</f>
        <v/>
      </c>
      <c r="BC61" s="27" t="str" cm="1">
        <f t="array" ref="BC61">IF(AW$2&lt;=$R61,INDEX('Sites Data'!$BI$11:$BI$210,(AW$2+SUM($R$4:$R60))),"")</f>
        <v/>
      </c>
      <c r="BD61" s="27" t="str" cm="1">
        <f t="array" ref="BD61">IF(AW$2&lt;=$R61,INDEX('Sites Data'!$BJ$11:$BJ$210,(AW$2+SUM($R$4:$R60))),"")</f>
        <v/>
      </c>
      <c r="BE61" s="27" t="str" cm="1">
        <f t="array" ref="BE61">IF(AW$2&lt;=$R61,INDEX('Sites Data'!$BK$11:$BK$210,(AW$2+SUM($R$4:$R60))),"")</f>
        <v/>
      </c>
      <c r="BF61" s="25" t="str">
        <f>IF(AW61="","",SUMIF(Hide[Unique Types],$C61&amp;" "&amp;AX61&amp;" "&amp;AY61&amp;" "&amp;AZ61,SiteCalc2[FCI Charging Capacity '[kWh/day']]))</f>
        <v/>
      </c>
      <c r="BG61" s="27" t="str" cm="1">
        <f t="array" ref="BG61">IF(BG$2&lt;=$R61,INDEX('Sites Data'!$BC$11:$BC$210,(BG$2+SUM($R$4:$R60))),"")</f>
        <v/>
      </c>
      <c r="BH61" s="27" t="str" cm="1">
        <f t="array" ref="BH61">IF(BG$2&lt;=$R61,INDEX('Sites Data'!$BD$11:$BD$210,(BG$2+SUM($R$4:$R60))),"")</f>
        <v/>
      </c>
      <c r="BI61" s="27" t="str" cm="1">
        <f t="array" ref="BI61">IF(BG$2&lt;=$R61,INDEX('Sites Data'!$BE$11:$BE$210,(BG$2+SUM($R$4:$R60))),"")</f>
        <v/>
      </c>
      <c r="BJ61" s="27" t="str" cm="1">
        <f t="array" ref="BJ61">IF(BG$2&lt;=$R61,INDEX('Sites Data'!$BF$11:$BF$210,(BG$2+SUM($R$4:$R60))),"")</f>
        <v/>
      </c>
      <c r="BK61" s="27" t="str" cm="1">
        <f t="array" ref="BK61">IF(BG$2&lt;=$R61,INDEX('Sites Data'!$BG$11:$BG$210,(BG$2+SUM($R$4:$R60))),"")</f>
        <v/>
      </c>
      <c r="BL61" s="27" t="str" cm="1">
        <f t="array" ref="BL61">IF(BG$2&lt;=$R61,INDEX('Sites Data'!$BH$11:$BH$210,(BG$2+SUM($R$4:$R60))),"")</f>
        <v/>
      </c>
      <c r="BM61" s="27" t="str" cm="1">
        <f t="array" ref="BM61">IF(BG$2&lt;=$R61,INDEX('Sites Data'!$BI$11:$BI$210,(BG$2+SUM($R$4:$R60))),"")</f>
        <v/>
      </c>
      <c r="BN61" s="27" t="str" cm="1">
        <f t="array" ref="BN61">IF(BG$2&lt;=$R61,INDEX('Sites Data'!$BJ$11:$BJ$210,(BG$2+SUM($R$4:$R60))),"")</f>
        <v/>
      </c>
      <c r="BO61" s="27" t="str" cm="1">
        <f t="array" ref="BO61">IF(BG$2&lt;=$R61,INDEX('Sites Data'!$BK$11:$BK$210,(BG$2+SUM($R$4:$R60))),"")</f>
        <v/>
      </c>
      <c r="BP61" s="25" t="str">
        <f>IF(BG61="","",SUMIF(Hide[Unique Types],$C61&amp;" "&amp;BH61&amp;" "&amp;BI61&amp;" "&amp;BJ61,SiteCalc2[FCI Charging Capacity '[kWh/day']]))</f>
        <v/>
      </c>
      <c r="BQ61" s="27" t="str" cm="1">
        <f t="array" ref="BQ61">IF(BQ$2&lt;=$R61,INDEX('Sites Data'!$BC$11:$BC$210,(BQ$2+SUM($R$4:$R60))),"")</f>
        <v/>
      </c>
      <c r="BR61" s="27" t="str" cm="1">
        <f t="array" ref="BR61">IF(BQ$2&lt;=$R61,INDEX('Sites Data'!$BD$11:$BD$210,(BQ$2+SUM($R$4:$R60))),"")</f>
        <v/>
      </c>
      <c r="BS61" s="27" t="str" cm="1">
        <f t="array" ref="BS61">IF(BQ$2&lt;=$R61,INDEX('Sites Data'!$BE$11:$BE$210,(BQ$2+SUM($R$4:$R60))),"")</f>
        <v/>
      </c>
      <c r="BT61" s="27" t="str" cm="1">
        <f t="array" ref="BT61">IF(BQ$2&lt;=$R61,INDEX('Sites Data'!$BF$11:$BF$210,(BQ$2+SUM($R$4:$R60))),"")</f>
        <v/>
      </c>
      <c r="BU61" s="27" t="str" cm="1">
        <f t="array" ref="BU61">IF(BQ$2&lt;=$R61,INDEX('Sites Data'!$BG$11:$BG$210,(BQ$2+SUM($R$4:$R60))),"")</f>
        <v/>
      </c>
      <c r="BV61" s="27" t="str" cm="1">
        <f t="array" ref="BV61">IF(BQ$2&lt;=$R61,INDEX('Sites Data'!$BH$11:$BH$210,(BQ$2+SUM($R$4:$R60))),"")</f>
        <v/>
      </c>
      <c r="BW61" s="27" t="str" cm="1">
        <f t="array" ref="BW61">IF(BQ$2&lt;=$R61,INDEX('Sites Data'!$BI$11:$BI$210,(BQ$2+SUM($R$4:$R60))),"")</f>
        <v/>
      </c>
      <c r="BX61" s="27" t="str" cm="1">
        <f t="array" ref="BX61">IF(BQ$2&lt;=$R61,INDEX('Sites Data'!$BJ$11:$BJ$210,(BQ$2+SUM($R$4:$R60))),"")</f>
        <v/>
      </c>
      <c r="BY61" s="27" t="str" cm="1">
        <f t="array" ref="BY61">IF(BQ$2&lt;=$R61,INDEX('Sites Data'!$BK$11:$BK$210,(BQ$2+SUM($R$4:$R60))),"")</f>
        <v/>
      </c>
      <c r="BZ61" s="25" t="str">
        <f>IF(BQ61="","",SUMIF(Hide[Unique Types],$C61&amp;" "&amp;BR61&amp;" "&amp;BS61&amp;" "&amp;BT61,SiteCalc2[FCI Charging Capacity '[kWh/day']]))</f>
        <v/>
      </c>
      <c r="CA61" s="27" t="str" cm="1">
        <f t="array" ref="CA61">IF(CA$2&lt;=$R61,INDEX('Sites Data'!$BC$11:$BC$210,(CA$2+SUM($R$4:$R60))),"")</f>
        <v/>
      </c>
      <c r="CB61" s="27" t="str" cm="1">
        <f t="array" ref="CB61">IF(CA$2&lt;=$R61,INDEX('Sites Data'!$BD$11:$BD$210,(CA$2+SUM($R$4:$R60))),"")</f>
        <v/>
      </c>
      <c r="CC61" s="27" t="str" cm="1">
        <f t="array" ref="CC61">IF(CA$2&lt;=$R61,INDEX('Sites Data'!$BE$11:$BE$210,(CA$2+SUM($R$4:$R60))),"")</f>
        <v/>
      </c>
      <c r="CD61" s="27" t="str" cm="1">
        <f t="array" ref="CD61">IF(CA$2&lt;=$R61,INDEX('Sites Data'!$BF$11:$BF$210,(CA$2+SUM($R$4:$R60))),"")</f>
        <v/>
      </c>
      <c r="CE61" s="27" t="str" cm="1">
        <f t="array" ref="CE61">IF(CA$2&lt;=$R61,INDEX('Sites Data'!$BG$11:$BG$210,(CA$2+SUM($R$4:$R60))),"")</f>
        <v/>
      </c>
      <c r="CF61" s="27" t="str" cm="1">
        <f t="array" ref="CF61">IF(CA$2&lt;=$R61,INDEX('Sites Data'!$BH$11:$BH$210,(CA$2+SUM($R$4:$R60))),"")</f>
        <v/>
      </c>
      <c r="CG61" s="27" t="str" cm="1">
        <f t="array" ref="CG61">IF(CA$2&lt;=$R61,INDEX('Sites Data'!$BI$11:$BI$210,(CA$2+SUM($R$4:$R60))),"")</f>
        <v/>
      </c>
      <c r="CH61" s="27" t="str" cm="1">
        <f t="array" ref="CH61">IF(CA$2&lt;=$R61,INDEX('Sites Data'!$BJ$11:$BJ$210,(CA$2+SUM($R$4:$R60))),"")</f>
        <v/>
      </c>
      <c r="CI61" s="27" t="str" cm="1">
        <f t="array" ref="CI61">IF(CA$2&lt;=$R61,INDEX('Sites Data'!$BK$11:$BK$210,(CA$2+SUM($R$4:$R60))),"")</f>
        <v/>
      </c>
      <c r="CJ61" s="25" t="str">
        <f>IF(CA61="","",SUMIF(Hide[Unique Types],$C61&amp;" "&amp;CB61&amp;" "&amp;CC61&amp;" "&amp;CD61,SiteCalc2[FCI Charging Capacity '[kWh/day']]))</f>
        <v/>
      </c>
      <c r="CK61" s="25" t="str">
        <f t="shared" si="11"/>
        <v/>
      </c>
      <c r="CL61" s="25" t="str">
        <f t="shared" si="12"/>
        <v/>
      </c>
      <c r="CM61" s="25" t="str">
        <f t="shared" si="13"/>
        <v/>
      </c>
      <c r="CN61" s="25" t="str">
        <f t="shared" si="14"/>
        <v/>
      </c>
      <c r="CO61" s="25" t="str">
        <f t="shared" si="15"/>
        <v/>
      </c>
      <c r="CP61" s="25" t="str">
        <f t="shared" si="16"/>
        <v/>
      </c>
      <c r="CQ61" s="25" t="str">
        <f t="shared" si="17"/>
        <v/>
      </c>
      <c r="CR61" s="25" t="str">
        <f t="shared" si="18"/>
        <v/>
      </c>
      <c r="CS61" s="25" t="str">
        <f t="shared" si="19"/>
        <v/>
      </c>
      <c r="CT61" s="25" t="str">
        <f t="shared" si="20"/>
        <v/>
      </c>
    </row>
    <row r="62" spans="1:98" x14ac:dyDescent="0.3">
      <c r="A62" s="20">
        <v>59</v>
      </c>
      <c r="B62" s="20">
        <f t="shared" si="21"/>
        <v>0</v>
      </c>
      <c r="D62" s="25">
        <f>_xlfn.XLOOKUP(C62,SiteChar[Site Name],SiteChar[Site Street Address],"",0,1)</f>
        <v>0</v>
      </c>
      <c r="E62" s="25" t="str">
        <f>_xlfn.XLOOKUP(D62,SiteChar[Site Street Address],SiteChar[Site City],"",0,1)</f>
        <v/>
      </c>
      <c r="F62" s="25">
        <f>_xlfn.XLOOKUP($C62,SiteChar[Site Name],SiteChar[Latitude],"",0,1)</f>
        <v>0</v>
      </c>
      <c r="G62" s="25">
        <f>_xlfn.XLOOKUP($C62,SiteChar[Site Name],SiteChar[Longitude],"",0,1)</f>
        <v>0</v>
      </c>
      <c r="H62" s="33">
        <f>_xlfn.XLOOKUP($C62,SiteChar[Site Name],SiteChar[Expected Date of Station Operation],"",0,1)</f>
        <v>0</v>
      </c>
      <c r="I62" s="34">
        <f>_xlfn.XLOOKUP($C62,SiteChar[Site Name],SiteChar[Expected Daily Permitted Hours],"",0,1)</f>
        <v>0</v>
      </c>
      <c r="J62" s="25">
        <f>_xlfn.XLOOKUP($C62,SiteChar[Site Name],SiteChar[Maximum Total Site Power 
'[kW']],"",0,1)</f>
        <v>0</v>
      </c>
      <c r="K62" s="25"/>
      <c r="L62" s="25" cm="1">
        <f t="array" ref="L62">_xlfn.XLOOKUP($C62,SiteChar[Site Name],SiteCalc1[Total Site
FCI 
Power Rating 
'[kW']],"",0,1)</f>
        <v>0</v>
      </c>
      <c r="M62" s="25" cm="1">
        <f t="array" ref="M62">_xlfn.XLOOKUP($C62,SiteChar[Site Name],SiteCalc1[Total 
Site 
LMD-FCI Power Rating 
'[kW']],"",0,1)</f>
        <v>0</v>
      </c>
      <c r="N62" s="25" cm="1">
        <f t="array" ref="N62">_xlfn.XLOOKUP($C62,SiteChar[Site Name],SiteCalc1[Total Site
HD-FCI Power Rating 
'[kW']],"",0,1)</f>
        <v>0</v>
      </c>
      <c r="O62" s="25" cm="1">
        <f t="array" ref="O62">_xlfn.XLOOKUP($C62,SiteChar[Site Name],SiteCalc2[Total Number of 
Site 
FSEs],"",0,1)</f>
        <v>0</v>
      </c>
      <c r="P62" s="27" cm="1">
        <f t="array" ref="P62">_xlfn.XLOOKUP($C62,SiteChar[Site Name],SiteCalc2[Total Number of Site
LMD-FCI FSEs],"",0,1)</f>
        <v>0</v>
      </c>
      <c r="Q62" s="27" cm="1">
        <f t="array" ref="Q62">_xlfn.XLOOKUP($C62,SiteChar[Site Name],SiteCalc2[Total Number of Site
HD-FCI FSEs],"",0,1)</f>
        <v>0</v>
      </c>
      <c r="R62" s="27" t="str" cm="1">
        <f t="array" ref="R62">_xlfn.XLOOKUP(C62,'Sites Data'!AZ69:$AZ$210,'Sites Data'!BA69:$BA$210,"",0,1)</f>
        <v/>
      </c>
      <c r="S62" s="25" t="str" cm="1">
        <f t="array" ref="S62">INDEX('Sites Data'!$BC$11:$BC$210,(S$2+SUM($R$4:R61)))</f>
        <v/>
      </c>
      <c r="T62" s="25" t="str" cm="1">
        <f t="array" ref="T62">INDEX('Sites Data'!$BD$11:$BD$210,(S$2+SUM($R$4:R61)))</f>
        <v/>
      </c>
      <c r="U62" s="25" t="str" cm="1">
        <f t="array" ref="U62">INDEX('Sites Data'!$BE$11:$BE$210,(S$2+SUM($R$4:$R61)))</f>
        <v/>
      </c>
      <c r="V62" s="25" t="str" cm="1">
        <f t="array" ref="V62">INDEX('Sites Data'!$BF$11:$BF$210,(S$2+SUM($R$4:$R61)))</f>
        <v/>
      </c>
      <c r="W62" s="25" t="str" cm="1">
        <f t="array" ref="W62">INDEX('Sites Data'!$BG$11:$BG$210,(S$2+SUM($R$4:$R61)))</f>
        <v/>
      </c>
      <c r="X62" s="25" t="str" cm="1">
        <f t="array" ref="X62">INDEX('Sites Data'!$BH$11:$BH$210,(S$2+SUM($R$4:$R61)))</f>
        <v/>
      </c>
      <c r="Y62" s="25" t="str" cm="1">
        <f t="array" ref="Y62">INDEX('Sites Data'!$BI$11:$BI$210,(S$2+SUM($R$4:$R61)))</f>
        <v/>
      </c>
      <c r="Z62" s="25" t="str" cm="1">
        <f t="array" ref="Z62">INDEX('Sites Data'!$BJ$11:$BJ$210,(S$2+SUM($R$4:$R61)))</f>
        <v/>
      </c>
      <c r="AA62" s="25" t="str" cm="1">
        <f t="array" ref="AA62">INDEX('Sites Data'!$BK$11:$BK$210,(S$2+SUM($R$4:$R61)))</f>
        <v/>
      </c>
      <c r="AB62" s="25" t="str">
        <f>IF(S62="","",SUMIF(Hide[Unique Types],$C62&amp;" "&amp;T62&amp;" "&amp;U62&amp;" "&amp;V62,SiteCalc2[FCI Charging Capacity '[kWh/day']]))</f>
        <v/>
      </c>
      <c r="AC62" s="27" t="str" cm="1">
        <f t="array" ref="AC62">IF(AC$2&lt;=$R62,INDEX('Sites Data'!$BC$11:$BC$210,(AC$2+SUM($R$4:$R61))),"")</f>
        <v/>
      </c>
      <c r="AD62" s="152" t="str" cm="1">
        <f t="array" ref="AD62">IF(AC$2&lt;=$R62,INDEX('Sites Data'!$BD$11:$BD$210,(AC$2+SUM($R$4:$R61))),"")</f>
        <v/>
      </c>
      <c r="AE62" s="27" t="str" cm="1">
        <f t="array" ref="AE62">IF(AC$2&lt;=$R62,INDEX('Sites Data'!$BE$11:$BE$210,(AC$2+SUM($R$4:$R61))),"")</f>
        <v/>
      </c>
      <c r="AF62" s="27" t="str" cm="1">
        <f t="array" ref="AF62">IF(AC$2&lt;=$R62,INDEX('Sites Data'!$BF$11:$BF$210,(AC$2+SUM($R$4:$R61))),"")</f>
        <v/>
      </c>
      <c r="AG62" s="27" t="str" cm="1">
        <f t="array" ref="AG62">IF(AC$2&lt;=$R62,INDEX('Sites Data'!$BG$11:$BG$210,(AC$2+SUM($R$4:$R61))),"")</f>
        <v/>
      </c>
      <c r="AH62" s="27" t="str" cm="1">
        <f t="array" ref="AH62">IF(AC$2&lt;=$R62,INDEX('Sites Data'!$BH$11:$BH$210,(AC$2+SUM($R$4:$R61))),"")</f>
        <v/>
      </c>
      <c r="AI62" s="27" t="str" cm="1">
        <f t="array" ref="AI62">IF(AC$2&lt;=$R62,INDEX('Sites Data'!$BI$11:$BI$210,(AC$2+SUM($R$4:$R61))),"")</f>
        <v/>
      </c>
      <c r="AJ62" s="27" t="str" cm="1">
        <f t="array" ref="AJ62">IF(AC$2&lt;=$R62,INDEX('Sites Data'!$BJ$11:$BJ$210,(AC$2+SUM($R$4:$R61))),"")</f>
        <v/>
      </c>
      <c r="AK62" s="27" t="str" cm="1">
        <f t="array" ref="AK62">IF(AC$2&lt;=$R62,INDEX('Sites Data'!$BK$11:$BK$210,(AC$2+SUM($R$4:$R61))),"")</f>
        <v/>
      </c>
      <c r="AL62" s="25" t="str">
        <f>IF(AC62="","",SUMIF(Hide[Unique Types],$C62&amp;" "&amp;AD62&amp;" "&amp;AE62&amp;" "&amp;AF62,SiteCalc2[FCI Charging Capacity '[kWh/day']]))</f>
        <v/>
      </c>
      <c r="AM62" s="27" t="str" cm="1">
        <f t="array" ref="AM62">IF(AM$2&lt;=$R62,INDEX('Sites Data'!$BC$11:$BC$210,(AM$2+SUM($R$4:$R61))),"")</f>
        <v/>
      </c>
      <c r="AN62" s="27" t="str" cm="1">
        <f t="array" ref="AN62">IF(AM$2&lt;=$R62,INDEX('Sites Data'!$BD$11:$BD$210,(AM$2+SUM($R$4:$R61))),"")</f>
        <v/>
      </c>
      <c r="AO62" s="27" t="str" cm="1">
        <f t="array" ref="AO62">IF(AM$2&lt;=$R62,INDEX('Sites Data'!$BE$11:$BE$210,(AM$2+SUM($R$4:$R61))),"")</f>
        <v/>
      </c>
      <c r="AP62" s="27" t="str" cm="1">
        <f t="array" ref="AP62">IF(AM$2&lt;=$R62,INDEX('Sites Data'!$BF$11:$BF$210,(AM$2+SUM($R$4:$R61))),"")</f>
        <v/>
      </c>
      <c r="AQ62" s="27" t="str" cm="1">
        <f t="array" ref="AQ62">IF(AM$2&lt;=$R62,INDEX('Sites Data'!$BG$11:$BG$210,(AM$2+SUM($R$4:$R61))),"")</f>
        <v/>
      </c>
      <c r="AR62" s="27" t="str" cm="1">
        <f t="array" ref="AR62">IF(AM$2&lt;=$R62,INDEX('Sites Data'!$BH$11:$BH$210,(AM$2+SUM($R$4:$R61))),"")</f>
        <v/>
      </c>
      <c r="AS62" s="27" t="str" cm="1">
        <f t="array" ref="AS62">IF(AM$2&lt;=$R62,INDEX('Sites Data'!$BI$11:$BI$210,(AM$2+SUM($R$4:$R61))),"")</f>
        <v/>
      </c>
      <c r="AT62" s="27" t="str" cm="1">
        <f t="array" ref="AT62">IF(AM$2&lt;=$R62,INDEX('Sites Data'!$BJ$11:$BJ$210,(AM$2+SUM($R$4:$R61))),"")</f>
        <v/>
      </c>
      <c r="AU62" s="27" t="str" cm="1">
        <f t="array" ref="AU62">IF(AM$2&lt;=$R62,INDEX('Sites Data'!$BK$11:$BK$210,(AM$2+SUM($R$4:$R61))),"")</f>
        <v/>
      </c>
      <c r="AV62" s="25" t="str">
        <f>IF(AM62="","",SUMIF(Hide[Unique Types],$C62&amp;" "&amp;AN62&amp;" "&amp;AO62&amp;" "&amp;AP62,SiteCalc2[FCI Charging Capacity '[kWh/day']]))</f>
        <v/>
      </c>
      <c r="AW62" s="27" t="str" cm="1">
        <f t="array" ref="AW62">IF(AW$2&lt;=$R62,INDEX('Sites Data'!$BC$11:$BC$210,(AW$2+SUM($R$4:$R61))),"")</f>
        <v/>
      </c>
      <c r="AX62" s="27" t="str" cm="1">
        <f t="array" ref="AX62">IF(AW$2&lt;=$R62,INDEX('Sites Data'!$BD$11:$BD$210,(AW$2+SUM($R$4:$R61))),"")</f>
        <v/>
      </c>
      <c r="AY62" s="27" t="str" cm="1">
        <f t="array" ref="AY62">IF(AW$2&lt;=$R62,INDEX('Sites Data'!$BE$11:$BE$210,(AW$2+SUM($R$4:$R61))),"")</f>
        <v/>
      </c>
      <c r="AZ62" s="27" t="str" cm="1">
        <f t="array" ref="AZ62">IF(AW$2&lt;=$R62,INDEX('Sites Data'!$BF$11:$BF$210,(AW$2+SUM($R$4:$R61))),"")</f>
        <v/>
      </c>
      <c r="BA62" s="27" t="str" cm="1">
        <f t="array" ref="BA62">IF(AW$2&lt;=$R62,INDEX('Sites Data'!$BG$11:$BG$210,(AW$2+SUM($R$4:$R61))),"")</f>
        <v/>
      </c>
      <c r="BB62" s="27" t="str" cm="1">
        <f t="array" ref="BB62">IF(AW$2&lt;=$R62,INDEX('Sites Data'!$BH$11:$BH$210,(AW$2+SUM($R$4:$R61))),"")</f>
        <v/>
      </c>
      <c r="BC62" s="27" t="str" cm="1">
        <f t="array" ref="BC62">IF(AW$2&lt;=$R62,INDEX('Sites Data'!$BI$11:$BI$210,(AW$2+SUM($R$4:$R61))),"")</f>
        <v/>
      </c>
      <c r="BD62" s="27" t="str" cm="1">
        <f t="array" ref="BD62">IF(AW$2&lt;=$R62,INDEX('Sites Data'!$BJ$11:$BJ$210,(AW$2+SUM($R$4:$R61))),"")</f>
        <v/>
      </c>
      <c r="BE62" s="27" t="str" cm="1">
        <f t="array" ref="BE62">IF(AW$2&lt;=$R62,INDEX('Sites Data'!$BK$11:$BK$210,(AW$2+SUM($R$4:$R61))),"")</f>
        <v/>
      </c>
      <c r="BF62" s="25" t="str">
        <f>IF(AW62="","",SUMIF(Hide[Unique Types],$C62&amp;" "&amp;AX62&amp;" "&amp;AY62&amp;" "&amp;AZ62,SiteCalc2[FCI Charging Capacity '[kWh/day']]))</f>
        <v/>
      </c>
      <c r="BG62" s="27" t="str" cm="1">
        <f t="array" ref="BG62">IF(BG$2&lt;=$R62,INDEX('Sites Data'!$BC$11:$BC$210,(BG$2+SUM($R$4:$R61))),"")</f>
        <v/>
      </c>
      <c r="BH62" s="27" t="str" cm="1">
        <f t="array" ref="BH62">IF(BG$2&lt;=$R62,INDEX('Sites Data'!$BD$11:$BD$210,(BG$2+SUM($R$4:$R61))),"")</f>
        <v/>
      </c>
      <c r="BI62" s="27" t="str" cm="1">
        <f t="array" ref="BI62">IF(BG$2&lt;=$R62,INDEX('Sites Data'!$BE$11:$BE$210,(BG$2+SUM($R$4:$R61))),"")</f>
        <v/>
      </c>
      <c r="BJ62" s="27" t="str" cm="1">
        <f t="array" ref="BJ62">IF(BG$2&lt;=$R62,INDEX('Sites Data'!$BF$11:$BF$210,(BG$2+SUM($R$4:$R61))),"")</f>
        <v/>
      </c>
      <c r="BK62" s="27" t="str" cm="1">
        <f t="array" ref="BK62">IF(BG$2&lt;=$R62,INDEX('Sites Data'!$BG$11:$BG$210,(BG$2+SUM($R$4:$R61))),"")</f>
        <v/>
      </c>
      <c r="BL62" s="27" t="str" cm="1">
        <f t="array" ref="BL62">IF(BG$2&lt;=$R62,INDEX('Sites Data'!$BH$11:$BH$210,(BG$2+SUM($R$4:$R61))),"")</f>
        <v/>
      </c>
      <c r="BM62" s="27" t="str" cm="1">
        <f t="array" ref="BM62">IF(BG$2&lt;=$R62,INDEX('Sites Data'!$BI$11:$BI$210,(BG$2+SUM($R$4:$R61))),"")</f>
        <v/>
      </c>
      <c r="BN62" s="27" t="str" cm="1">
        <f t="array" ref="BN62">IF(BG$2&lt;=$R62,INDEX('Sites Data'!$BJ$11:$BJ$210,(BG$2+SUM($R$4:$R61))),"")</f>
        <v/>
      </c>
      <c r="BO62" s="27" t="str" cm="1">
        <f t="array" ref="BO62">IF(BG$2&lt;=$R62,INDEX('Sites Data'!$BK$11:$BK$210,(BG$2+SUM($R$4:$R61))),"")</f>
        <v/>
      </c>
      <c r="BP62" s="25" t="str">
        <f>IF(BG62="","",SUMIF(Hide[Unique Types],$C62&amp;" "&amp;BH62&amp;" "&amp;BI62&amp;" "&amp;BJ62,SiteCalc2[FCI Charging Capacity '[kWh/day']]))</f>
        <v/>
      </c>
      <c r="BQ62" s="27" t="str" cm="1">
        <f t="array" ref="BQ62">IF(BQ$2&lt;=$R62,INDEX('Sites Data'!$BC$11:$BC$210,(BQ$2+SUM($R$4:$R61))),"")</f>
        <v/>
      </c>
      <c r="BR62" s="27" t="str" cm="1">
        <f t="array" ref="BR62">IF(BQ$2&lt;=$R62,INDEX('Sites Data'!$BD$11:$BD$210,(BQ$2+SUM($R$4:$R61))),"")</f>
        <v/>
      </c>
      <c r="BS62" s="27" t="str" cm="1">
        <f t="array" ref="BS62">IF(BQ$2&lt;=$R62,INDEX('Sites Data'!$BE$11:$BE$210,(BQ$2+SUM($R$4:$R61))),"")</f>
        <v/>
      </c>
      <c r="BT62" s="27" t="str" cm="1">
        <f t="array" ref="BT62">IF(BQ$2&lt;=$R62,INDEX('Sites Data'!$BF$11:$BF$210,(BQ$2+SUM($R$4:$R61))),"")</f>
        <v/>
      </c>
      <c r="BU62" s="27" t="str" cm="1">
        <f t="array" ref="BU62">IF(BQ$2&lt;=$R62,INDEX('Sites Data'!$BG$11:$BG$210,(BQ$2+SUM($R$4:$R61))),"")</f>
        <v/>
      </c>
      <c r="BV62" s="27" t="str" cm="1">
        <f t="array" ref="BV62">IF(BQ$2&lt;=$R62,INDEX('Sites Data'!$BH$11:$BH$210,(BQ$2+SUM($R$4:$R61))),"")</f>
        <v/>
      </c>
      <c r="BW62" s="27" t="str" cm="1">
        <f t="array" ref="BW62">IF(BQ$2&lt;=$R62,INDEX('Sites Data'!$BI$11:$BI$210,(BQ$2+SUM($R$4:$R61))),"")</f>
        <v/>
      </c>
      <c r="BX62" s="27" t="str" cm="1">
        <f t="array" ref="BX62">IF(BQ$2&lt;=$R62,INDEX('Sites Data'!$BJ$11:$BJ$210,(BQ$2+SUM($R$4:$R61))),"")</f>
        <v/>
      </c>
      <c r="BY62" s="27" t="str" cm="1">
        <f t="array" ref="BY62">IF(BQ$2&lt;=$R62,INDEX('Sites Data'!$BK$11:$BK$210,(BQ$2+SUM($R$4:$R61))),"")</f>
        <v/>
      </c>
      <c r="BZ62" s="25" t="str">
        <f>IF(BQ62="","",SUMIF(Hide[Unique Types],$C62&amp;" "&amp;BR62&amp;" "&amp;BS62&amp;" "&amp;BT62,SiteCalc2[FCI Charging Capacity '[kWh/day']]))</f>
        <v/>
      </c>
      <c r="CA62" s="27" t="str" cm="1">
        <f t="array" ref="CA62">IF(CA$2&lt;=$R62,INDEX('Sites Data'!$BC$11:$BC$210,(CA$2+SUM($R$4:$R61))),"")</f>
        <v/>
      </c>
      <c r="CB62" s="27" t="str" cm="1">
        <f t="array" ref="CB62">IF(CA$2&lt;=$R62,INDEX('Sites Data'!$BD$11:$BD$210,(CA$2+SUM($R$4:$R61))),"")</f>
        <v/>
      </c>
      <c r="CC62" s="27" t="str" cm="1">
        <f t="array" ref="CC62">IF(CA$2&lt;=$R62,INDEX('Sites Data'!$BE$11:$BE$210,(CA$2+SUM($R$4:$R61))),"")</f>
        <v/>
      </c>
      <c r="CD62" s="27" t="str" cm="1">
        <f t="array" ref="CD62">IF(CA$2&lt;=$R62,INDEX('Sites Data'!$BF$11:$BF$210,(CA$2+SUM($R$4:$R61))),"")</f>
        <v/>
      </c>
      <c r="CE62" s="27" t="str" cm="1">
        <f t="array" ref="CE62">IF(CA$2&lt;=$R62,INDEX('Sites Data'!$BG$11:$BG$210,(CA$2+SUM($R$4:$R61))),"")</f>
        <v/>
      </c>
      <c r="CF62" s="27" t="str" cm="1">
        <f t="array" ref="CF62">IF(CA$2&lt;=$R62,INDEX('Sites Data'!$BH$11:$BH$210,(CA$2+SUM($R$4:$R61))),"")</f>
        <v/>
      </c>
      <c r="CG62" s="27" t="str" cm="1">
        <f t="array" ref="CG62">IF(CA$2&lt;=$R62,INDEX('Sites Data'!$BI$11:$BI$210,(CA$2+SUM($R$4:$R61))),"")</f>
        <v/>
      </c>
      <c r="CH62" s="27" t="str" cm="1">
        <f t="array" ref="CH62">IF(CA$2&lt;=$R62,INDEX('Sites Data'!$BJ$11:$BJ$210,(CA$2+SUM($R$4:$R61))),"")</f>
        <v/>
      </c>
      <c r="CI62" s="27" t="str" cm="1">
        <f t="array" ref="CI62">IF(CA$2&lt;=$R62,INDEX('Sites Data'!$BK$11:$BK$210,(CA$2+SUM($R$4:$R61))),"")</f>
        <v/>
      </c>
      <c r="CJ62" s="25" t="str">
        <f>IF(CA62="","",SUMIF(Hide[Unique Types],$C62&amp;" "&amp;CB62&amp;" "&amp;CC62&amp;" "&amp;CD62,SiteCalc2[FCI Charging Capacity '[kWh/day']]))</f>
        <v/>
      </c>
      <c r="CK62" s="25" t="str">
        <f t="shared" si="11"/>
        <v/>
      </c>
      <c r="CL62" s="25" t="str">
        <f t="shared" si="12"/>
        <v/>
      </c>
      <c r="CM62" s="25" t="str">
        <f t="shared" si="13"/>
        <v/>
      </c>
      <c r="CN62" s="25" t="str">
        <f t="shared" si="14"/>
        <v/>
      </c>
      <c r="CO62" s="25" t="str">
        <f t="shared" si="15"/>
        <v/>
      </c>
      <c r="CP62" s="25" t="str">
        <f t="shared" si="16"/>
        <v/>
      </c>
      <c r="CQ62" s="25" t="str">
        <f t="shared" si="17"/>
        <v/>
      </c>
      <c r="CR62" s="25" t="str">
        <f t="shared" si="18"/>
        <v/>
      </c>
      <c r="CS62" s="25" t="str">
        <f t="shared" si="19"/>
        <v/>
      </c>
      <c r="CT62" s="25" t="str">
        <f t="shared" si="20"/>
        <v/>
      </c>
    </row>
    <row r="63" spans="1:98" x14ac:dyDescent="0.3">
      <c r="A63" s="20">
        <v>60</v>
      </c>
      <c r="B63" s="20">
        <f t="shared" si="21"/>
        <v>0</v>
      </c>
      <c r="D63" s="25">
        <f>_xlfn.XLOOKUP(C63,SiteChar[Site Name],SiteChar[Site Street Address],"",0,1)</f>
        <v>0</v>
      </c>
      <c r="E63" s="25" t="str">
        <f>_xlfn.XLOOKUP(D63,SiteChar[Site Street Address],SiteChar[Site City],"",0,1)</f>
        <v/>
      </c>
      <c r="F63" s="25">
        <f>_xlfn.XLOOKUP($C63,SiteChar[Site Name],SiteChar[Latitude],"",0,1)</f>
        <v>0</v>
      </c>
      <c r="G63" s="25">
        <f>_xlfn.XLOOKUP($C63,SiteChar[Site Name],SiteChar[Longitude],"",0,1)</f>
        <v>0</v>
      </c>
      <c r="H63" s="33">
        <f>_xlfn.XLOOKUP($C63,SiteChar[Site Name],SiteChar[Expected Date of Station Operation],"",0,1)</f>
        <v>0</v>
      </c>
      <c r="I63" s="34">
        <f>_xlfn.XLOOKUP($C63,SiteChar[Site Name],SiteChar[Expected Daily Permitted Hours],"",0,1)</f>
        <v>0</v>
      </c>
      <c r="J63" s="25">
        <f>_xlfn.XLOOKUP($C63,SiteChar[Site Name],SiteChar[Maximum Total Site Power 
'[kW']],"",0,1)</f>
        <v>0</v>
      </c>
      <c r="K63" s="25"/>
      <c r="L63" s="25" cm="1">
        <f t="array" ref="L63">_xlfn.XLOOKUP($C63,SiteChar[Site Name],SiteCalc1[Total Site
FCI 
Power Rating 
'[kW']],"",0,1)</f>
        <v>0</v>
      </c>
      <c r="M63" s="25" cm="1">
        <f t="array" ref="M63">_xlfn.XLOOKUP($C63,SiteChar[Site Name],SiteCalc1[Total 
Site 
LMD-FCI Power Rating 
'[kW']],"",0,1)</f>
        <v>0</v>
      </c>
      <c r="N63" s="25" cm="1">
        <f t="array" ref="N63">_xlfn.XLOOKUP($C63,SiteChar[Site Name],SiteCalc1[Total Site
HD-FCI Power Rating 
'[kW']],"",0,1)</f>
        <v>0</v>
      </c>
      <c r="O63" s="25" cm="1">
        <f t="array" ref="O63">_xlfn.XLOOKUP($C63,SiteChar[Site Name],SiteCalc2[Total Number of 
Site 
FSEs],"",0,1)</f>
        <v>0</v>
      </c>
      <c r="P63" s="27" cm="1">
        <f t="array" ref="P63">_xlfn.XLOOKUP($C63,SiteChar[Site Name],SiteCalc2[Total Number of Site
LMD-FCI FSEs],"",0,1)</f>
        <v>0</v>
      </c>
      <c r="Q63" s="27" cm="1">
        <f t="array" ref="Q63">_xlfn.XLOOKUP($C63,SiteChar[Site Name],SiteCalc2[Total Number of Site
HD-FCI FSEs],"",0,1)</f>
        <v>0</v>
      </c>
      <c r="R63" s="27" t="str" cm="1">
        <f t="array" ref="R63">_xlfn.XLOOKUP(C63,'Sites Data'!AZ70:$AZ$210,'Sites Data'!BA70:$BA$210,"",0,1)</f>
        <v/>
      </c>
      <c r="S63" s="25" t="str" cm="1">
        <f t="array" ref="S63">INDEX('Sites Data'!$BC$11:$BC$210,(S$2+SUM($R$4:R62)))</f>
        <v/>
      </c>
      <c r="T63" s="25" t="str" cm="1">
        <f t="array" ref="T63">INDEX('Sites Data'!$BD$11:$BD$210,(S$2+SUM($R$4:R62)))</f>
        <v/>
      </c>
      <c r="U63" s="25" t="str" cm="1">
        <f t="array" ref="U63">INDEX('Sites Data'!$BE$11:$BE$210,(S$2+SUM($R$4:$R62)))</f>
        <v/>
      </c>
      <c r="V63" s="25" t="str" cm="1">
        <f t="array" ref="V63">INDEX('Sites Data'!$BF$11:$BF$210,(S$2+SUM($R$4:$R62)))</f>
        <v/>
      </c>
      <c r="W63" s="25" t="str" cm="1">
        <f t="array" ref="W63">INDEX('Sites Data'!$BG$11:$BG$210,(S$2+SUM($R$4:$R62)))</f>
        <v/>
      </c>
      <c r="X63" s="25" t="str" cm="1">
        <f t="array" ref="X63">INDEX('Sites Data'!$BH$11:$BH$210,(S$2+SUM($R$4:$R62)))</f>
        <v/>
      </c>
      <c r="Y63" s="25" t="str" cm="1">
        <f t="array" ref="Y63">INDEX('Sites Data'!$BI$11:$BI$210,(S$2+SUM($R$4:$R62)))</f>
        <v/>
      </c>
      <c r="Z63" s="25" t="str" cm="1">
        <f t="array" ref="Z63">INDEX('Sites Data'!$BJ$11:$BJ$210,(S$2+SUM($R$4:$R62)))</f>
        <v/>
      </c>
      <c r="AA63" s="25" t="str" cm="1">
        <f t="array" ref="AA63">INDEX('Sites Data'!$BK$11:$BK$210,(S$2+SUM($R$4:$R62)))</f>
        <v/>
      </c>
      <c r="AB63" s="25" t="str">
        <f>IF(S63="","",SUMIF(Hide[Unique Types],$C63&amp;" "&amp;T63&amp;" "&amp;U63&amp;" "&amp;V63,SiteCalc2[FCI Charging Capacity '[kWh/day']]))</f>
        <v/>
      </c>
      <c r="AC63" s="27" t="str" cm="1">
        <f t="array" ref="AC63">IF(AC$2&lt;=$R63,INDEX('Sites Data'!$BC$11:$BC$210,(AC$2+SUM($R$4:$R62))),"")</f>
        <v/>
      </c>
      <c r="AD63" s="152" t="str" cm="1">
        <f t="array" ref="AD63">IF(AC$2&lt;=$R63,INDEX('Sites Data'!$BD$11:$BD$210,(AC$2+SUM($R$4:$R62))),"")</f>
        <v/>
      </c>
      <c r="AE63" s="27" t="str" cm="1">
        <f t="array" ref="AE63">IF(AC$2&lt;=$R63,INDEX('Sites Data'!$BE$11:$BE$210,(AC$2+SUM($R$4:$R62))),"")</f>
        <v/>
      </c>
      <c r="AF63" s="27" t="str" cm="1">
        <f t="array" ref="AF63">IF(AC$2&lt;=$R63,INDEX('Sites Data'!$BF$11:$BF$210,(AC$2+SUM($R$4:$R62))),"")</f>
        <v/>
      </c>
      <c r="AG63" s="27" t="str" cm="1">
        <f t="array" ref="AG63">IF(AC$2&lt;=$R63,INDEX('Sites Data'!$BG$11:$BG$210,(AC$2+SUM($R$4:$R62))),"")</f>
        <v/>
      </c>
      <c r="AH63" s="27" t="str" cm="1">
        <f t="array" ref="AH63">IF(AC$2&lt;=$R63,INDEX('Sites Data'!$BH$11:$BH$210,(AC$2+SUM($R$4:$R62))),"")</f>
        <v/>
      </c>
      <c r="AI63" s="27" t="str" cm="1">
        <f t="array" ref="AI63">IF(AC$2&lt;=$R63,INDEX('Sites Data'!$BI$11:$BI$210,(AC$2+SUM($R$4:$R62))),"")</f>
        <v/>
      </c>
      <c r="AJ63" s="27" t="str" cm="1">
        <f t="array" ref="AJ63">IF(AC$2&lt;=$R63,INDEX('Sites Data'!$BJ$11:$BJ$210,(AC$2+SUM($R$4:$R62))),"")</f>
        <v/>
      </c>
      <c r="AK63" s="27" t="str" cm="1">
        <f t="array" ref="AK63">IF(AC$2&lt;=$R63,INDEX('Sites Data'!$BK$11:$BK$210,(AC$2+SUM($R$4:$R62))),"")</f>
        <v/>
      </c>
      <c r="AL63" s="25" t="str">
        <f>IF(AC63="","",SUMIF(Hide[Unique Types],$C63&amp;" "&amp;AD63&amp;" "&amp;AE63&amp;" "&amp;AF63,SiteCalc2[FCI Charging Capacity '[kWh/day']]))</f>
        <v/>
      </c>
      <c r="AM63" s="27" t="str" cm="1">
        <f t="array" ref="AM63">IF(AM$2&lt;=$R63,INDEX('Sites Data'!$BC$11:$BC$210,(AM$2+SUM($R$4:$R62))),"")</f>
        <v/>
      </c>
      <c r="AN63" s="27" t="str" cm="1">
        <f t="array" ref="AN63">IF(AM$2&lt;=$R63,INDEX('Sites Data'!$BD$11:$BD$210,(AM$2+SUM($R$4:$R62))),"")</f>
        <v/>
      </c>
      <c r="AO63" s="27" t="str" cm="1">
        <f t="array" ref="AO63">IF(AM$2&lt;=$R63,INDEX('Sites Data'!$BE$11:$BE$210,(AM$2+SUM($R$4:$R62))),"")</f>
        <v/>
      </c>
      <c r="AP63" s="27" t="str" cm="1">
        <f t="array" ref="AP63">IF(AM$2&lt;=$R63,INDEX('Sites Data'!$BF$11:$BF$210,(AM$2+SUM($R$4:$R62))),"")</f>
        <v/>
      </c>
      <c r="AQ63" s="27" t="str" cm="1">
        <f t="array" ref="AQ63">IF(AM$2&lt;=$R63,INDEX('Sites Data'!$BG$11:$BG$210,(AM$2+SUM($R$4:$R62))),"")</f>
        <v/>
      </c>
      <c r="AR63" s="27" t="str" cm="1">
        <f t="array" ref="AR63">IF(AM$2&lt;=$R63,INDEX('Sites Data'!$BH$11:$BH$210,(AM$2+SUM($R$4:$R62))),"")</f>
        <v/>
      </c>
      <c r="AS63" s="27" t="str" cm="1">
        <f t="array" ref="AS63">IF(AM$2&lt;=$R63,INDEX('Sites Data'!$BI$11:$BI$210,(AM$2+SUM($R$4:$R62))),"")</f>
        <v/>
      </c>
      <c r="AT63" s="27" t="str" cm="1">
        <f t="array" ref="AT63">IF(AM$2&lt;=$R63,INDEX('Sites Data'!$BJ$11:$BJ$210,(AM$2+SUM($R$4:$R62))),"")</f>
        <v/>
      </c>
      <c r="AU63" s="27" t="str" cm="1">
        <f t="array" ref="AU63">IF(AM$2&lt;=$R63,INDEX('Sites Data'!$BK$11:$BK$210,(AM$2+SUM($R$4:$R62))),"")</f>
        <v/>
      </c>
      <c r="AV63" s="25" t="str">
        <f>IF(AM63="","",SUMIF(Hide[Unique Types],$C63&amp;" "&amp;AN63&amp;" "&amp;AO63&amp;" "&amp;AP63,SiteCalc2[FCI Charging Capacity '[kWh/day']]))</f>
        <v/>
      </c>
      <c r="AW63" s="27" t="str" cm="1">
        <f t="array" ref="AW63">IF(AW$2&lt;=$R63,INDEX('Sites Data'!$BC$11:$BC$210,(AW$2+SUM($R$4:$R62))),"")</f>
        <v/>
      </c>
      <c r="AX63" s="27" t="str" cm="1">
        <f t="array" ref="AX63">IF(AW$2&lt;=$R63,INDEX('Sites Data'!$BD$11:$BD$210,(AW$2+SUM($R$4:$R62))),"")</f>
        <v/>
      </c>
      <c r="AY63" s="27" t="str" cm="1">
        <f t="array" ref="AY63">IF(AW$2&lt;=$R63,INDEX('Sites Data'!$BE$11:$BE$210,(AW$2+SUM($R$4:$R62))),"")</f>
        <v/>
      </c>
      <c r="AZ63" s="27" t="str" cm="1">
        <f t="array" ref="AZ63">IF(AW$2&lt;=$R63,INDEX('Sites Data'!$BF$11:$BF$210,(AW$2+SUM($R$4:$R62))),"")</f>
        <v/>
      </c>
      <c r="BA63" s="27" t="str" cm="1">
        <f t="array" ref="BA63">IF(AW$2&lt;=$R63,INDEX('Sites Data'!$BG$11:$BG$210,(AW$2+SUM($R$4:$R62))),"")</f>
        <v/>
      </c>
      <c r="BB63" s="27" t="str" cm="1">
        <f t="array" ref="BB63">IF(AW$2&lt;=$R63,INDEX('Sites Data'!$BH$11:$BH$210,(AW$2+SUM($R$4:$R62))),"")</f>
        <v/>
      </c>
      <c r="BC63" s="27" t="str" cm="1">
        <f t="array" ref="BC63">IF(AW$2&lt;=$R63,INDEX('Sites Data'!$BI$11:$BI$210,(AW$2+SUM($R$4:$R62))),"")</f>
        <v/>
      </c>
      <c r="BD63" s="27" t="str" cm="1">
        <f t="array" ref="BD63">IF(AW$2&lt;=$R63,INDEX('Sites Data'!$BJ$11:$BJ$210,(AW$2+SUM($R$4:$R62))),"")</f>
        <v/>
      </c>
      <c r="BE63" s="27" t="str" cm="1">
        <f t="array" ref="BE63">IF(AW$2&lt;=$R63,INDEX('Sites Data'!$BK$11:$BK$210,(AW$2+SUM($R$4:$R62))),"")</f>
        <v/>
      </c>
      <c r="BF63" s="25" t="str">
        <f>IF(AW63="","",SUMIF(Hide[Unique Types],$C63&amp;" "&amp;AX63&amp;" "&amp;AY63&amp;" "&amp;AZ63,SiteCalc2[FCI Charging Capacity '[kWh/day']]))</f>
        <v/>
      </c>
      <c r="BG63" s="27" t="str" cm="1">
        <f t="array" ref="BG63">IF(BG$2&lt;=$R63,INDEX('Sites Data'!$BC$11:$BC$210,(BG$2+SUM($R$4:$R62))),"")</f>
        <v/>
      </c>
      <c r="BH63" s="27" t="str" cm="1">
        <f t="array" ref="BH63">IF(BG$2&lt;=$R63,INDEX('Sites Data'!$BD$11:$BD$210,(BG$2+SUM($R$4:$R62))),"")</f>
        <v/>
      </c>
      <c r="BI63" s="27" t="str" cm="1">
        <f t="array" ref="BI63">IF(BG$2&lt;=$R63,INDEX('Sites Data'!$BE$11:$BE$210,(BG$2+SUM($R$4:$R62))),"")</f>
        <v/>
      </c>
      <c r="BJ63" s="27" t="str" cm="1">
        <f t="array" ref="BJ63">IF(BG$2&lt;=$R63,INDEX('Sites Data'!$BF$11:$BF$210,(BG$2+SUM($R$4:$R62))),"")</f>
        <v/>
      </c>
      <c r="BK63" s="27" t="str" cm="1">
        <f t="array" ref="BK63">IF(BG$2&lt;=$R63,INDEX('Sites Data'!$BG$11:$BG$210,(BG$2+SUM($R$4:$R62))),"")</f>
        <v/>
      </c>
      <c r="BL63" s="27" t="str" cm="1">
        <f t="array" ref="BL63">IF(BG$2&lt;=$R63,INDEX('Sites Data'!$BH$11:$BH$210,(BG$2+SUM($R$4:$R62))),"")</f>
        <v/>
      </c>
      <c r="BM63" s="27" t="str" cm="1">
        <f t="array" ref="BM63">IF(BG$2&lt;=$R63,INDEX('Sites Data'!$BI$11:$BI$210,(BG$2+SUM($R$4:$R62))),"")</f>
        <v/>
      </c>
      <c r="BN63" s="27" t="str" cm="1">
        <f t="array" ref="BN63">IF(BG$2&lt;=$R63,INDEX('Sites Data'!$BJ$11:$BJ$210,(BG$2+SUM($R$4:$R62))),"")</f>
        <v/>
      </c>
      <c r="BO63" s="27" t="str" cm="1">
        <f t="array" ref="BO63">IF(BG$2&lt;=$R63,INDEX('Sites Data'!$BK$11:$BK$210,(BG$2+SUM($R$4:$R62))),"")</f>
        <v/>
      </c>
      <c r="BP63" s="25" t="str">
        <f>IF(BG63="","",SUMIF(Hide[Unique Types],$C63&amp;" "&amp;BH63&amp;" "&amp;BI63&amp;" "&amp;BJ63,SiteCalc2[FCI Charging Capacity '[kWh/day']]))</f>
        <v/>
      </c>
      <c r="BQ63" s="27" t="str" cm="1">
        <f t="array" ref="BQ63">IF(BQ$2&lt;=$R63,INDEX('Sites Data'!$BC$11:$BC$210,(BQ$2+SUM($R$4:$R62))),"")</f>
        <v/>
      </c>
      <c r="BR63" s="27" t="str" cm="1">
        <f t="array" ref="BR63">IF(BQ$2&lt;=$R63,INDEX('Sites Data'!$BD$11:$BD$210,(BQ$2+SUM($R$4:$R62))),"")</f>
        <v/>
      </c>
      <c r="BS63" s="27" t="str" cm="1">
        <f t="array" ref="BS63">IF(BQ$2&lt;=$R63,INDEX('Sites Data'!$BE$11:$BE$210,(BQ$2+SUM($R$4:$R62))),"")</f>
        <v/>
      </c>
      <c r="BT63" s="27" t="str" cm="1">
        <f t="array" ref="BT63">IF(BQ$2&lt;=$R63,INDEX('Sites Data'!$BF$11:$BF$210,(BQ$2+SUM($R$4:$R62))),"")</f>
        <v/>
      </c>
      <c r="BU63" s="27" t="str" cm="1">
        <f t="array" ref="BU63">IF(BQ$2&lt;=$R63,INDEX('Sites Data'!$BG$11:$BG$210,(BQ$2+SUM($R$4:$R62))),"")</f>
        <v/>
      </c>
      <c r="BV63" s="27" t="str" cm="1">
        <f t="array" ref="BV63">IF(BQ$2&lt;=$R63,INDEX('Sites Data'!$BH$11:$BH$210,(BQ$2+SUM($R$4:$R62))),"")</f>
        <v/>
      </c>
      <c r="BW63" s="27" t="str" cm="1">
        <f t="array" ref="BW63">IF(BQ$2&lt;=$R63,INDEX('Sites Data'!$BI$11:$BI$210,(BQ$2+SUM($R$4:$R62))),"")</f>
        <v/>
      </c>
      <c r="BX63" s="27" t="str" cm="1">
        <f t="array" ref="BX63">IF(BQ$2&lt;=$R63,INDEX('Sites Data'!$BJ$11:$BJ$210,(BQ$2+SUM($R$4:$R62))),"")</f>
        <v/>
      </c>
      <c r="BY63" s="27" t="str" cm="1">
        <f t="array" ref="BY63">IF(BQ$2&lt;=$R63,INDEX('Sites Data'!$BK$11:$BK$210,(BQ$2+SUM($R$4:$R62))),"")</f>
        <v/>
      </c>
      <c r="BZ63" s="25" t="str">
        <f>IF(BQ63="","",SUMIF(Hide[Unique Types],$C63&amp;" "&amp;BR63&amp;" "&amp;BS63&amp;" "&amp;BT63,SiteCalc2[FCI Charging Capacity '[kWh/day']]))</f>
        <v/>
      </c>
      <c r="CA63" s="27" t="str" cm="1">
        <f t="array" ref="CA63">IF(CA$2&lt;=$R63,INDEX('Sites Data'!$BC$11:$BC$210,(CA$2+SUM($R$4:$R62))),"")</f>
        <v/>
      </c>
      <c r="CB63" s="27" t="str" cm="1">
        <f t="array" ref="CB63">IF(CA$2&lt;=$R63,INDEX('Sites Data'!$BD$11:$BD$210,(CA$2+SUM($R$4:$R62))),"")</f>
        <v/>
      </c>
      <c r="CC63" s="27" t="str" cm="1">
        <f t="array" ref="CC63">IF(CA$2&lt;=$R63,INDEX('Sites Data'!$BE$11:$BE$210,(CA$2+SUM($R$4:$R62))),"")</f>
        <v/>
      </c>
      <c r="CD63" s="27" t="str" cm="1">
        <f t="array" ref="CD63">IF(CA$2&lt;=$R63,INDEX('Sites Data'!$BF$11:$BF$210,(CA$2+SUM($R$4:$R62))),"")</f>
        <v/>
      </c>
      <c r="CE63" s="27" t="str" cm="1">
        <f t="array" ref="CE63">IF(CA$2&lt;=$R63,INDEX('Sites Data'!$BG$11:$BG$210,(CA$2+SUM($R$4:$R62))),"")</f>
        <v/>
      </c>
      <c r="CF63" s="27" t="str" cm="1">
        <f t="array" ref="CF63">IF(CA$2&lt;=$R63,INDEX('Sites Data'!$BH$11:$BH$210,(CA$2+SUM($R$4:$R62))),"")</f>
        <v/>
      </c>
      <c r="CG63" s="27" t="str" cm="1">
        <f t="array" ref="CG63">IF(CA$2&lt;=$R63,INDEX('Sites Data'!$BI$11:$BI$210,(CA$2+SUM($R$4:$R62))),"")</f>
        <v/>
      </c>
      <c r="CH63" s="27" t="str" cm="1">
        <f t="array" ref="CH63">IF(CA$2&lt;=$R63,INDEX('Sites Data'!$BJ$11:$BJ$210,(CA$2+SUM($R$4:$R62))),"")</f>
        <v/>
      </c>
      <c r="CI63" s="27" t="str" cm="1">
        <f t="array" ref="CI63">IF(CA$2&lt;=$R63,INDEX('Sites Data'!$BK$11:$BK$210,(CA$2+SUM($R$4:$R62))),"")</f>
        <v/>
      </c>
      <c r="CJ63" s="25" t="str">
        <f>IF(CA63="","",SUMIF(Hide[Unique Types],$C63&amp;" "&amp;CB63&amp;" "&amp;CC63&amp;" "&amp;CD63,SiteCalc2[FCI Charging Capacity '[kWh/day']]))</f>
        <v/>
      </c>
      <c r="CK63" s="25" t="str">
        <f t="shared" si="11"/>
        <v/>
      </c>
      <c r="CL63" s="25" t="str">
        <f t="shared" si="12"/>
        <v/>
      </c>
      <c r="CM63" s="25" t="str">
        <f t="shared" si="13"/>
        <v/>
      </c>
      <c r="CN63" s="25" t="str">
        <f t="shared" si="14"/>
        <v/>
      </c>
      <c r="CO63" s="25" t="str">
        <f t="shared" si="15"/>
        <v/>
      </c>
      <c r="CP63" s="25" t="str">
        <f t="shared" si="16"/>
        <v/>
      </c>
      <c r="CQ63" s="25" t="str">
        <f t="shared" si="17"/>
        <v/>
      </c>
      <c r="CR63" s="25" t="str">
        <f t="shared" si="18"/>
        <v/>
      </c>
      <c r="CS63" s="25" t="str">
        <f t="shared" si="19"/>
        <v/>
      </c>
      <c r="CT63" s="25" t="str">
        <f t="shared" si="20"/>
        <v/>
      </c>
    </row>
    <row r="64" spans="1:98" x14ac:dyDescent="0.3">
      <c r="A64" s="20">
        <v>61</v>
      </c>
      <c r="B64" s="20">
        <f t="shared" si="21"/>
        <v>0</v>
      </c>
      <c r="D64" s="25">
        <f>_xlfn.XLOOKUP(C64,SiteChar[Site Name],SiteChar[Site Street Address],"",0,1)</f>
        <v>0</v>
      </c>
      <c r="E64" s="25" t="str">
        <f>_xlfn.XLOOKUP(D64,SiteChar[Site Street Address],SiteChar[Site City],"",0,1)</f>
        <v/>
      </c>
      <c r="F64" s="25">
        <f>_xlfn.XLOOKUP($C64,SiteChar[Site Name],SiteChar[Latitude],"",0,1)</f>
        <v>0</v>
      </c>
      <c r="G64" s="25">
        <f>_xlfn.XLOOKUP($C64,SiteChar[Site Name],SiteChar[Longitude],"",0,1)</f>
        <v>0</v>
      </c>
      <c r="H64" s="33">
        <f>_xlfn.XLOOKUP($C64,SiteChar[Site Name],SiteChar[Expected Date of Station Operation],"",0,1)</f>
        <v>0</v>
      </c>
      <c r="I64" s="34">
        <f>_xlfn.XLOOKUP($C64,SiteChar[Site Name],SiteChar[Expected Daily Permitted Hours],"",0,1)</f>
        <v>0</v>
      </c>
      <c r="J64" s="25">
        <f>_xlfn.XLOOKUP($C64,SiteChar[Site Name],SiteChar[Maximum Total Site Power 
'[kW']],"",0,1)</f>
        <v>0</v>
      </c>
      <c r="K64" s="25"/>
      <c r="L64" s="25" cm="1">
        <f t="array" ref="L64">_xlfn.XLOOKUP($C64,SiteChar[Site Name],SiteCalc1[Total Site
FCI 
Power Rating 
'[kW']],"",0,1)</f>
        <v>0</v>
      </c>
      <c r="M64" s="25" cm="1">
        <f t="array" ref="M64">_xlfn.XLOOKUP($C64,SiteChar[Site Name],SiteCalc1[Total 
Site 
LMD-FCI Power Rating 
'[kW']],"",0,1)</f>
        <v>0</v>
      </c>
      <c r="N64" s="25" cm="1">
        <f t="array" ref="N64">_xlfn.XLOOKUP($C64,SiteChar[Site Name],SiteCalc1[Total Site
HD-FCI Power Rating 
'[kW']],"",0,1)</f>
        <v>0</v>
      </c>
      <c r="O64" s="25" cm="1">
        <f t="array" ref="O64">_xlfn.XLOOKUP($C64,SiteChar[Site Name],SiteCalc2[Total Number of 
Site 
FSEs],"",0,1)</f>
        <v>0</v>
      </c>
      <c r="P64" s="27" cm="1">
        <f t="array" ref="P64">_xlfn.XLOOKUP($C64,SiteChar[Site Name],SiteCalc2[Total Number of Site
LMD-FCI FSEs],"",0,1)</f>
        <v>0</v>
      </c>
      <c r="Q64" s="27" cm="1">
        <f t="array" ref="Q64">_xlfn.XLOOKUP($C64,SiteChar[Site Name],SiteCalc2[Total Number of Site
HD-FCI FSEs],"",0,1)</f>
        <v>0</v>
      </c>
      <c r="R64" s="27" t="str" cm="1">
        <f t="array" ref="R64">_xlfn.XLOOKUP(C64,'Sites Data'!AZ71:$AZ$210,'Sites Data'!BA71:$BA$210,"",0,1)</f>
        <v/>
      </c>
      <c r="S64" s="25" t="str" cm="1">
        <f t="array" ref="S64">INDEX('Sites Data'!$BC$11:$BC$210,(S$2+SUM($R$4:R63)))</f>
        <v/>
      </c>
      <c r="T64" s="25" t="str" cm="1">
        <f t="array" ref="T64">INDEX('Sites Data'!$BD$11:$BD$210,(S$2+SUM($R$4:R63)))</f>
        <v/>
      </c>
      <c r="U64" s="25" t="str" cm="1">
        <f t="array" ref="U64">INDEX('Sites Data'!$BE$11:$BE$210,(S$2+SUM($R$4:$R63)))</f>
        <v/>
      </c>
      <c r="V64" s="25" t="str" cm="1">
        <f t="array" ref="V64">INDEX('Sites Data'!$BF$11:$BF$210,(S$2+SUM($R$4:$R63)))</f>
        <v/>
      </c>
      <c r="W64" s="25" t="str" cm="1">
        <f t="array" ref="W64">INDEX('Sites Data'!$BG$11:$BG$210,(S$2+SUM($R$4:$R63)))</f>
        <v/>
      </c>
      <c r="X64" s="25" t="str" cm="1">
        <f t="array" ref="X64">INDEX('Sites Data'!$BH$11:$BH$210,(S$2+SUM($R$4:$R63)))</f>
        <v/>
      </c>
      <c r="Y64" s="25" t="str" cm="1">
        <f t="array" ref="Y64">INDEX('Sites Data'!$BI$11:$BI$210,(S$2+SUM($R$4:$R63)))</f>
        <v/>
      </c>
      <c r="Z64" s="25" t="str" cm="1">
        <f t="array" ref="Z64">INDEX('Sites Data'!$BJ$11:$BJ$210,(S$2+SUM($R$4:$R63)))</f>
        <v/>
      </c>
      <c r="AA64" s="25" t="str" cm="1">
        <f t="array" ref="AA64">INDEX('Sites Data'!$BK$11:$BK$210,(S$2+SUM($R$4:$R63)))</f>
        <v/>
      </c>
      <c r="AB64" s="25" t="str">
        <f>IF(S64="","",SUMIF(Hide[Unique Types],$C64&amp;" "&amp;T64&amp;" "&amp;U64&amp;" "&amp;V64,SiteCalc2[FCI Charging Capacity '[kWh/day']]))</f>
        <v/>
      </c>
      <c r="AC64" s="27" t="str" cm="1">
        <f t="array" ref="AC64">IF(AC$2&lt;=$R64,INDEX('Sites Data'!$BC$11:$BC$210,(AC$2+SUM($R$4:$R63))),"")</f>
        <v/>
      </c>
      <c r="AD64" s="152" t="str" cm="1">
        <f t="array" ref="AD64">IF(AC$2&lt;=$R64,INDEX('Sites Data'!$BD$11:$BD$210,(AC$2+SUM($R$4:$R63))),"")</f>
        <v/>
      </c>
      <c r="AE64" s="27" t="str" cm="1">
        <f t="array" ref="AE64">IF(AC$2&lt;=$R64,INDEX('Sites Data'!$BE$11:$BE$210,(AC$2+SUM($R$4:$R63))),"")</f>
        <v/>
      </c>
      <c r="AF64" s="27" t="str" cm="1">
        <f t="array" ref="AF64">IF(AC$2&lt;=$R64,INDEX('Sites Data'!$BF$11:$BF$210,(AC$2+SUM($R$4:$R63))),"")</f>
        <v/>
      </c>
      <c r="AG64" s="27" t="str" cm="1">
        <f t="array" ref="AG64">IF(AC$2&lt;=$R64,INDEX('Sites Data'!$BG$11:$BG$210,(AC$2+SUM($R$4:$R63))),"")</f>
        <v/>
      </c>
      <c r="AH64" s="27" t="str" cm="1">
        <f t="array" ref="AH64">IF(AC$2&lt;=$R64,INDEX('Sites Data'!$BH$11:$BH$210,(AC$2+SUM($R$4:$R63))),"")</f>
        <v/>
      </c>
      <c r="AI64" s="27" t="str" cm="1">
        <f t="array" ref="AI64">IF(AC$2&lt;=$R64,INDEX('Sites Data'!$BI$11:$BI$210,(AC$2+SUM($R$4:$R63))),"")</f>
        <v/>
      </c>
      <c r="AJ64" s="27" t="str" cm="1">
        <f t="array" ref="AJ64">IF(AC$2&lt;=$R64,INDEX('Sites Data'!$BJ$11:$BJ$210,(AC$2+SUM($R$4:$R63))),"")</f>
        <v/>
      </c>
      <c r="AK64" s="27" t="str" cm="1">
        <f t="array" ref="AK64">IF(AC$2&lt;=$R64,INDEX('Sites Data'!$BK$11:$BK$210,(AC$2+SUM($R$4:$R63))),"")</f>
        <v/>
      </c>
      <c r="AL64" s="25" t="str">
        <f>IF(AC64="","",SUMIF(Hide[Unique Types],$C64&amp;" "&amp;AD64&amp;" "&amp;AE64&amp;" "&amp;AF64,SiteCalc2[FCI Charging Capacity '[kWh/day']]))</f>
        <v/>
      </c>
      <c r="AM64" s="27" t="str" cm="1">
        <f t="array" ref="AM64">IF(AM$2&lt;=$R64,INDEX('Sites Data'!$BC$11:$BC$210,(AM$2+SUM($R$4:$R63))),"")</f>
        <v/>
      </c>
      <c r="AN64" s="27" t="str" cm="1">
        <f t="array" ref="AN64">IF(AM$2&lt;=$R64,INDEX('Sites Data'!$BD$11:$BD$210,(AM$2+SUM($R$4:$R63))),"")</f>
        <v/>
      </c>
      <c r="AO64" s="27" t="str" cm="1">
        <f t="array" ref="AO64">IF(AM$2&lt;=$R64,INDEX('Sites Data'!$BE$11:$BE$210,(AM$2+SUM($R$4:$R63))),"")</f>
        <v/>
      </c>
      <c r="AP64" s="27" t="str" cm="1">
        <f t="array" ref="AP64">IF(AM$2&lt;=$R64,INDEX('Sites Data'!$BF$11:$BF$210,(AM$2+SUM($R$4:$R63))),"")</f>
        <v/>
      </c>
      <c r="AQ64" s="27" t="str" cm="1">
        <f t="array" ref="AQ64">IF(AM$2&lt;=$R64,INDEX('Sites Data'!$BG$11:$BG$210,(AM$2+SUM($R$4:$R63))),"")</f>
        <v/>
      </c>
      <c r="AR64" s="27" t="str" cm="1">
        <f t="array" ref="AR64">IF(AM$2&lt;=$R64,INDEX('Sites Data'!$BH$11:$BH$210,(AM$2+SUM($R$4:$R63))),"")</f>
        <v/>
      </c>
      <c r="AS64" s="27" t="str" cm="1">
        <f t="array" ref="AS64">IF(AM$2&lt;=$R64,INDEX('Sites Data'!$BI$11:$BI$210,(AM$2+SUM($R$4:$R63))),"")</f>
        <v/>
      </c>
      <c r="AT64" s="27" t="str" cm="1">
        <f t="array" ref="AT64">IF(AM$2&lt;=$R64,INDEX('Sites Data'!$BJ$11:$BJ$210,(AM$2+SUM($R$4:$R63))),"")</f>
        <v/>
      </c>
      <c r="AU64" s="27" t="str" cm="1">
        <f t="array" ref="AU64">IF(AM$2&lt;=$R64,INDEX('Sites Data'!$BK$11:$BK$210,(AM$2+SUM($R$4:$R63))),"")</f>
        <v/>
      </c>
      <c r="AV64" s="25" t="str">
        <f>IF(AM64="","",SUMIF(Hide[Unique Types],$C64&amp;" "&amp;AN64&amp;" "&amp;AO64&amp;" "&amp;AP64,SiteCalc2[FCI Charging Capacity '[kWh/day']]))</f>
        <v/>
      </c>
      <c r="AW64" s="27" t="str" cm="1">
        <f t="array" ref="AW64">IF(AW$2&lt;=$R64,INDEX('Sites Data'!$BC$11:$BC$210,(AW$2+SUM($R$4:$R63))),"")</f>
        <v/>
      </c>
      <c r="AX64" s="27" t="str" cm="1">
        <f t="array" ref="AX64">IF(AW$2&lt;=$R64,INDEX('Sites Data'!$BD$11:$BD$210,(AW$2+SUM($R$4:$R63))),"")</f>
        <v/>
      </c>
      <c r="AY64" s="27" t="str" cm="1">
        <f t="array" ref="AY64">IF(AW$2&lt;=$R64,INDEX('Sites Data'!$BE$11:$BE$210,(AW$2+SUM($R$4:$R63))),"")</f>
        <v/>
      </c>
      <c r="AZ64" s="27" t="str" cm="1">
        <f t="array" ref="AZ64">IF(AW$2&lt;=$R64,INDEX('Sites Data'!$BF$11:$BF$210,(AW$2+SUM($R$4:$R63))),"")</f>
        <v/>
      </c>
      <c r="BA64" s="27" t="str" cm="1">
        <f t="array" ref="BA64">IF(AW$2&lt;=$R64,INDEX('Sites Data'!$BG$11:$BG$210,(AW$2+SUM($R$4:$R63))),"")</f>
        <v/>
      </c>
      <c r="BB64" s="27" t="str" cm="1">
        <f t="array" ref="BB64">IF(AW$2&lt;=$R64,INDEX('Sites Data'!$BH$11:$BH$210,(AW$2+SUM($R$4:$R63))),"")</f>
        <v/>
      </c>
      <c r="BC64" s="27" t="str" cm="1">
        <f t="array" ref="BC64">IF(AW$2&lt;=$R64,INDEX('Sites Data'!$BI$11:$BI$210,(AW$2+SUM($R$4:$R63))),"")</f>
        <v/>
      </c>
      <c r="BD64" s="27" t="str" cm="1">
        <f t="array" ref="BD64">IF(AW$2&lt;=$R64,INDEX('Sites Data'!$BJ$11:$BJ$210,(AW$2+SUM($R$4:$R63))),"")</f>
        <v/>
      </c>
      <c r="BE64" s="27" t="str" cm="1">
        <f t="array" ref="BE64">IF(AW$2&lt;=$R64,INDEX('Sites Data'!$BK$11:$BK$210,(AW$2+SUM($R$4:$R63))),"")</f>
        <v/>
      </c>
      <c r="BF64" s="25" t="str">
        <f>IF(AW64="","",SUMIF(Hide[Unique Types],$C64&amp;" "&amp;AX64&amp;" "&amp;AY64&amp;" "&amp;AZ64,SiteCalc2[FCI Charging Capacity '[kWh/day']]))</f>
        <v/>
      </c>
      <c r="BG64" s="27" t="str" cm="1">
        <f t="array" ref="BG64">IF(BG$2&lt;=$R64,INDEX('Sites Data'!$BC$11:$BC$210,(BG$2+SUM($R$4:$R63))),"")</f>
        <v/>
      </c>
      <c r="BH64" s="27" t="str" cm="1">
        <f t="array" ref="BH64">IF(BG$2&lt;=$R64,INDEX('Sites Data'!$BD$11:$BD$210,(BG$2+SUM($R$4:$R63))),"")</f>
        <v/>
      </c>
      <c r="BI64" s="27" t="str" cm="1">
        <f t="array" ref="BI64">IF(BG$2&lt;=$R64,INDEX('Sites Data'!$BE$11:$BE$210,(BG$2+SUM($R$4:$R63))),"")</f>
        <v/>
      </c>
      <c r="BJ64" s="27" t="str" cm="1">
        <f t="array" ref="BJ64">IF(BG$2&lt;=$R64,INDEX('Sites Data'!$BF$11:$BF$210,(BG$2+SUM($R$4:$R63))),"")</f>
        <v/>
      </c>
      <c r="BK64" s="27" t="str" cm="1">
        <f t="array" ref="BK64">IF(BG$2&lt;=$R64,INDEX('Sites Data'!$BG$11:$BG$210,(BG$2+SUM($R$4:$R63))),"")</f>
        <v/>
      </c>
      <c r="BL64" s="27" t="str" cm="1">
        <f t="array" ref="BL64">IF(BG$2&lt;=$R64,INDEX('Sites Data'!$BH$11:$BH$210,(BG$2+SUM($R$4:$R63))),"")</f>
        <v/>
      </c>
      <c r="BM64" s="27" t="str" cm="1">
        <f t="array" ref="BM64">IF(BG$2&lt;=$R64,INDEX('Sites Data'!$BI$11:$BI$210,(BG$2+SUM($R$4:$R63))),"")</f>
        <v/>
      </c>
      <c r="BN64" s="27" t="str" cm="1">
        <f t="array" ref="BN64">IF(BG$2&lt;=$R64,INDEX('Sites Data'!$BJ$11:$BJ$210,(BG$2+SUM($R$4:$R63))),"")</f>
        <v/>
      </c>
      <c r="BO64" s="27" t="str" cm="1">
        <f t="array" ref="BO64">IF(BG$2&lt;=$R64,INDEX('Sites Data'!$BK$11:$BK$210,(BG$2+SUM($R$4:$R63))),"")</f>
        <v/>
      </c>
      <c r="BP64" s="25" t="str">
        <f>IF(BG64="","",SUMIF(Hide[Unique Types],$C64&amp;" "&amp;BH64&amp;" "&amp;BI64&amp;" "&amp;BJ64,SiteCalc2[FCI Charging Capacity '[kWh/day']]))</f>
        <v/>
      </c>
      <c r="BQ64" s="27" t="str" cm="1">
        <f t="array" ref="BQ64">IF(BQ$2&lt;=$R64,INDEX('Sites Data'!$BC$11:$BC$210,(BQ$2+SUM($R$4:$R63))),"")</f>
        <v/>
      </c>
      <c r="BR64" s="27" t="str" cm="1">
        <f t="array" ref="BR64">IF(BQ$2&lt;=$R64,INDEX('Sites Data'!$BD$11:$BD$210,(BQ$2+SUM($R$4:$R63))),"")</f>
        <v/>
      </c>
      <c r="BS64" s="27" t="str" cm="1">
        <f t="array" ref="BS64">IF(BQ$2&lt;=$R64,INDEX('Sites Data'!$BE$11:$BE$210,(BQ$2+SUM($R$4:$R63))),"")</f>
        <v/>
      </c>
      <c r="BT64" s="27" t="str" cm="1">
        <f t="array" ref="BT64">IF(BQ$2&lt;=$R64,INDEX('Sites Data'!$BF$11:$BF$210,(BQ$2+SUM($R$4:$R63))),"")</f>
        <v/>
      </c>
      <c r="BU64" s="27" t="str" cm="1">
        <f t="array" ref="BU64">IF(BQ$2&lt;=$R64,INDEX('Sites Data'!$BG$11:$BG$210,(BQ$2+SUM($R$4:$R63))),"")</f>
        <v/>
      </c>
      <c r="BV64" s="27" t="str" cm="1">
        <f t="array" ref="BV64">IF(BQ$2&lt;=$R64,INDEX('Sites Data'!$BH$11:$BH$210,(BQ$2+SUM($R$4:$R63))),"")</f>
        <v/>
      </c>
      <c r="BW64" s="27" t="str" cm="1">
        <f t="array" ref="BW64">IF(BQ$2&lt;=$R64,INDEX('Sites Data'!$BI$11:$BI$210,(BQ$2+SUM($R$4:$R63))),"")</f>
        <v/>
      </c>
      <c r="BX64" s="27" t="str" cm="1">
        <f t="array" ref="BX64">IF(BQ$2&lt;=$R64,INDEX('Sites Data'!$BJ$11:$BJ$210,(BQ$2+SUM($R$4:$R63))),"")</f>
        <v/>
      </c>
      <c r="BY64" s="27" t="str" cm="1">
        <f t="array" ref="BY64">IF(BQ$2&lt;=$R64,INDEX('Sites Data'!$BK$11:$BK$210,(BQ$2+SUM($R$4:$R63))),"")</f>
        <v/>
      </c>
      <c r="BZ64" s="25" t="str">
        <f>IF(BQ64="","",SUMIF(Hide[Unique Types],$C64&amp;" "&amp;BR64&amp;" "&amp;BS64&amp;" "&amp;BT64,SiteCalc2[FCI Charging Capacity '[kWh/day']]))</f>
        <v/>
      </c>
      <c r="CA64" s="27" t="str" cm="1">
        <f t="array" ref="CA64">IF(CA$2&lt;=$R64,INDEX('Sites Data'!$BC$11:$BC$210,(CA$2+SUM($R$4:$R63))),"")</f>
        <v/>
      </c>
      <c r="CB64" s="27" t="str" cm="1">
        <f t="array" ref="CB64">IF(CA$2&lt;=$R64,INDEX('Sites Data'!$BD$11:$BD$210,(CA$2+SUM($R$4:$R63))),"")</f>
        <v/>
      </c>
      <c r="CC64" s="27" t="str" cm="1">
        <f t="array" ref="CC64">IF(CA$2&lt;=$R64,INDEX('Sites Data'!$BE$11:$BE$210,(CA$2+SUM($R$4:$R63))),"")</f>
        <v/>
      </c>
      <c r="CD64" s="27" t="str" cm="1">
        <f t="array" ref="CD64">IF(CA$2&lt;=$R64,INDEX('Sites Data'!$BF$11:$BF$210,(CA$2+SUM($R$4:$R63))),"")</f>
        <v/>
      </c>
      <c r="CE64" s="27" t="str" cm="1">
        <f t="array" ref="CE64">IF(CA$2&lt;=$R64,INDEX('Sites Data'!$BG$11:$BG$210,(CA$2+SUM($R$4:$R63))),"")</f>
        <v/>
      </c>
      <c r="CF64" s="27" t="str" cm="1">
        <f t="array" ref="CF64">IF(CA$2&lt;=$R64,INDEX('Sites Data'!$BH$11:$BH$210,(CA$2+SUM($R$4:$R63))),"")</f>
        <v/>
      </c>
      <c r="CG64" s="27" t="str" cm="1">
        <f t="array" ref="CG64">IF(CA$2&lt;=$R64,INDEX('Sites Data'!$BI$11:$BI$210,(CA$2+SUM($R$4:$R63))),"")</f>
        <v/>
      </c>
      <c r="CH64" s="27" t="str" cm="1">
        <f t="array" ref="CH64">IF(CA$2&lt;=$R64,INDEX('Sites Data'!$BJ$11:$BJ$210,(CA$2+SUM($R$4:$R63))),"")</f>
        <v/>
      </c>
      <c r="CI64" s="27" t="str" cm="1">
        <f t="array" ref="CI64">IF(CA$2&lt;=$R64,INDEX('Sites Data'!$BK$11:$BK$210,(CA$2+SUM($R$4:$R63))),"")</f>
        <v/>
      </c>
      <c r="CJ64" s="25" t="str">
        <f>IF(CA64="","",SUMIF(Hide[Unique Types],$C64&amp;" "&amp;CB64&amp;" "&amp;CC64&amp;" "&amp;CD64,SiteCalc2[FCI Charging Capacity '[kWh/day']]))</f>
        <v/>
      </c>
      <c r="CK64" s="25" t="str">
        <f t="shared" si="11"/>
        <v/>
      </c>
      <c r="CL64" s="25" t="str">
        <f t="shared" si="12"/>
        <v/>
      </c>
      <c r="CM64" s="25" t="str">
        <f t="shared" si="13"/>
        <v/>
      </c>
      <c r="CN64" s="25" t="str">
        <f t="shared" si="14"/>
        <v/>
      </c>
      <c r="CO64" s="25" t="str">
        <f t="shared" si="15"/>
        <v/>
      </c>
      <c r="CP64" s="25" t="str">
        <f t="shared" si="16"/>
        <v/>
      </c>
      <c r="CQ64" s="25" t="str">
        <f t="shared" si="17"/>
        <v/>
      </c>
      <c r="CR64" s="25" t="str">
        <f t="shared" si="18"/>
        <v/>
      </c>
      <c r="CS64" s="25" t="str">
        <f t="shared" si="19"/>
        <v/>
      </c>
      <c r="CT64" s="25" t="str">
        <f t="shared" si="20"/>
        <v/>
      </c>
    </row>
    <row r="65" spans="1:98" x14ac:dyDescent="0.3">
      <c r="A65" s="20">
        <v>62</v>
      </c>
      <c r="B65" s="20">
        <f t="shared" si="21"/>
        <v>0</v>
      </c>
      <c r="D65" s="25">
        <f>_xlfn.XLOOKUP(C65,SiteChar[Site Name],SiteChar[Site Street Address],"",0,1)</f>
        <v>0</v>
      </c>
      <c r="E65" s="25" t="str">
        <f>_xlfn.XLOOKUP(D65,SiteChar[Site Street Address],SiteChar[Site City],"",0,1)</f>
        <v/>
      </c>
      <c r="F65" s="25">
        <f>_xlfn.XLOOKUP($C65,SiteChar[Site Name],SiteChar[Latitude],"",0,1)</f>
        <v>0</v>
      </c>
      <c r="G65" s="25">
        <f>_xlfn.XLOOKUP($C65,SiteChar[Site Name],SiteChar[Longitude],"",0,1)</f>
        <v>0</v>
      </c>
      <c r="H65" s="33">
        <f>_xlfn.XLOOKUP($C65,SiteChar[Site Name],SiteChar[Expected Date of Station Operation],"",0,1)</f>
        <v>0</v>
      </c>
      <c r="I65" s="34">
        <f>_xlfn.XLOOKUP($C65,SiteChar[Site Name],SiteChar[Expected Daily Permitted Hours],"",0,1)</f>
        <v>0</v>
      </c>
      <c r="J65" s="25">
        <f>_xlfn.XLOOKUP($C65,SiteChar[Site Name],SiteChar[Maximum Total Site Power 
'[kW']],"",0,1)</f>
        <v>0</v>
      </c>
      <c r="K65" s="25"/>
      <c r="L65" s="25" cm="1">
        <f t="array" ref="L65">_xlfn.XLOOKUP($C65,SiteChar[Site Name],SiteCalc1[Total Site
FCI 
Power Rating 
'[kW']],"",0,1)</f>
        <v>0</v>
      </c>
      <c r="M65" s="25" cm="1">
        <f t="array" ref="M65">_xlfn.XLOOKUP($C65,SiteChar[Site Name],SiteCalc1[Total 
Site 
LMD-FCI Power Rating 
'[kW']],"",0,1)</f>
        <v>0</v>
      </c>
      <c r="N65" s="25" cm="1">
        <f t="array" ref="N65">_xlfn.XLOOKUP($C65,SiteChar[Site Name],SiteCalc1[Total Site
HD-FCI Power Rating 
'[kW']],"",0,1)</f>
        <v>0</v>
      </c>
      <c r="O65" s="25" cm="1">
        <f t="array" ref="O65">_xlfn.XLOOKUP($C65,SiteChar[Site Name],SiteCalc2[Total Number of 
Site 
FSEs],"",0,1)</f>
        <v>0</v>
      </c>
      <c r="P65" s="27" cm="1">
        <f t="array" ref="P65">_xlfn.XLOOKUP($C65,SiteChar[Site Name],SiteCalc2[Total Number of Site
LMD-FCI FSEs],"",0,1)</f>
        <v>0</v>
      </c>
      <c r="Q65" s="27" cm="1">
        <f t="array" ref="Q65">_xlfn.XLOOKUP($C65,SiteChar[Site Name],SiteCalc2[Total Number of Site
HD-FCI FSEs],"",0,1)</f>
        <v>0</v>
      </c>
      <c r="R65" s="27" t="str" cm="1">
        <f t="array" ref="R65">_xlfn.XLOOKUP(C65,'Sites Data'!AZ72:$AZ$210,'Sites Data'!BA72:$BA$210,"",0,1)</f>
        <v/>
      </c>
      <c r="S65" s="25" t="str" cm="1">
        <f t="array" ref="S65">INDEX('Sites Data'!$BC$11:$BC$210,(S$2+SUM($R$4:R64)))</f>
        <v/>
      </c>
      <c r="T65" s="25" t="str" cm="1">
        <f t="array" ref="T65">INDEX('Sites Data'!$BD$11:$BD$210,(S$2+SUM($R$4:R64)))</f>
        <v/>
      </c>
      <c r="U65" s="25" t="str" cm="1">
        <f t="array" ref="U65">INDEX('Sites Data'!$BE$11:$BE$210,(S$2+SUM($R$4:$R64)))</f>
        <v/>
      </c>
      <c r="V65" s="25" t="str" cm="1">
        <f t="array" ref="V65">INDEX('Sites Data'!$BF$11:$BF$210,(S$2+SUM($R$4:$R64)))</f>
        <v/>
      </c>
      <c r="W65" s="25" t="str" cm="1">
        <f t="array" ref="W65">INDEX('Sites Data'!$BG$11:$BG$210,(S$2+SUM($R$4:$R64)))</f>
        <v/>
      </c>
      <c r="X65" s="25" t="str" cm="1">
        <f t="array" ref="X65">INDEX('Sites Data'!$BH$11:$BH$210,(S$2+SUM($R$4:$R64)))</f>
        <v/>
      </c>
      <c r="Y65" s="25" t="str" cm="1">
        <f t="array" ref="Y65">INDEX('Sites Data'!$BI$11:$BI$210,(S$2+SUM($R$4:$R64)))</f>
        <v/>
      </c>
      <c r="Z65" s="25" t="str" cm="1">
        <f t="array" ref="Z65">INDEX('Sites Data'!$BJ$11:$BJ$210,(S$2+SUM($R$4:$R64)))</f>
        <v/>
      </c>
      <c r="AA65" s="25" t="str" cm="1">
        <f t="array" ref="AA65">INDEX('Sites Data'!$BK$11:$BK$210,(S$2+SUM($R$4:$R64)))</f>
        <v/>
      </c>
      <c r="AB65" s="25" t="str">
        <f>IF(S65="","",SUMIF(Hide[Unique Types],$C65&amp;" "&amp;T65&amp;" "&amp;U65&amp;" "&amp;V65,SiteCalc2[FCI Charging Capacity '[kWh/day']]))</f>
        <v/>
      </c>
      <c r="AC65" s="27" t="str" cm="1">
        <f t="array" ref="AC65">IF(AC$2&lt;=$R65,INDEX('Sites Data'!$BC$11:$BC$210,(AC$2+SUM($R$4:$R64))),"")</f>
        <v/>
      </c>
      <c r="AD65" s="152" t="str" cm="1">
        <f t="array" ref="AD65">IF(AC$2&lt;=$R65,INDEX('Sites Data'!$BD$11:$BD$210,(AC$2+SUM($R$4:$R64))),"")</f>
        <v/>
      </c>
      <c r="AE65" s="27" t="str" cm="1">
        <f t="array" ref="AE65">IF(AC$2&lt;=$R65,INDEX('Sites Data'!$BE$11:$BE$210,(AC$2+SUM($R$4:$R64))),"")</f>
        <v/>
      </c>
      <c r="AF65" s="27" t="str" cm="1">
        <f t="array" ref="AF65">IF(AC$2&lt;=$R65,INDEX('Sites Data'!$BF$11:$BF$210,(AC$2+SUM($R$4:$R64))),"")</f>
        <v/>
      </c>
      <c r="AG65" s="27" t="str" cm="1">
        <f t="array" ref="AG65">IF(AC$2&lt;=$R65,INDEX('Sites Data'!$BG$11:$BG$210,(AC$2+SUM($R$4:$R64))),"")</f>
        <v/>
      </c>
      <c r="AH65" s="27" t="str" cm="1">
        <f t="array" ref="AH65">IF(AC$2&lt;=$R65,INDEX('Sites Data'!$BH$11:$BH$210,(AC$2+SUM($R$4:$R64))),"")</f>
        <v/>
      </c>
      <c r="AI65" s="27" t="str" cm="1">
        <f t="array" ref="AI65">IF(AC$2&lt;=$R65,INDEX('Sites Data'!$BI$11:$BI$210,(AC$2+SUM($R$4:$R64))),"")</f>
        <v/>
      </c>
      <c r="AJ65" s="27" t="str" cm="1">
        <f t="array" ref="AJ65">IF(AC$2&lt;=$R65,INDEX('Sites Data'!$BJ$11:$BJ$210,(AC$2+SUM($R$4:$R64))),"")</f>
        <v/>
      </c>
      <c r="AK65" s="27" t="str" cm="1">
        <f t="array" ref="AK65">IF(AC$2&lt;=$R65,INDEX('Sites Data'!$BK$11:$BK$210,(AC$2+SUM($R$4:$R64))),"")</f>
        <v/>
      </c>
      <c r="AL65" s="25" t="str">
        <f>IF(AC65="","",SUMIF(Hide[Unique Types],$C65&amp;" "&amp;AD65&amp;" "&amp;AE65&amp;" "&amp;AF65,SiteCalc2[FCI Charging Capacity '[kWh/day']]))</f>
        <v/>
      </c>
      <c r="AM65" s="27" t="str" cm="1">
        <f t="array" ref="AM65">IF(AM$2&lt;=$R65,INDEX('Sites Data'!$BC$11:$BC$210,(AM$2+SUM($R$4:$R64))),"")</f>
        <v/>
      </c>
      <c r="AN65" s="27" t="str" cm="1">
        <f t="array" ref="AN65">IF(AM$2&lt;=$R65,INDEX('Sites Data'!$BD$11:$BD$210,(AM$2+SUM($R$4:$R64))),"")</f>
        <v/>
      </c>
      <c r="AO65" s="27" t="str" cm="1">
        <f t="array" ref="AO65">IF(AM$2&lt;=$R65,INDEX('Sites Data'!$BE$11:$BE$210,(AM$2+SUM($R$4:$R64))),"")</f>
        <v/>
      </c>
      <c r="AP65" s="27" t="str" cm="1">
        <f t="array" ref="AP65">IF(AM$2&lt;=$R65,INDEX('Sites Data'!$BF$11:$BF$210,(AM$2+SUM($R$4:$R64))),"")</f>
        <v/>
      </c>
      <c r="AQ65" s="27" t="str" cm="1">
        <f t="array" ref="AQ65">IF(AM$2&lt;=$R65,INDEX('Sites Data'!$BG$11:$BG$210,(AM$2+SUM($R$4:$R64))),"")</f>
        <v/>
      </c>
      <c r="AR65" s="27" t="str" cm="1">
        <f t="array" ref="AR65">IF(AM$2&lt;=$R65,INDEX('Sites Data'!$BH$11:$BH$210,(AM$2+SUM($R$4:$R64))),"")</f>
        <v/>
      </c>
      <c r="AS65" s="27" t="str" cm="1">
        <f t="array" ref="AS65">IF(AM$2&lt;=$R65,INDEX('Sites Data'!$BI$11:$BI$210,(AM$2+SUM($R$4:$R64))),"")</f>
        <v/>
      </c>
      <c r="AT65" s="27" t="str" cm="1">
        <f t="array" ref="AT65">IF(AM$2&lt;=$R65,INDEX('Sites Data'!$BJ$11:$BJ$210,(AM$2+SUM($R$4:$R64))),"")</f>
        <v/>
      </c>
      <c r="AU65" s="27" t="str" cm="1">
        <f t="array" ref="AU65">IF(AM$2&lt;=$R65,INDEX('Sites Data'!$BK$11:$BK$210,(AM$2+SUM($R$4:$R64))),"")</f>
        <v/>
      </c>
      <c r="AV65" s="25" t="str">
        <f>IF(AM65="","",SUMIF(Hide[Unique Types],$C65&amp;" "&amp;AN65&amp;" "&amp;AO65&amp;" "&amp;AP65,SiteCalc2[FCI Charging Capacity '[kWh/day']]))</f>
        <v/>
      </c>
      <c r="AW65" s="27" t="str" cm="1">
        <f t="array" ref="AW65">IF(AW$2&lt;=$R65,INDEX('Sites Data'!$BC$11:$BC$210,(AW$2+SUM($R$4:$R64))),"")</f>
        <v/>
      </c>
      <c r="AX65" s="27" t="str" cm="1">
        <f t="array" ref="AX65">IF(AW$2&lt;=$R65,INDEX('Sites Data'!$BD$11:$BD$210,(AW$2+SUM($R$4:$R64))),"")</f>
        <v/>
      </c>
      <c r="AY65" s="27" t="str" cm="1">
        <f t="array" ref="AY65">IF(AW$2&lt;=$R65,INDEX('Sites Data'!$BE$11:$BE$210,(AW$2+SUM($R$4:$R64))),"")</f>
        <v/>
      </c>
      <c r="AZ65" s="27" t="str" cm="1">
        <f t="array" ref="AZ65">IF(AW$2&lt;=$R65,INDEX('Sites Data'!$BF$11:$BF$210,(AW$2+SUM($R$4:$R64))),"")</f>
        <v/>
      </c>
      <c r="BA65" s="27" t="str" cm="1">
        <f t="array" ref="BA65">IF(AW$2&lt;=$R65,INDEX('Sites Data'!$BG$11:$BG$210,(AW$2+SUM($R$4:$R64))),"")</f>
        <v/>
      </c>
      <c r="BB65" s="27" t="str" cm="1">
        <f t="array" ref="BB65">IF(AW$2&lt;=$R65,INDEX('Sites Data'!$BH$11:$BH$210,(AW$2+SUM($R$4:$R64))),"")</f>
        <v/>
      </c>
      <c r="BC65" s="27" t="str" cm="1">
        <f t="array" ref="BC65">IF(AW$2&lt;=$R65,INDEX('Sites Data'!$BI$11:$BI$210,(AW$2+SUM($R$4:$R64))),"")</f>
        <v/>
      </c>
      <c r="BD65" s="27" t="str" cm="1">
        <f t="array" ref="BD65">IF(AW$2&lt;=$R65,INDEX('Sites Data'!$BJ$11:$BJ$210,(AW$2+SUM($R$4:$R64))),"")</f>
        <v/>
      </c>
      <c r="BE65" s="27" t="str" cm="1">
        <f t="array" ref="BE65">IF(AW$2&lt;=$R65,INDEX('Sites Data'!$BK$11:$BK$210,(AW$2+SUM($R$4:$R64))),"")</f>
        <v/>
      </c>
      <c r="BF65" s="25" t="str">
        <f>IF(AW65="","",SUMIF(Hide[Unique Types],$C65&amp;" "&amp;AX65&amp;" "&amp;AY65&amp;" "&amp;AZ65,SiteCalc2[FCI Charging Capacity '[kWh/day']]))</f>
        <v/>
      </c>
      <c r="BG65" s="27" t="str" cm="1">
        <f t="array" ref="BG65">IF(BG$2&lt;=$R65,INDEX('Sites Data'!$BC$11:$BC$210,(BG$2+SUM($R$4:$R64))),"")</f>
        <v/>
      </c>
      <c r="BH65" s="27" t="str" cm="1">
        <f t="array" ref="BH65">IF(BG$2&lt;=$R65,INDEX('Sites Data'!$BD$11:$BD$210,(BG$2+SUM($R$4:$R64))),"")</f>
        <v/>
      </c>
      <c r="BI65" s="27" t="str" cm="1">
        <f t="array" ref="BI65">IF(BG$2&lt;=$R65,INDEX('Sites Data'!$BE$11:$BE$210,(BG$2+SUM($R$4:$R64))),"")</f>
        <v/>
      </c>
      <c r="BJ65" s="27" t="str" cm="1">
        <f t="array" ref="BJ65">IF(BG$2&lt;=$R65,INDEX('Sites Data'!$BF$11:$BF$210,(BG$2+SUM($R$4:$R64))),"")</f>
        <v/>
      </c>
      <c r="BK65" s="27" t="str" cm="1">
        <f t="array" ref="BK65">IF(BG$2&lt;=$R65,INDEX('Sites Data'!$BG$11:$BG$210,(BG$2+SUM($R$4:$R64))),"")</f>
        <v/>
      </c>
      <c r="BL65" s="27" t="str" cm="1">
        <f t="array" ref="BL65">IF(BG$2&lt;=$R65,INDEX('Sites Data'!$BH$11:$BH$210,(BG$2+SUM($R$4:$R64))),"")</f>
        <v/>
      </c>
      <c r="BM65" s="27" t="str" cm="1">
        <f t="array" ref="BM65">IF(BG$2&lt;=$R65,INDEX('Sites Data'!$BI$11:$BI$210,(BG$2+SUM($R$4:$R64))),"")</f>
        <v/>
      </c>
      <c r="BN65" s="27" t="str" cm="1">
        <f t="array" ref="BN65">IF(BG$2&lt;=$R65,INDEX('Sites Data'!$BJ$11:$BJ$210,(BG$2+SUM($R$4:$R64))),"")</f>
        <v/>
      </c>
      <c r="BO65" s="27" t="str" cm="1">
        <f t="array" ref="BO65">IF(BG$2&lt;=$R65,INDEX('Sites Data'!$BK$11:$BK$210,(BG$2+SUM($R$4:$R64))),"")</f>
        <v/>
      </c>
      <c r="BP65" s="25" t="str">
        <f>IF(BG65="","",SUMIF(Hide[Unique Types],$C65&amp;" "&amp;BH65&amp;" "&amp;BI65&amp;" "&amp;BJ65,SiteCalc2[FCI Charging Capacity '[kWh/day']]))</f>
        <v/>
      </c>
      <c r="BQ65" s="27" t="str" cm="1">
        <f t="array" ref="BQ65">IF(BQ$2&lt;=$R65,INDEX('Sites Data'!$BC$11:$BC$210,(BQ$2+SUM($R$4:$R64))),"")</f>
        <v/>
      </c>
      <c r="BR65" s="27" t="str" cm="1">
        <f t="array" ref="BR65">IF(BQ$2&lt;=$R65,INDEX('Sites Data'!$BD$11:$BD$210,(BQ$2+SUM($R$4:$R64))),"")</f>
        <v/>
      </c>
      <c r="BS65" s="27" t="str" cm="1">
        <f t="array" ref="BS65">IF(BQ$2&lt;=$R65,INDEX('Sites Data'!$BE$11:$BE$210,(BQ$2+SUM($R$4:$R64))),"")</f>
        <v/>
      </c>
      <c r="BT65" s="27" t="str" cm="1">
        <f t="array" ref="BT65">IF(BQ$2&lt;=$R65,INDEX('Sites Data'!$BF$11:$BF$210,(BQ$2+SUM($R$4:$R64))),"")</f>
        <v/>
      </c>
      <c r="BU65" s="27" t="str" cm="1">
        <f t="array" ref="BU65">IF(BQ$2&lt;=$R65,INDEX('Sites Data'!$BG$11:$BG$210,(BQ$2+SUM($R$4:$R64))),"")</f>
        <v/>
      </c>
      <c r="BV65" s="27" t="str" cm="1">
        <f t="array" ref="BV65">IF(BQ$2&lt;=$R65,INDEX('Sites Data'!$BH$11:$BH$210,(BQ$2+SUM($R$4:$R64))),"")</f>
        <v/>
      </c>
      <c r="BW65" s="27" t="str" cm="1">
        <f t="array" ref="BW65">IF(BQ$2&lt;=$R65,INDEX('Sites Data'!$BI$11:$BI$210,(BQ$2+SUM($R$4:$R64))),"")</f>
        <v/>
      </c>
      <c r="BX65" s="27" t="str" cm="1">
        <f t="array" ref="BX65">IF(BQ$2&lt;=$R65,INDEX('Sites Data'!$BJ$11:$BJ$210,(BQ$2+SUM($R$4:$R64))),"")</f>
        <v/>
      </c>
      <c r="BY65" s="27" t="str" cm="1">
        <f t="array" ref="BY65">IF(BQ$2&lt;=$R65,INDEX('Sites Data'!$BK$11:$BK$210,(BQ$2+SUM($R$4:$R64))),"")</f>
        <v/>
      </c>
      <c r="BZ65" s="25" t="str">
        <f>IF(BQ65="","",SUMIF(Hide[Unique Types],$C65&amp;" "&amp;BR65&amp;" "&amp;BS65&amp;" "&amp;BT65,SiteCalc2[FCI Charging Capacity '[kWh/day']]))</f>
        <v/>
      </c>
      <c r="CA65" s="27" t="str" cm="1">
        <f t="array" ref="CA65">IF(CA$2&lt;=$R65,INDEX('Sites Data'!$BC$11:$BC$210,(CA$2+SUM($R$4:$R64))),"")</f>
        <v/>
      </c>
      <c r="CB65" s="27" t="str" cm="1">
        <f t="array" ref="CB65">IF(CA$2&lt;=$R65,INDEX('Sites Data'!$BD$11:$BD$210,(CA$2+SUM($R$4:$R64))),"")</f>
        <v/>
      </c>
      <c r="CC65" s="27" t="str" cm="1">
        <f t="array" ref="CC65">IF(CA$2&lt;=$R65,INDEX('Sites Data'!$BE$11:$BE$210,(CA$2+SUM($R$4:$R64))),"")</f>
        <v/>
      </c>
      <c r="CD65" s="27" t="str" cm="1">
        <f t="array" ref="CD65">IF(CA$2&lt;=$R65,INDEX('Sites Data'!$BF$11:$BF$210,(CA$2+SUM($R$4:$R64))),"")</f>
        <v/>
      </c>
      <c r="CE65" s="27" t="str" cm="1">
        <f t="array" ref="CE65">IF(CA$2&lt;=$R65,INDEX('Sites Data'!$BG$11:$BG$210,(CA$2+SUM($R$4:$R64))),"")</f>
        <v/>
      </c>
      <c r="CF65" s="27" t="str" cm="1">
        <f t="array" ref="CF65">IF(CA$2&lt;=$R65,INDEX('Sites Data'!$BH$11:$BH$210,(CA$2+SUM($R$4:$R64))),"")</f>
        <v/>
      </c>
      <c r="CG65" s="27" t="str" cm="1">
        <f t="array" ref="CG65">IF(CA$2&lt;=$R65,INDEX('Sites Data'!$BI$11:$BI$210,(CA$2+SUM($R$4:$R64))),"")</f>
        <v/>
      </c>
      <c r="CH65" s="27" t="str" cm="1">
        <f t="array" ref="CH65">IF(CA$2&lt;=$R65,INDEX('Sites Data'!$BJ$11:$BJ$210,(CA$2+SUM($R$4:$R64))),"")</f>
        <v/>
      </c>
      <c r="CI65" s="27" t="str" cm="1">
        <f t="array" ref="CI65">IF(CA$2&lt;=$R65,INDEX('Sites Data'!$BK$11:$BK$210,(CA$2+SUM($R$4:$R64))),"")</f>
        <v/>
      </c>
      <c r="CJ65" s="25" t="str">
        <f>IF(CA65="","",SUMIF(Hide[Unique Types],$C65&amp;" "&amp;CB65&amp;" "&amp;CC65&amp;" "&amp;CD65,SiteCalc2[FCI Charging Capacity '[kWh/day']]))</f>
        <v/>
      </c>
      <c r="CK65" s="25" t="str">
        <f t="shared" si="11"/>
        <v/>
      </c>
      <c r="CL65" s="25" t="str">
        <f t="shared" si="12"/>
        <v/>
      </c>
      <c r="CM65" s="25" t="str">
        <f t="shared" si="13"/>
        <v/>
      </c>
      <c r="CN65" s="25" t="str">
        <f t="shared" si="14"/>
        <v/>
      </c>
      <c r="CO65" s="25" t="str">
        <f t="shared" si="15"/>
        <v/>
      </c>
      <c r="CP65" s="25" t="str">
        <f t="shared" si="16"/>
        <v/>
      </c>
      <c r="CQ65" s="25" t="str">
        <f t="shared" si="17"/>
        <v/>
      </c>
      <c r="CR65" s="25" t="str">
        <f t="shared" si="18"/>
        <v/>
      </c>
      <c r="CS65" s="25" t="str">
        <f t="shared" si="19"/>
        <v/>
      </c>
      <c r="CT65" s="25" t="str">
        <f t="shared" si="20"/>
        <v/>
      </c>
    </row>
    <row r="66" spans="1:98" x14ac:dyDescent="0.3">
      <c r="A66" s="20">
        <v>63</v>
      </c>
      <c r="B66" s="20">
        <f t="shared" si="21"/>
        <v>0</v>
      </c>
      <c r="D66" s="25">
        <f>_xlfn.XLOOKUP(C66,SiteChar[Site Name],SiteChar[Site Street Address],"",0,1)</f>
        <v>0</v>
      </c>
      <c r="E66" s="25" t="str">
        <f>_xlfn.XLOOKUP(D66,SiteChar[Site Street Address],SiteChar[Site City],"",0,1)</f>
        <v/>
      </c>
      <c r="F66" s="25">
        <f>_xlfn.XLOOKUP($C66,SiteChar[Site Name],SiteChar[Latitude],"",0,1)</f>
        <v>0</v>
      </c>
      <c r="G66" s="25">
        <f>_xlfn.XLOOKUP($C66,SiteChar[Site Name],SiteChar[Longitude],"",0,1)</f>
        <v>0</v>
      </c>
      <c r="H66" s="33">
        <f>_xlfn.XLOOKUP($C66,SiteChar[Site Name],SiteChar[Expected Date of Station Operation],"",0,1)</f>
        <v>0</v>
      </c>
      <c r="I66" s="34">
        <f>_xlfn.XLOOKUP($C66,SiteChar[Site Name],SiteChar[Expected Daily Permitted Hours],"",0,1)</f>
        <v>0</v>
      </c>
      <c r="J66" s="25">
        <f>_xlfn.XLOOKUP($C66,SiteChar[Site Name],SiteChar[Maximum Total Site Power 
'[kW']],"",0,1)</f>
        <v>0</v>
      </c>
      <c r="K66" s="25"/>
      <c r="L66" s="25" cm="1">
        <f t="array" ref="L66">_xlfn.XLOOKUP($C66,SiteChar[Site Name],SiteCalc1[Total Site
FCI 
Power Rating 
'[kW']],"",0,1)</f>
        <v>0</v>
      </c>
      <c r="M66" s="25" cm="1">
        <f t="array" ref="M66">_xlfn.XLOOKUP($C66,SiteChar[Site Name],SiteCalc1[Total 
Site 
LMD-FCI Power Rating 
'[kW']],"",0,1)</f>
        <v>0</v>
      </c>
      <c r="N66" s="25" cm="1">
        <f t="array" ref="N66">_xlfn.XLOOKUP($C66,SiteChar[Site Name],SiteCalc1[Total Site
HD-FCI Power Rating 
'[kW']],"",0,1)</f>
        <v>0</v>
      </c>
      <c r="O66" s="25" cm="1">
        <f t="array" ref="O66">_xlfn.XLOOKUP($C66,SiteChar[Site Name],SiteCalc2[Total Number of 
Site 
FSEs],"",0,1)</f>
        <v>0</v>
      </c>
      <c r="P66" s="27" cm="1">
        <f t="array" ref="P66">_xlfn.XLOOKUP($C66,SiteChar[Site Name],SiteCalc2[Total Number of Site
LMD-FCI FSEs],"",0,1)</f>
        <v>0</v>
      </c>
      <c r="Q66" s="27" cm="1">
        <f t="array" ref="Q66">_xlfn.XLOOKUP($C66,SiteChar[Site Name],SiteCalc2[Total Number of Site
HD-FCI FSEs],"",0,1)</f>
        <v>0</v>
      </c>
      <c r="R66" s="27" t="str" cm="1">
        <f t="array" ref="R66">_xlfn.XLOOKUP(C66,'Sites Data'!AZ73:$AZ$210,'Sites Data'!BA73:$BA$210,"",0,1)</f>
        <v/>
      </c>
      <c r="S66" s="25" t="str" cm="1">
        <f t="array" ref="S66">INDEX('Sites Data'!$BC$11:$BC$210,(S$2+SUM($R$4:R65)))</f>
        <v/>
      </c>
      <c r="T66" s="25" t="str" cm="1">
        <f t="array" ref="T66">INDEX('Sites Data'!$BD$11:$BD$210,(S$2+SUM($R$4:R65)))</f>
        <v/>
      </c>
      <c r="U66" s="25" t="str" cm="1">
        <f t="array" ref="U66">INDEX('Sites Data'!$BE$11:$BE$210,(S$2+SUM($R$4:$R65)))</f>
        <v/>
      </c>
      <c r="V66" s="25" t="str" cm="1">
        <f t="array" ref="V66">INDEX('Sites Data'!$BF$11:$BF$210,(S$2+SUM($R$4:$R65)))</f>
        <v/>
      </c>
      <c r="W66" s="25" t="str" cm="1">
        <f t="array" ref="W66">INDEX('Sites Data'!$BG$11:$BG$210,(S$2+SUM($R$4:$R65)))</f>
        <v/>
      </c>
      <c r="X66" s="25" t="str" cm="1">
        <f t="array" ref="X66">INDEX('Sites Data'!$BH$11:$BH$210,(S$2+SUM($R$4:$R65)))</f>
        <v/>
      </c>
      <c r="Y66" s="25" t="str" cm="1">
        <f t="array" ref="Y66">INDEX('Sites Data'!$BI$11:$BI$210,(S$2+SUM($R$4:$R65)))</f>
        <v/>
      </c>
      <c r="Z66" s="25" t="str" cm="1">
        <f t="array" ref="Z66">INDEX('Sites Data'!$BJ$11:$BJ$210,(S$2+SUM($R$4:$R65)))</f>
        <v/>
      </c>
      <c r="AA66" s="25" t="str" cm="1">
        <f t="array" ref="AA66">INDEX('Sites Data'!$BK$11:$BK$210,(S$2+SUM($R$4:$R65)))</f>
        <v/>
      </c>
      <c r="AB66" s="25" t="str">
        <f>IF(S66="","",SUMIF(Hide[Unique Types],$C66&amp;" "&amp;T66&amp;" "&amp;U66&amp;" "&amp;V66,SiteCalc2[FCI Charging Capacity '[kWh/day']]))</f>
        <v/>
      </c>
      <c r="AC66" s="27" t="str" cm="1">
        <f t="array" ref="AC66">IF(AC$2&lt;=$R66,INDEX('Sites Data'!$BC$11:$BC$210,(AC$2+SUM($R$4:$R65))),"")</f>
        <v/>
      </c>
      <c r="AD66" s="152" t="str" cm="1">
        <f t="array" ref="AD66">IF(AC$2&lt;=$R66,INDEX('Sites Data'!$BD$11:$BD$210,(AC$2+SUM($R$4:$R65))),"")</f>
        <v/>
      </c>
      <c r="AE66" s="27" t="str" cm="1">
        <f t="array" ref="AE66">IF(AC$2&lt;=$R66,INDEX('Sites Data'!$BE$11:$BE$210,(AC$2+SUM($R$4:$R65))),"")</f>
        <v/>
      </c>
      <c r="AF66" s="27" t="str" cm="1">
        <f t="array" ref="AF66">IF(AC$2&lt;=$R66,INDEX('Sites Data'!$BF$11:$BF$210,(AC$2+SUM($R$4:$R65))),"")</f>
        <v/>
      </c>
      <c r="AG66" s="27" t="str" cm="1">
        <f t="array" ref="AG66">IF(AC$2&lt;=$R66,INDEX('Sites Data'!$BG$11:$BG$210,(AC$2+SUM($R$4:$R65))),"")</f>
        <v/>
      </c>
      <c r="AH66" s="27" t="str" cm="1">
        <f t="array" ref="AH66">IF(AC$2&lt;=$R66,INDEX('Sites Data'!$BH$11:$BH$210,(AC$2+SUM($R$4:$R65))),"")</f>
        <v/>
      </c>
      <c r="AI66" s="27" t="str" cm="1">
        <f t="array" ref="AI66">IF(AC$2&lt;=$R66,INDEX('Sites Data'!$BI$11:$BI$210,(AC$2+SUM($R$4:$R65))),"")</f>
        <v/>
      </c>
      <c r="AJ66" s="27" t="str" cm="1">
        <f t="array" ref="AJ66">IF(AC$2&lt;=$R66,INDEX('Sites Data'!$BJ$11:$BJ$210,(AC$2+SUM($R$4:$R65))),"")</f>
        <v/>
      </c>
      <c r="AK66" s="27" t="str" cm="1">
        <f t="array" ref="AK66">IF(AC$2&lt;=$R66,INDEX('Sites Data'!$BK$11:$BK$210,(AC$2+SUM($R$4:$R65))),"")</f>
        <v/>
      </c>
      <c r="AL66" s="25" t="str">
        <f>IF(AC66="","",SUMIF(Hide[Unique Types],$C66&amp;" "&amp;AD66&amp;" "&amp;AE66&amp;" "&amp;AF66,SiteCalc2[FCI Charging Capacity '[kWh/day']]))</f>
        <v/>
      </c>
      <c r="AM66" s="27" t="str" cm="1">
        <f t="array" ref="AM66">IF(AM$2&lt;=$R66,INDEX('Sites Data'!$BC$11:$BC$210,(AM$2+SUM($R$4:$R65))),"")</f>
        <v/>
      </c>
      <c r="AN66" s="27" t="str" cm="1">
        <f t="array" ref="AN66">IF(AM$2&lt;=$R66,INDEX('Sites Data'!$BD$11:$BD$210,(AM$2+SUM($R$4:$R65))),"")</f>
        <v/>
      </c>
      <c r="AO66" s="27" t="str" cm="1">
        <f t="array" ref="AO66">IF(AM$2&lt;=$R66,INDEX('Sites Data'!$BE$11:$BE$210,(AM$2+SUM($R$4:$R65))),"")</f>
        <v/>
      </c>
      <c r="AP66" s="27" t="str" cm="1">
        <f t="array" ref="AP66">IF(AM$2&lt;=$R66,INDEX('Sites Data'!$BF$11:$BF$210,(AM$2+SUM($R$4:$R65))),"")</f>
        <v/>
      </c>
      <c r="AQ66" s="27" t="str" cm="1">
        <f t="array" ref="AQ66">IF(AM$2&lt;=$R66,INDEX('Sites Data'!$BG$11:$BG$210,(AM$2+SUM($R$4:$R65))),"")</f>
        <v/>
      </c>
      <c r="AR66" s="27" t="str" cm="1">
        <f t="array" ref="AR66">IF(AM$2&lt;=$R66,INDEX('Sites Data'!$BH$11:$BH$210,(AM$2+SUM($R$4:$R65))),"")</f>
        <v/>
      </c>
      <c r="AS66" s="27" t="str" cm="1">
        <f t="array" ref="AS66">IF(AM$2&lt;=$R66,INDEX('Sites Data'!$BI$11:$BI$210,(AM$2+SUM($R$4:$R65))),"")</f>
        <v/>
      </c>
      <c r="AT66" s="27" t="str" cm="1">
        <f t="array" ref="AT66">IF(AM$2&lt;=$R66,INDEX('Sites Data'!$BJ$11:$BJ$210,(AM$2+SUM($R$4:$R65))),"")</f>
        <v/>
      </c>
      <c r="AU66" s="27" t="str" cm="1">
        <f t="array" ref="AU66">IF(AM$2&lt;=$R66,INDEX('Sites Data'!$BK$11:$BK$210,(AM$2+SUM($R$4:$R65))),"")</f>
        <v/>
      </c>
      <c r="AV66" s="25" t="str">
        <f>IF(AM66="","",SUMIF(Hide[Unique Types],$C66&amp;" "&amp;AN66&amp;" "&amp;AO66&amp;" "&amp;AP66,SiteCalc2[FCI Charging Capacity '[kWh/day']]))</f>
        <v/>
      </c>
      <c r="AW66" s="27" t="str" cm="1">
        <f t="array" ref="AW66">IF(AW$2&lt;=$R66,INDEX('Sites Data'!$BC$11:$BC$210,(AW$2+SUM($R$4:$R65))),"")</f>
        <v/>
      </c>
      <c r="AX66" s="27" t="str" cm="1">
        <f t="array" ref="AX66">IF(AW$2&lt;=$R66,INDEX('Sites Data'!$BD$11:$BD$210,(AW$2+SUM($R$4:$R65))),"")</f>
        <v/>
      </c>
      <c r="AY66" s="27" t="str" cm="1">
        <f t="array" ref="AY66">IF(AW$2&lt;=$R66,INDEX('Sites Data'!$BE$11:$BE$210,(AW$2+SUM($R$4:$R65))),"")</f>
        <v/>
      </c>
      <c r="AZ66" s="27" t="str" cm="1">
        <f t="array" ref="AZ66">IF(AW$2&lt;=$R66,INDEX('Sites Data'!$BF$11:$BF$210,(AW$2+SUM($R$4:$R65))),"")</f>
        <v/>
      </c>
      <c r="BA66" s="27" t="str" cm="1">
        <f t="array" ref="BA66">IF(AW$2&lt;=$R66,INDEX('Sites Data'!$BG$11:$BG$210,(AW$2+SUM($R$4:$R65))),"")</f>
        <v/>
      </c>
      <c r="BB66" s="27" t="str" cm="1">
        <f t="array" ref="BB66">IF(AW$2&lt;=$R66,INDEX('Sites Data'!$BH$11:$BH$210,(AW$2+SUM($R$4:$R65))),"")</f>
        <v/>
      </c>
      <c r="BC66" s="27" t="str" cm="1">
        <f t="array" ref="BC66">IF(AW$2&lt;=$R66,INDEX('Sites Data'!$BI$11:$BI$210,(AW$2+SUM($R$4:$R65))),"")</f>
        <v/>
      </c>
      <c r="BD66" s="27" t="str" cm="1">
        <f t="array" ref="BD66">IF(AW$2&lt;=$R66,INDEX('Sites Data'!$BJ$11:$BJ$210,(AW$2+SUM($R$4:$R65))),"")</f>
        <v/>
      </c>
      <c r="BE66" s="27" t="str" cm="1">
        <f t="array" ref="BE66">IF(AW$2&lt;=$R66,INDEX('Sites Data'!$BK$11:$BK$210,(AW$2+SUM($R$4:$R65))),"")</f>
        <v/>
      </c>
      <c r="BF66" s="25" t="str">
        <f>IF(AW66="","",SUMIF(Hide[Unique Types],$C66&amp;" "&amp;AX66&amp;" "&amp;AY66&amp;" "&amp;AZ66,SiteCalc2[FCI Charging Capacity '[kWh/day']]))</f>
        <v/>
      </c>
      <c r="BG66" s="27" t="str" cm="1">
        <f t="array" ref="BG66">IF(BG$2&lt;=$R66,INDEX('Sites Data'!$BC$11:$BC$210,(BG$2+SUM($R$4:$R65))),"")</f>
        <v/>
      </c>
      <c r="BH66" s="27" t="str" cm="1">
        <f t="array" ref="BH66">IF(BG$2&lt;=$R66,INDEX('Sites Data'!$BD$11:$BD$210,(BG$2+SUM($R$4:$R65))),"")</f>
        <v/>
      </c>
      <c r="BI66" s="27" t="str" cm="1">
        <f t="array" ref="BI66">IF(BG$2&lt;=$R66,INDEX('Sites Data'!$BE$11:$BE$210,(BG$2+SUM($R$4:$R65))),"")</f>
        <v/>
      </c>
      <c r="BJ66" s="27" t="str" cm="1">
        <f t="array" ref="BJ66">IF(BG$2&lt;=$R66,INDEX('Sites Data'!$BF$11:$BF$210,(BG$2+SUM($R$4:$R65))),"")</f>
        <v/>
      </c>
      <c r="BK66" s="27" t="str" cm="1">
        <f t="array" ref="BK66">IF(BG$2&lt;=$R66,INDEX('Sites Data'!$BG$11:$BG$210,(BG$2+SUM($R$4:$R65))),"")</f>
        <v/>
      </c>
      <c r="BL66" s="27" t="str" cm="1">
        <f t="array" ref="BL66">IF(BG$2&lt;=$R66,INDEX('Sites Data'!$BH$11:$BH$210,(BG$2+SUM($R$4:$R65))),"")</f>
        <v/>
      </c>
      <c r="BM66" s="27" t="str" cm="1">
        <f t="array" ref="BM66">IF(BG$2&lt;=$R66,INDEX('Sites Data'!$BI$11:$BI$210,(BG$2+SUM($R$4:$R65))),"")</f>
        <v/>
      </c>
      <c r="BN66" s="27" t="str" cm="1">
        <f t="array" ref="BN66">IF(BG$2&lt;=$R66,INDEX('Sites Data'!$BJ$11:$BJ$210,(BG$2+SUM($R$4:$R65))),"")</f>
        <v/>
      </c>
      <c r="BO66" s="27" t="str" cm="1">
        <f t="array" ref="BO66">IF(BG$2&lt;=$R66,INDEX('Sites Data'!$BK$11:$BK$210,(BG$2+SUM($R$4:$R65))),"")</f>
        <v/>
      </c>
      <c r="BP66" s="25" t="str">
        <f>IF(BG66="","",SUMIF(Hide[Unique Types],$C66&amp;" "&amp;BH66&amp;" "&amp;BI66&amp;" "&amp;BJ66,SiteCalc2[FCI Charging Capacity '[kWh/day']]))</f>
        <v/>
      </c>
      <c r="BQ66" s="27" t="str" cm="1">
        <f t="array" ref="BQ66">IF(BQ$2&lt;=$R66,INDEX('Sites Data'!$BC$11:$BC$210,(BQ$2+SUM($R$4:$R65))),"")</f>
        <v/>
      </c>
      <c r="BR66" s="27" t="str" cm="1">
        <f t="array" ref="BR66">IF(BQ$2&lt;=$R66,INDEX('Sites Data'!$BD$11:$BD$210,(BQ$2+SUM($R$4:$R65))),"")</f>
        <v/>
      </c>
      <c r="BS66" s="27" t="str" cm="1">
        <f t="array" ref="BS66">IF(BQ$2&lt;=$R66,INDEX('Sites Data'!$BE$11:$BE$210,(BQ$2+SUM($R$4:$R65))),"")</f>
        <v/>
      </c>
      <c r="BT66" s="27" t="str" cm="1">
        <f t="array" ref="BT66">IF(BQ$2&lt;=$R66,INDEX('Sites Data'!$BF$11:$BF$210,(BQ$2+SUM($R$4:$R65))),"")</f>
        <v/>
      </c>
      <c r="BU66" s="27" t="str" cm="1">
        <f t="array" ref="BU66">IF(BQ$2&lt;=$R66,INDEX('Sites Data'!$BG$11:$BG$210,(BQ$2+SUM($R$4:$R65))),"")</f>
        <v/>
      </c>
      <c r="BV66" s="27" t="str" cm="1">
        <f t="array" ref="BV66">IF(BQ$2&lt;=$R66,INDEX('Sites Data'!$BH$11:$BH$210,(BQ$2+SUM($R$4:$R65))),"")</f>
        <v/>
      </c>
      <c r="BW66" s="27" t="str" cm="1">
        <f t="array" ref="BW66">IF(BQ$2&lt;=$R66,INDEX('Sites Data'!$BI$11:$BI$210,(BQ$2+SUM($R$4:$R65))),"")</f>
        <v/>
      </c>
      <c r="BX66" s="27" t="str" cm="1">
        <f t="array" ref="BX66">IF(BQ$2&lt;=$R66,INDEX('Sites Data'!$BJ$11:$BJ$210,(BQ$2+SUM($R$4:$R65))),"")</f>
        <v/>
      </c>
      <c r="BY66" s="27" t="str" cm="1">
        <f t="array" ref="BY66">IF(BQ$2&lt;=$R66,INDEX('Sites Data'!$BK$11:$BK$210,(BQ$2+SUM($R$4:$R65))),"")</f>
        <v/>
      </c>
      <c r="BZ66" s="25" t="str">
        <f>IF(BQ66="","",SUMIF(Hide[Unique Types],$C66&amp;" "&amp;BR66&amp;" "&amp;BS66&amp;" "&amp;BT66,SiteCalc2[FCI Charging Capacity '[kWh/day']]))</f>
        <v/>
      </c>
      <c r="CA66" s="27" t="str" cm="1">
        <f t="array" ref="CA66">IF(CA$2&lt;=$R66,INDEX('Sites Data'!$BC$11:$BC$210,(CA$2+SUM($R$4:$R65))),"")</f>
        <v/>
      </c>
      <c r="CB66" s="27" t="str" cm="1">
        <f t="array" ref="CB66">IF(CA$2&lt;=$R66,INDEX('Sites Data'!$BD$11:$BD$210,(CA$2+SUM($R$4:$R65))),"")</f>
        <v/>
      </c>
      <c r="CC66" s="27" t="str" cm="1">
        <f t="array" ref="CC66">IF(CA$2&lt;=$R66,INDEX('Sites Data'!$BE$11:$BE$210,(CA$2+SUM($R$4:$R65))),"")</f>
        <v/>
      </c>
      <c r="CD66" s="27" t="str" cm="1">
        <f t="array" ref="CD66">IF(CA$2&lt;=$R66,INDEX('Sites Data'!$BF$11:$BF$210,(CA$2+SUM($R$4:$R65))),"")</f>
        <v/>
      </c>
      <c r="CE66" s="27" t="str" cm="1">
        <f t="array" ref="CE66">IF(CA$2&lt;=$R66,INDEX('Sites Data'!$BG$11:$BG$210,(CA$2+SUM($R$4:$R65))),"")</f>
        <v/>
      </c>
      <c r="CF66" s="27" t="str" cm="1">
        <f t="array" ref="CF66">IF(CA$2&lt;=$R66,INDEX('Sites Data'!$BH$11:$BH$210,(CA$2+SUM($R$4:$R65))),"")</f>
        <v/>
      </c>
      <c r="CG66" s="27" t="str" cm="1">
        <f t="array" ref="CG66">IF(CA$2&lt;=$R66,INDEX('Sites Data'!$BI$11:$BI$210,(CA$2+SUM($R$4:$R65))),"")</f>
        <v/>
      </c>
      <c r="CH66" s="27" t="str" cm="1">
        <f t="array" ref="CH66">IF(CA$2&lt;=$R66,INDEX('Sites Data'!$BJ$11:$BJ$210,(CA$2+SUM($R$4:$R65))),"")</f>
        <v/>
      </c>
      <c r="CI66" s="27" t="str" cm="1">
        <f t="array" ref="CI66">IF(CA$2&lt;=$R66,INDEX('Sites Data'!$BK$11:$BK$210,(CA$2+SUM($R$4:$R65))),"")</f>
        <v/>
      </c>
      <c r="CJ66" s="25" t="str">
        <f>IF(CA66="","",SUMIF(Hide[Unique Types],$C66&amp;" "&amp;CB66&amp;" "&amp;CC66&amp;" "&amp;CD66,SiteCalc2[FCI Charging Capacity '[kWh/day']]))</f>
        <v/>
      </c>
      <c r="CK66" s="25" t="str">
        <f t="shared" si="11"/>
        <v/>
      </c>
      <c r="CL66" s="25" t="str">
        <f t="shared" si="12"/>
        <v/>
      </c>
      <c r="CM66" s="25" t="str">
        <f t="shared" si="13"/>
        <v/>
      </c>
      <c r="CN66" s="25" t="str">
        <f t="shared" si="14"/>
        <v/>
      </c>
      <c r="CO66" s="25" t="str">
        <f t="shared" si="15"/>
        <v/>
      </c>
      <c r="CP66" s="25" t="str">
        <f t="shared" si="16"/>
        <v/>
      </c>
      <c r="CQ66" s="25" t="str">
        <f t="shared" si="17"/>
        <v/>
      </c>
      <c r="CR66" s="25" t="str">
        <f t="shared" si="18"/>
        <v/>
      </c>
      <c r="CS66" s="25" t="str">
        <f t="shared" si="19"/>
        <v/>
      </c>
      <c r="CT66" s="25" t="str">
        <f t="shared" si="20"/>
        <v/>
      </c>
    </row>
    <row r="67" spans="1:98" x14ac:dyDescent="0.3">
      <c r="A67" s="20">
        <v>64</v>
      </c>
      <c r="B67" s="20">
        <f t="shared" si="21"/>
        <v>0</v>
      </c>
      <c r="D67" s="25">
        <f>_xlfn.XLOOKUP(C67,SiteChar[Site Name],SiteChar[Site Street Address],"",0,1)</f>
        <v>0</v>
      </c>
      <c r="E67" s="25" t="str">
        <f>_xlfn.XLOOKUP(D67,SiteChar[Site Street Address],SiteChar[Site City],"",0,1)</f>
        <v/>
      </c>
      <c r="F67" s="25">
        <f>_xlfn.XLOOKUP($C67,SiteChar[Site Name],SiteChar[Latitude],"",0,1)</f>
        <v>0</v>
      </c>
      <c r="G67" s="25">
        <f>_xlfn.XLOOKUP($C67,SiteChar[Site Name],SiteChar[Longitude],"",0,1)</f>
        <v>0</v>
      </c>
      <c r="H67" s="33">
        <f>_xlfn.XLOOKUP($C67,SiteChar[Site Name],SiteChar[Expected Date of Station Operation],"",0,1)</f>
        <v>0</v>
      </c>
      <c r="I67" s="34">
        <f>_xlfn.XLOOKUP($C67,SiteChar[Site Name],SiteChar[Expected Daily Permitted Hours],"",0,1)</f>
        <v>0</v>
      </c>
      <c r="J67" s="25">
        <f>_xlfn.XLOOKUP($C67,SiteChar[Site Name],SiteChar[Maximum Total Site Power 
'[kW']],"",0,1)</f>
        <v>0</v>
      </c>
      <c r="K67" s="25"/>
      <c r="L67" s="25" cm="1">
        <f t="array" ref="L67">_xlfn.XLOOKUP($C67,SiteChar[Site Name],SiteCalc1[Total Site
FCI 
Power Rating 
'[kW']],"",0,1)</f>
        <v>0</v>
      </c>
      <c r="M67" s="25" cm="1">
        <f t="array" ref="M67">_xlfn.XLOOKUP($C67,SiteChar[Site Name],SiteCalc1[Total 
Site 
LMD-FCI Power Rating 
'[kW']],"",0,1)</f>
        <v>0</v>
      </c>
      <c r="N67" s="25" cm="1">
        <f t="array" ref="N67">_xlfn.XLOOKUP($C67,SiteChar[Site Name],SiteCalc1[Total Site
HD-FCI Power Rating 
'[kW']],"",0,1)</f>
        <v>0</v>
      </c>
      <c r="O67" s="25" cm="1">
        <f t="array" ref="O67">_xlfn.XLOOKUP($C67,SiteChar[Site Name],SiteCalc2[Total Number of 
Site 
FSEs],"",0,1)</f>
        <v>0</v>
      </c>
      <c r="P67" s="27" cm="1">
        <f t="array" ref="P67">_xlfn.XLOOKUP($C67,SiteChar[Site Name],SiteCalc2[Total Number of Site
LMD-FCI FSEs],"",0,1)</f>
        <v>0</v>
      </c>
      <c r="Q67" s="27" cm="1">
        <f t="array" ref="Q67">_xlfn.XLOOKUP($C67,SiteChar[Site Name],SiteCalc2[Total Number of Site
HD-FCI FSEs],"",0,1)</f>
        <v>0</v>
      </c>
      <c r="R67" s="27" t="str" cm="1">
        <f t="array" ref="R67">_xlfn.XLOOKUP(C67,'Sites Data'!AZ74:$AZ$210,'Sites Data'!BA74:$BA$210,"",0,1)</f>
        <v/>
      </c>
      <c r="S67" s="25" t="str" cm="1">
        <f t="array" ref="S67">INDEX('Sites Data'!$BC$11:$BC$210,(S$2+SUM($R$4:R66)))</f>
        <v/>
      </c>
      <c r="T67" s="25" t="str" cm="1">
        <f t="array" ref="T67">INDEX('Sites Data'!$BD$11:$BD$210,(S$2+SUM($R$4:R66)))</f>
        <v/>
      </c>
      <c r="U67" s="25" t="str" cm="1">
        <f t="array" ref="U67">INDEX('Sites Data'!$BE$11:$BE$210,(S$2+SUM($R$4:$R66)))</f>
        <v/>
      </c>
      <c r="V67" s="25" t="str" cm="1">
        <f t="array" ref="V67">INDEX('Sites Data'!$BF$11:$BF$210,(S$2+SUM($R$4:$R66)))</f>
        <v/>
      </c>
      <c r="W67" s="25" t="str" cm="1">
        <f t="array" ref="W67">INDEX('Sites Data'!$BG$11:$BG$210,(S$2+SUM($R$4:$R66)))</f>
        <v/>
      </c>
      <c r="X67" s="25" t="str" cm="1">
        <f t="array" ref="X67">INDEX('Sites Data'!$BH$11:$BH$210,(S$2+SUM($R$4:$R66)))</f>
        <v/>
      </c>
      <c r="Y67" s="25" t="str" cm="1">
        <f t="array" ref="Y67">INDEX('Sites Data'!$BI$11:$BI$210,(S$2+SUM($R$4:$R66)))</f>
        <v/>
      </c>
      <c r="Z67" s="25" t="str" cm="1">
        <f t="array" ref="Z67">INDEX('Sites Data'!$BJ$11:$BJ$210,(S$2+SUM($R$4:$R66)))</f>
        <v/>
      </c>
      <c r="AA67" s="25" t="str" cm="1">
        <f t="array" ref="AA67">INDEX('Sites Data'!$BK$11:$BK$210,(S$2+SUM($R$4:$R66)))</f>
        <v/>
      </c>
      <c r="AB67" s="25" t="str">
        <f>IF(S67="","",SUMIF(Hide[Unique Types],$C67&amp;" "&amp;T67&amp;" "&amp;U67&amp;" "&amp;V67,SiteCalc2[FCI Charging Capacity '[kWh/day']]))</f>
        <v/>
      </c>
      <c r="AC67" s="27" t="str" cm="1">
        <f t="array" ref="AC67">IF(AC$2&lt;=$R67,INDEX('Sites Data'!$BC$11:$BC$210,(AC$2+SUM($R$4:$R66))),"")</f>
        <v/>
      </c>
      <c r="AD67" s="152" t="str" cm="1">
        <f t="array" ref="AD67">IF(AC$2&lt;=$R67,INDEX('Sites Data'!$BD$11:$BD$210,(AC$2+SUM($R$4:$R66))),"")</f>
        <v/>
      </c>
      <c r="AE67" s="27" t="str" cm="1">
        <f t="array" ref="AE67">IF(AC$2&lt;=$R67,INDEX('Sites Data'!$BE$11:$BE$210,(AC$2+SUM($R$4:$R66))),"")</f>
        <v/>
      </c>
      <c r="AF67" s="27" t="str" cm="1">
        <f t="array" ref="AF67">IF(AC$2&lt;=$R67,INDEX('Sites Data'!$BF$11:$BF$210,(AC$2+SUM($R$4:$R66))),"")</f>
        <v/>
      </c>
      <c r="AG67" s="27" t="str" cm="1">
        <f t="array" ref="AG67">IF(AC$2&lt;=$R67,INDEX('Sites Data'!$BG$11:$BG$210,(AC$2+SUM($R$4:$R66))),"")</f>
        <v/>
      </c>
      <c r="AH67" s="27" t="str" cm="1">
        <f t="array" ref="AH67">IF(AC$2&lt;=$R67,INDEX('Sites Data'!$BH$11:$BH$210,(AC$2+SUM($R$4:$R66))),"")</f>
        <v/>
      </c>
      <c r="AI67" s="27" t="str" cm="1">
        <f t="array" ref="AI67">IF(AC$2&lt;=$R67,INDEX('Sites Data'!$BI$11:$BI$210,(AC$2+SUM($R$4:$R66))),"")</f>
        <v/>
      </c>
      <c r="AJ67" s="27" t="str" cm="1">
        <f t="array" ref="AJ67">IF(AC$2&lt;=$R67,INDEX('Sites Data'!$BJ$11:$BJ$210,(AC$2+SUM($R$4:$R66))),"")</f>
        <v/>
      </c>
      <c r="AK67" s="27" t="str" cm="1">
        <f t="array" ref="AK67">IF(AC$2&lt;=$R67,INDEX('Sites Data'!$BK$11:$BK$210,(AC$2+SUM($R$4:$R66))),"")</f>
        <v/>
      </c>
      <c r="AL67" s="25" t="str">
        <f>IF(AC67="","",SUMIF(Hide[Unique Types],$C67&amp;" "&amp;AD67&amp;" "&amp;AE67&amp;" "&amp;AF67,SiteCalc2[FCI Charging Capacity '[kWh/day']]))</f>
        <v/>
      </c>
      <c r="AM67" s="27" t="str" cm="1">
        <f t="array" ref="AM67">IF(AM$2&lt;=$R67,INDEX('Sites Data'!$BC$11:$BC$210,(AM$2+SUM($R$4:$R66))),"")</f>
        <v/>
      </c>
      <c r="AN67" s="27" t="str" cm="1">
        <f t="array" ref="AN67">IF(AM$2&lt;=$R67,INDEX('Sites Data'!$BD$11:$BD$210,(AM$2+SUM($R$4:$R66))),"")</f>
        <v/>
      </c>
      <c r="AO67" s="27" t="str" cm="1">
        <f t="array" ref="AO67">IF(AM$2&lt;=$R67,INDEX('Sites Data'!$BE$11:$BE$210,(AM$2+SUM($R$4:$R66))),"")</f>
        <v/>
      </c>
      <c r="AP67" s="27" t="str" cm="1">
        <f t="array" ref="AP67">IF(AM$2&lt;=$R67,INDEX('Sites Data'!$BF$11:$BF$210,(AM$2+SUM($R$4:$R66))),"")</f>
        <v/>
      </c>
      <c r="AQ67" s="27" t="str" cm="1">
        <f t="array" ref="AQ67">IF(AM$2&lt;=$R67,INDEX('Sites Data'!$BG$11:$BG$210,(AM$2+SUM($R$4:$R66))),"")</f>
        <v/>
      </c>
      <c r="AR67" s="27" t="str" cm="1">
        <f t="array" ref="AR67">IF(AM$2&lt;=$R67,INDEX('Sites Data'!$BH$11:$BH$210,(AM$2+SUM($R$4:$R66))),"")</f>
        <v/>
      </c>
      <c r="AS67" s="27" t="str" cm="1">
        <f t="array" ref="AS67">IF(AM$2&lt;=$R67,INDEX('Sites Data'!$BI$11:$BI$210,(AM$2+SUM($R$4:$R66))),"")</f>
        <v/>
      </c>
      <c r="AT67" s="27" t="str" cm="1">
        <f t="array" ref="AT67">IF(AM$2&lt;=$R67,INDEX('Sites Data'!$BJ$11:$BJ$210,(AM$2+SUM($R$4:$R66))),"")</f>
        <v/>
      </c>
      <c r="AU67" s="27" t="str" cm="1">
        <f t="array" ref="AU67">IF(AM$2&lt;=$R67,INDEX('Sites Data'!$BK$11:$BK$210,(AM$2+SUM($R$4:$R66))),"")</f>
        <v/>
      </c>
      <c r="AV67" s="25" t="str">
        <f>IF(AM67="","",SUMIF(Hide[Unique Types],$C67&amp;" "&amp;AN67&amp;" "&amp;AO67&amp;" "&amp;AP67,SiteCalc2[FCI Charging Capacity '[kWh/day']]))</f>
        <v/>
      </c>
      <c r="AW67" s="27" t="str" cm="1">
        <f t="array" ref="AW67">IF(AW$2&lt;=$R67,INDEX('Sites Data'!$BC$11:$BC$210,(AW$2+SUM($R$4:$R66))),"")</f>
        <v/>
      </c>
      <c r="AX67" s="27" t="str" cm="1">
        <f t="array" ref="AX67">IF(AW$2&lt;=$R67,INDEX('Sites Data'!$BD$11:$BD$210,(AW$2+SUM($R$4:$R66))),"")</f>
        <v/>
      </c>
      <c r="AY67" s="27" t="str" cm="1">
        <f t="array" ref="AY67">IF(AW$2&lt;=$R67,INDEX('Sites Data'!$BE$11:$BE$210,(AW$2+SUM($R$4:$R66))),"")</f>
        <v/>
      </c>
      <c r="AZ67" s="27" t="str" cm="1">
        <f t="array" ref="AZ67">IF(AW$2&lt;=$R67,INDEX('Sites Data'!$BF$11:$BF$210,(AW$2+SUM($R$4:$R66))),"")</f>
        <v/>
      </c>
      <c r="BA67" s="27" t="str" cm="1">
        <f t="array" ref="BA67">IF(AW$2&lt;=$R67,INDEX('Sites Data'!$BG$11:$BG$210,(AW$2+SUM($R$4:$R66))),"")</f>
        <v/>
      </c>
      <c r="BB67" s="27" t="str" cm="1">
        <f t="array" ref="BB67">IF(AW$2&lt;=$R67,INDEX('Sites Data'!$BH$11:$BH$210,(AW$2+SUM($R$4:$R66))),"")</f>
        <v/>
      </c>
      <c r="BC67" s="27" t="str" cm="1">
        <f t="array" ref="BC67">IF(AW$2&lt;=$R67,INDEX('Sites Data'!$BI$11:$BI$210,(AW$2+SUM($R$4:$R66))),"")</f>
        <v/>
      </c>
      <c r="BD67" s="27" t="str" cm="1">
        <f t="array" ref="BD67">IF(AW$2&lt;=$R67,INDEX('Sites Data'!$BJ$11:$BJ$210,(AW$2+SUM($R$4:$R66))),"")</f>
        <v/>
      </c>
      <c r="BE67" s="27" t="str" cm="1">
        <f t="array" ref="BE67">IF(AW$2&lt;=$R67,INDEX('Sites Data'!$BK$11:$BK$210,(AW$2+SUM($R$4:$R66))),"")</f>
        <v/>
      </c>
      <c r="BF67" s="25" t="str">
        <f>IF(AW67="","",SUMIF(Hide[Unique Types],$C67&amp;" "&amp;AX67&amp;" "&amp;AY67&amp;" "&amp;AZ67,SiteCalc2[FCI Charging Capacity '[kWh/day']]))</f>
        <v/>
      </c>
      <c r="BG67" s="27" t="str" cm="1">
        <f t="array" ref="BG67">IF(BG$2&lt;=$R67,INDEX('Sites Data'!$BC$11:$BC$210,(BG$2+SUM($R$4:$R66))),"")</f>
        <v/>
      </c>
      <c r="BH67" s="27" t="str" cm="1">
        <f t="array" ref="BH67">IF(BG$2&lt;=$R67,INDEX('Sites Data'!$BD$11:$BD$210,(BG$2+SUM($R$4:$R66))),"")</f>
        <v/>
      </c>
      <c r="BI67" s="27" t="str" cm="1">
        <f t="array" ref="BI67">IF(BG$2&lt;=$R67,INDEX('Sites Data'!$BE$11:$BE$210,(BG$2+SUM($R$4:$R66))),"")</f>
        <v/>
      </c>
      <c r="BJ67" s="27" t="str" cm="1">
        <f t="array" ref="BJ67">IF(BG$2&lt;=$R67,INDEX('Sites Data'!$BF$11:$BF$210,(BG$2+SUM($R$4:$R66))),"")</f>
        <v/>
      </c>
      <c r="BK67" s="27" t="str" cm="1">
        <f t="array" ref="BK67">IF(BG$2&lt;=$R67,INDEX('Sites Data'!$BG$11:$BG$210,(BG$2+SUM($R$4:$R66))),"")</f>
        <v/>
      </c>
      <c r="BL67" s="27" t="str" cm="1">
        <f t="array" ref="BL67">IF(BG$2&lt;=$R67,INDEX('Sites Data'!$BH$11:$BH$210,(BG$2+SUM($R$4:$R66))),"")</f>
        <v/>
      </c>
      <c r="BM67" s="27" t="str" cm="1">
        <f t="array" ref="BM67">IF(BG$2&lt;=$R67,INDEX('Sites Data'!$BI$11:$BI$210,(BG$2+SUM($R$4:$R66))),"")</f>
        <v/>
      </c>
      <c r="BN67" s="27" t="str" cm="1">
        <f t="array" ref="BN67">IF(BG$2&lt;=$R67,INDEX('Sites Data'!$BJ$11:$BJ$210,(BG$2+SUM($R$4:$R66))),"")</f>
        <v/>
      </c>
      <c r="BO67" s="27" t="str" cm="1">
        <f t="array" ref="BO67">IF(BG$2&lt;=$R67,INDEX('Sites Data'!$BK$11:$BK$210,(BG$2+SUM($R$4:$R66))),"")</f>
        <v/>
      </c>
      <c r="BP67" s="25" t="str">
        <f>IF(BG67="","",SUMIF(Hide[Unique Types],$C67&amp;" "&amp;BH67&amp;" "&amp;BI67&amp;" "&amp;BJ67,SiteCalc2[FCI Charging Capacity '[kWh/day']]))</f>
        <v/>
      </c>
      <c r="BQ67" s="27" t="str" cm="1">
        <f t="array" ref="BQ67">IF(BQ$2&lt;=$R67,INDEX('Sites Data'!$BC$11:$BC$210,(BQ$2+SUM($R$4:$R66))),"")</f>
        <v/>
      </c>
      <c r="BR67" s="27" t="str" cm="1">
        <f t="array" ref="BR67">IF(BQ$2&lt;=$R67,INDEX('Sites Data'!$BD$11:$BD$210,(BQ$2+SUM($R$4:$R66))),"")</f>
        <v/>
      </c>
      <c r="BS67" s="27" t="str" cm="1">
        <f t="array" ref="BS67">IF(BQ$2&lt;=$R67,INDEX('Sites Data'!$BE$11:$BE$210,(BQ$2+SUM($R$4:$R66))),"")</f>
        <v/>
      </c>
      <c r="BT67" s="27" t="str" cm="1">
        <f t="array" ref="BT67">IF(BQ$2&lt;=$R67,INDEX('Sites Data'!$BF$11:$BF$210,(BQ$2+SUM($R$4:$R66))),"")</f>
        <v/>
      </c>
      <c r="BU67" s="27" t="str" cm="1">
        <f t="array" ref="BU67">IF(BQ$2&lt;=$R67,INDEX('Sites Data'!$BG$11:$BG$210,(BQ$2+SUM($R$4:$R66))),"")</f>
        <v/>
      </c>
      <c r="BV67" s="27" t="str" cm="1">
        <f t="array" ref="BV67">IF(BQ$2&lt;=$R67,INDEX('Sites Data'!$BH$11:$BH$210,(BQ$2+SUM($R$4:$R66))),"")</f>
        <v/>
      </c>
      <c r="BW67" s="27" t="str" cm="1">
        <f t="array" ref="BW67">IF(BQ$2&lt;=$R67,INDEX('Sites Data'!$BI$11:$BI$210,(BQ$2+SUM($R$4:$R66))),"")</f>
        <v/>
      </c>
      <c r="BX67" s="27" t="str" cm="1">
        <f t="array" ref="BX67">IF(BQ$2&lt;=$R67,INDEX('Sites Data'!$BJ$11:$BJ$210,(BQ$2+SUM($R$4:$R66))),"")</f>
        <v/>
      </c>
      <c r="BY67" s="27" t="str" cm="1">
        <f t="array" ref="BY67">IF(BQ$2&lt;=$R67,INDEX('Sites Data'!$BK$11:$BK$210,(BQ$2+SUM($R$4:$R66))),"")</f>
        <v/>
      </c>
      <c r="BZ67" s="25" t="str">
        <f>IF(BQ67="","",SUMIF(Hide[Unique Types],$C67&amp;" "&amp;BR67&amp;" "&amp;BS67&amp;" "&amp;BT67,SiteCalc2[FCI Charging Capacity '[kWh/day']]))</f>
        <v/>
      </c>
      <c r="CA67" s="27" t="str" cm="1">
        <f t="array" ref="CA67">IF(CA$2&lt;=$R67,INDEX('Sites Data'!$BC$11:$BC$210,(CA$2+SUM($R$4:$R66))),"")</f>
        <v/>
      </c>
      <c r="CB67" s="27" t="str" cm="1">
        <f t="array" ref="CB67">IF(CA$2&lt;=$R67,INDEX('Sites Data'!$BD$11:$BD$210,(CA$2+SUM($R$4:$R66))),"")</f>
        <v/>
      </c>
      <c r="CC67" s="27" t="str" cm="1">
        <f t="array" ref="CC67">IF(CA$2&lt;=$R67,INDEX('Sites Data'!$BE$11:$BE$210,(CA$2+SUM($R$4:$R66))),"")</f>
        <v/>
      </c>
      <c r="CD67" s="27" t="str" cm="1">
        <f t="array" ref="CD67">IF(CA$2&lt;=$R67,INDEX('Sites Data'!$BF$11:$BF$210,(CA$2+SUM($R$4:$R66))),"")</f>
        <v/>
      </c>
      <c r="CE67" s="27" t="str" cm="1">
        <f t="array" ref="CE67">IF(CA$2&lt;=$R67,INDEX('Sites Data'!$BG$11:$BG$210,(CA$2+SUM($R$4:$R66))),"")</f>
        <v/>
      </c>
      <c r="CF67" s="27" t="str" cm="1">
        <f t="array" ref="CF67">IF(CA$2&lt;=$R67,INDEX('Sites Data'!$BH$11:$BH$210,(CA$2+SUM($R$4:$R66))),"")</f>
        <v/>
      </c>
      <c r="CG67" s="27" t="str" cm="1">
        <f t="array" ref="CG67">IF(CA$2&lt;=$R67,INDEX('Sites Data'!$BI$11:$BI$210,(CA$2+SUM($R$4:$R66))),"")</f>
        <v/>
      </c>
      <c r="CH67" s="27" t="str" cm="1">
        <f t="array" ref="CH67">IF(CA$2&lt;=$R67,INDEX('Sites Data'!$BJ$11:$BJ$210,(CA$2+SUM($R$4:$R66))),"")</f>
        <v/>
      </c>
      <c r="CI67" s="27" t="str" cm="1">
        <f t="array" ref="CI67">IF(CA$2&lt;=$R67,INDEX('Sites Data'!$BK$11:$BK$210,(CA$2+SUM($R$4:$R66))),"")</f>
        <v/>
      </c>
      <c r="CJ67" s="25" t="str">
        <f>IF(CA67="","",SUMIF(Hide[Unique Types],$C67&amp;" "&amp;CB67&amp;" "&amp;CC67&amp;" "&amp;CD67,SiteCalc2[FCI Charging Capacity '[kWh/day']]))</f>
        <v/>
      </c>
      <c r="CK67" s="25" t="str">
        <f t="shared" si="11"/>
        <v/>
      </c>
      <c r="CL67" s="25" t="str">
        <f t="shared" si="12"/>
        <v/>
      </c>
      <c r="CM67" s="25" t="str">
        <f t="shared" si="13"/>
        <v/>
      </c>
      <c r="CN67" s="25" t="str">
        <f t="shared" si="14"/>
        <v/>
      </c>
      <c r="CO67" s="25" t="str">
        <f t="shared" si="15"/>
        <v/>
      </c>
      <c r="CP67" s="25" t="str">
        <f t="shared" si="16"/>
        <v/>
      </c>
      <c r="CQ67" s="25" t="str">
        <f t="shared" si="17"/>
        <v/>
      </c>
      <c r="CR67" s="25" t="str">
        <f t="shared" si="18"/>
        <v/>
      </c>
      <c r="CS67" s="25" t="str">
        <f t="shared" si="19"/>
        <v/>
      </c>
      <c r="CT67" s="25" t="str">
        <f t="shared" si="20"/>
        <v/>
      </c>
    </row>
    <row r="68" spans="1:98" x14ac:dyDescent="0.3">
      <c r="A68" s="20">
        <v>65</v>
      </c>
      <c r="B68" s="20">
        <f t="shared" ref="B68:B99" si="22">Applicant</f>
        <v>0</v>
      </c>
      <c r="D68" s="25">
        <f>_xlfn.XLOOKUP(C68,SiteChar[Site Name],SiteChar[Site Street Address],"",0,1)</f>
        <v>0</v>
      </c>
      <c r="E68" s="25" t="str">
        <f>_xlfn.XLOOKUP(D68,SiteChar[Site Street Address],SiteChar[Site City],"",0,1)</f>
        <v/>
      </c>
      <c r="F68" s="25">
        <f>_xlfn.XLOOKUP($C68,SiteChar[Site Name],SiteChar[Latitude],"",0,1)</f>
        <v>0</v>
      </c>
      <c r="G68" s="25">
        <f>_xlfn.XLOOKUP($C68,SiteChar[Site Name],SiteChar[Longitude],"",0,1)</f>
        <v>0</v>
      </c>
      <c r="H68" s="33">
        <f>_xlfn.XLOOKUP($C68,SiteChar[Site Name],SiteChar[Expected Date of Station Operation],"",0,1)</f>
        <v>0</v>
      </c>
      <c r="I68" s="34">
        <f>_xlfn.XLOOKUP($C68,SiteChar[Site Name],SiteChar[Expected Daily Permitted Hours],"",0,1)</f>
        <v>0</v>
      </c>
      <c r="J68" s="25">
        <f>_xlfn.XLOOKUP($C68,SiteChar[Site Name],SiteChar[Maximum Total Site Power 
'[kW']],"",0,1)</f>
        <v>0</v>
      </c>
      <c r="K68" s="25"/>
      <c r="L68" s="25" cm="1">
        <f t="array" ref="L68">_xlfn.XLOOKUP($C68,SiteChar[Site Name],SiteCalc1[Total Site
FCI 
Power Rating 
'[kW']],"",0,1)</f>
        <v>0</v>
      </c>
      <c r="M68" s="25" cm="1">
        <f t="array" ref="M68">_xlfn.XLOOKUP($C68,SiteChar[Site Name],SiteCalc1[Total 
Site 
LMD-FCI Power Rating 
'[kW']],"",0,1)</f>
        <v>0</v>
      </c>
      <c r="N68" s="25" cm="1">
        <f t="array" ref="N68">_xlfn.XLOOKUP($C68,SiteChar[Site Name],SiteCalc1[Total Site
HD-FCI Power Rating 
'[kW']],"",0,1)</f>
        <v>0</v>
      </c>
      <c r="O68" s="25" cm="1">
        <f t="array" ref="O68">_xlfn.XLOOKUP($C68,SiteChar[Site Name],SiteCalc2[Total Number of 
Site 
FSEs],"",0,1)</f>
        <v>0</v>
      </c>
      <c r="P68" s="27" cm="1">
        <f t="array" ref="P68">_xlfn.XLOOKUP($C68,SiteChar[Site Name],SiteCalc2[Total Number of Site
LMD-FCI FSEs],"",0,1)</f>
        <v>0</v>
      </c>
      <c r="Q68" s="27" cm="1">
        <f t="array" ref="Q68">_xlfn.XLOOKUP($C68,SiteChar[Site Name],SiteCalc2[Total Number of Site
HD-FCI FSEs],"",0,1)</f>
        <v>0</v>
      </c>
      <c r="R68" s="27" t="str" cm="1">
        <f t="array" ref="R68">_xlfn.XLOOKUP(C68,'Sites Data'!AZ75:$AZ$210,'Sites Data'!BA75:$BA$210,"",0,1)</f>
        <v/>
      </c>
      <c r="S68" s="25" t="str" cm="1">
        <f t="array" ref="S68">INDEX('Sites Data'!$BC$11:$BC$210,(S$2+SUM($R$4:R67)))</f>
        <v/>
      </c>
      <c r="T68" s="25" t="str" cm="1">
        <f t="array" ref="T68">INDEX('Sites Data'!$BD$11:$BD$210,(S$2+SUM($R$4:R67)))</f>
        <v/>
      </c>
      <c r="U68" s="25" t="str" cm="1">
        <f t="array" ref="U68">INDEX('Sites Data'!$BE$11:$BE$210,(S$2+SUM($R$4:$R67)))</f>
        <v/>
      </c>
      <c r="V68" s="25" t="str" cm="1">
        <f t="array" ref="V68">INDEX('Sites Data'!$BF$11:$BF$210,(S$2+SUM($R$4:$R67)))</f>
        <v/>
      </c>
      <c r="W68" s="25" t="str" cm="1">
        <f t="array" ref="W68">INDEX('Sites Data'!$BG$11:$BG$210,(S$2+SUM($R$4:$R67)))</f>
        <v/>
      </c>
      <c r="X68" s="25" t="str" cm="1">
        <f t="array" ref="X68">INDEX('Sites Data'!$BH$11:$BH$210,(S$2+SUM($R$4:$R67)))</f>
        <v/>
      </c>
      <c r="Y68" s="25" t="str" cm="1">
        <f t="array" ref="Y68">INDEX('Sites Data'!$BI$11:$BI$210,(S$2+SUM($R$4:$R67)))</f>
        <v/>
      </c>
      <c r="Z68" s="25" t="str" cm="1">
        <f t="array" ref="Z68">INDEX('Sites Data'!$BJ$11:$BJ$210,(S$2+SUM($R$4:$R67)))</f>
        <v/>
      </c>
      <c r="AA68" s="25" t="str" cm="1">
        <f t="array" ref="AA68">INDEX('Sites Data'!$BK$11:$BK$210,(S$2+SUM($R$4:$R67)))</f>
        <v/>
      </c>
      <c r="AB68" s="25" t="str">
        <f>IF(S68="","",SUMIF(Hide[Unique Types],$C68&amp;" "&amp;T68&amp;" "&amp;U68&amp;" "&amp;V68,SiteCalc2[FCI Charging Capacity '[kWh/day']]))</f>
        <v/>
      </c>
      <c r="AC68" s="27" t="str" cm="1">
        <f t="array" ref="AC68">IF(AC$2&lt;=$R68,INDEX('Sites Data'!$BC$11:$BC$210,(AC$2+SUM($R$4:$R67))),"")</f>
        <v/>
      </c>
      <c r="AD68" s="152" t="str" cm="1">
        <f t="array" ref="AD68">IF(AC$2&lt;=$R68,INDEX('Sites Data'!$BD$11:$BD$210,(AC$2+SUM($R$4:$R67))),"")</f>
        <v/>
      </c>
      <c r="AE68" s="27" t="str" cm="1">
        <f t="array" ref="AE68">IF(AC$2&lt;=$R68,INDEX('Sites Data'!$BE$11:$BE$210,(AC$2+SUM($R$4:$R67))),"")</f>
        <v/>
      </c>
      <c r="AF68" s="27" t="str" cm="1">
        <f t="array" ref="AF68">IF(AC$2&lt;=$R68,INDEX('Sites Data'!$BF$11:$BF$210,(AC$2+SUM($R$4:$R67))),"")</f>
        <v/>
      </c>
      <c r="AG68" s="27" t="str" cm="1">
        <f t="array" ref="AG68">IF(AC$2&lt;=$R68,INDEX('Sites Data'!$BG$11:$BG$210,(AC$2+SUM($R$4:$R67))),"")</f>
        <v/>
      </c>
      <c r="AH68" s="27" t="str" cm="1">
        <f t="array" ref="AH68">IF(AC$2&lt;=$R68,INDEX('Sites Data'!$BH$11:$BH$210,(AC$2+SUM($R$4:$R67))),"")</f>
        <v/>
      </c>
      <c r="AI68" s="27" t="str" cm="1">
        <f t="array" ref="AI68">IF(AC$2&lt;=$R68,INDEX('Sites Data'!$BI$11:$BI$210,(AC$2+SUM($R$4:$R67))),"")</f>
        <v/>
      </c>
      <c r="AJ68" s="27" t="str" cm="1">
        <f t="array" ref="AJ68">IF(AC$2&lt;=$R68,INDEX('Sites Data'!$BJ$11:$BJ$210,(AC$2+SUM($R$4:$R67))),"")</f>
        <v/>
      </c>
      <c r="AK68" s="27" t="str" cm="1">
        <f t="array" ref="AK68">IF(AC$2&lt;=$R68,INDEX('Sites Data'!$BK$11:$BK$210,(AC$2+SUM($R$4:$R67))),"")</f>
        <v/>
      </c>
      <c r="AL68" s="25" t="str">
        <f>IF(AC68="","",SUMIF(Hide[Unique Types],$C68&amp;" "&amp;AD68&amp;" "&amp;AE68&amp;" "&amp;AF68,SiteCalc2[FCI Charging Capacity '[kWh/day']]))</f>
        <v/>
      </c>
      <c r="AM68" s="27" t="str" cm="1">
        <f t="array" ref="AM68">IF(AM$2&lt;=$R68,INDEX('Sites Data'!$BC$11:$BC$210,(AM$2+SUM($R$4:$R67))),"")</f>
        <v/>
      </c>
      <c r="AN68" s="27" t="str" cm="1">
        <f t="array" ref="AN68">IF(AM$2&lt;=$R68,INDEX('Sites Data'!$BD$11:$BD$210,(AM$2+SUM($R$4:$R67))),"")</f>
        <v/>
      </c>
      <c r="AO68" s="27" t="str" cm="1">
        <f t="array" ref="AO68">IF(AM$2&lt;=$R68,INDEX('Sites Data'!$BE$11:$BE$210,(AM$2+SUM($R$4:$R67))),"")</f>
        <v/>
      </c>
      <c r="AP68" s="27" t="str" cm="1">
        <f t="array" ref="AP68">IF(AM$2&lt;=$R68,INDEX('Sites Data'!$BF$11:$BF$210,(AM$2+SUM($R$4:$R67))),"")</f>
        <v/>
      </c>
      <c r="AQ68" s="27" t="str" cm="1">
        <f t="array" ref="AQ68">IF(AM$2&lt;=$R68,INDEX('Sites Data'!$BG$11:$BG$210,(AM$2+SUM($R$4:$R67))),"")</f>
        <v/>
      </c>
      <c r="AR68" s="27" t="str" cm="1">
        <f t="array" ref="AR68">IF(AM$2&lt;=$R68,INDEX('Sites Data'!$BH$11:$BH$210,(AM$2+SUM($R$4:$R67))),"")</f>
        <v/>
      </c>
      <c r="AS68" s="27" t="str" cm="1">
        <f t="array" ref="AS68">IF(AM$2&lt;=$R68,INDEX('Sites Data'!$BI$11:$BI$210,(AM$2+SUM($R$4:$R67))),"")</f>
        <v/>
      </c>
      <c r="AT68" s="27" t="str" cm="1">
        <f t="array" ref="AT68">IF(AM$2&lt;=$R68,INDEX('Sites Data'!$BJ$11:$BJ$210,(AM$2+SUM($R$4:$R67))),"")</f>
        <v/>
      </c>
      <c r="AU68" s="27" t="str" cm="1">
        <f t="array" ref="AU68">IF(AM$2&lt;=$R68,INDEX('Sites Data'!$BK$11:$BK$210,(AM$2+SUM($R$4:$R67))),"")</f>
        <v/>
      </c>
      <c r="AV68" s="25" t="str">
        <f>IF(AM68="","",SUMIF(Hide[Unique Types],$C68&amp;" "&amp;AN68&amp;" "&amp;AO68&amp;" "&amp;AP68,SiteCalc2[FCI Charging Capacity '[kWh/day']]))</f>
        <v/>
      </c>
      <c r="AW68" s="27" t="str" cm="1">
        <f t="array" ref="AW68">IF(AW$2&lt;=$R68,INDEX('Sites Data'!$BC$11:$BC$210,(AW$2+SUM($R$4:$R67))),"")</f>
        <v/>
      </c>
      <c r="AX68" s="27" t="str" cm="1">
        <f t="array" ref="AX68">IF(AW$2&lt;=$R68,INDEX('Sites Data'!$BD$11:$BD$210,(AW$2+SUM($R$4:$R67))),"")</f>
        <v/>
      </c>
      <c r="AY68" s="27" t="str" cm="1">
        <f t="array" ref="AY68">IF(AW$2&lt;=$R68,INDEX('Sites Data'!$BE$11:$BE$210,(AW$2+SUM($R$4:$R67))),"")</f>
        <v/>
      </c>
      <c r="AZ68" s="27" t="str" cm="1">
        <f t="array" ref="AZ68">IF(AW$2&lt;=$R68,INDEX('Sites Data'!$BF$11:$BF$210,(AW$2+SUM($R$4:$R67))),"")</f>
        <v/>
      </c>
      <c r="BA68" s="27" t="str" cm="1">
        <f t="array" ref="BA68">IF(AW$2&lt;=$R68,INDEX('Sites Data'!$BG$11:$BG$210,(AW$2+SUM($R$4:$R67))),"")</f>
        <v/>
      </c>
      <c r="BB68" s="27" t="str" cm="1">
        <f t="array" ref="BB68">IF(AW$2&lt;=$R68,INDEX('Sites Data'!$BH$11:$BH$210,(AW$2+SUM($R$4:$R67))),"")</f>
        <v/>
      </c>
      <c r="BC68" s="27" t="str" cm="1">
        <f t="array" ref="BC68">IF(AW$2&lt;=$R68,INDEX('Sites Data'!$BI$11:$BI$210,(AW$2+SUM($R$4:$R67))),"")</f>
        <v/>
      </c>
      <c r="BD68" s="27" t="str" cm="1">
        <f t="array" ref="BD68">IF(AW$2&lt;=$R68,INDEX('Sites Data'!$BJ$11:$BJ$210,(AW$2+SUM($R$4:$R67))),"")</f>
        <v/>
      </c>
      <c r="BE68" s="27" t="str" cm="1">
        <f t="array" ref="BE68">IF(AW$2&lt;=$R68,INDEX('Sites Data'!$BK$11:$BK$210,(AW$2+SUM($R$4:$R67))),"")</f>
        <v/>
      </c>
      <c r="BF68" s="25" t="str">
        <f>IF(AW68="","",SUMIF(Hide[Unique Types],$C68&amp;" "&amp;AX68&amp;" "&amp;AY68&amp;" "&amp;AZ68,SiteCalc2[FCI Charging Capacity '[kWh/day']]))</f>
        <v/>
      </c>
      <c r="BG68" s="27" t="str" cm="1">
        <f t="array" ref="BG68">IF(BG$2&lt;=$R68,INDEX('Sites Data'!$BC$11:$BC$210,(BG$2+SUM($R$4:$R67))),"")</f>
        <v/>
      </c>
      <c r="BH68" s="27" t="str" cm="1">
        <f t="array" ref="BH68">IF(BG$2&lt;=$R68,INDEX('Sites Data'!$BD$11:$BD$210,(BG$2+SUM($R$4:$R67))),"")</f>
        <v/>
      </c>
      <c r="BI68" s="27" t="str" cm="1">
        <f t="array" ref="BI68">IF(BG$2&lt;=$R68,INDEX('Sites Data'!$BE$11:$BE$210,(BG$2+SUM($R$4:$R67))),"")</f>
        <v/>
      </c>
      <c r="BJ68" s="27" t="str" cm="1">
        <f t="array" ref="BJ68">IF(BG$2&lt;=$R68,INDEX('Sites Data'!$BF$11:$BF$210,(BG$2+SUM($R$4:$R67))),"")</f>
        <v/>
      </c>
      <c r="BK68" s="27" t="str" cm="1">
        <f t="array" ref="BK68">IF(BG$2&lt;=$R68,INDEX('Sites Data'!$BG$11:$BG$210,(BG$2+SUM($R$4:$R67))),"")</f>
        <v/>
      </c>
      <c r="BL68" s="27" t="str" cm="1">
        <f t="array" ref="BL68">IF(BG$2&lt;=$R68,INDEX('Sites Data'!$BH$11:$BH$210,(BG$2+SUM($R$4:$R67))),"")</f>
        <v/>
      </c>
      <c r="BM68" s="27" t="str" cm="1">
        <f t="array" ref="BM68">IF(BG$2&lt;=$R68,INDEX('Sites Data'!$BI$11:$BI$210,(BG$2+SUM($R$4:$R67))),"")</f>
        <v/>
      </c>
      <c r="BN68" s="27" t="str" cm="1">
        <f t="array" ref="BN68">IF(BG$2&lt;=$R68,INDEX('Sites Data'!$BJ$11:$BJ$210,(BG$2+SUM($R$4:$R67))),"")</f>
        <v/>
      </c>
      <c r="BO68" s="27" t="str" cm="1">
        <f t="array" ref="BO68">IF(BG$2&lt;=$R68,INDEX('Sites Data'!$BK$11:$BK$210,(BG$2+SUM($R$4:$R67))),"")</f>
        <v/>
      </c>
      <c r="BP68" s="25" t="str">
        <f>IF(BG68="","",SUMIF(Hide[Unique Types],$C68&amp;" "&amp;BH68&amp;" "&amp;BI68&amp;" "&amp;BJ68,SiteCalc2[FCI Charging Capacity '[kWh/day']]))</f>
        <v/>
      </c>
      <c r="BQ68" s="27" t="str" cm="1">
        <f t="array" ref="BQ68">IF(BQ$2&lt;=$R68,INDEX('Sites Data'!$BC$11:$BC$210,(BQ$2+SUM($R$4:$R67))),"")</f>
        <v/>
      </c>
      <c r="BR68" s="27" t="str" cm="1">
        <f t="array" ref="BR68">IF(BQ$2&lt;=$R68,INDEX('Sites Data'!$BD$11:$BD$210,(BQ$2+SUM($R$4:$R67))),"")</f>
        <v/>
      </c>
      <c r="BS68" s="27" t="str" cm="1">
        <f t="array" ref="BS68">IF(BQ$2&lt;=$R68,INDEX('Sites Data'!$BE$11:$BE$210,(BQ$2+SUM($R$4:$R67))),"")</f>
        <v/>
      </c>
      <c r="BT68" s="27" t="str" cm="1">
        <f t="array" ref="BT68">IF(BQ$2&lt;=$R68,INDEX('Sites Data'!$BF$11:$BF$210,(BQ$2+SUM($R$4:$R67))),"")</f>
        <v/>
      </c>
      <c r="BU68" s="27" t="str" cm="1">
        <f t="array" ref="BU68">IF(BQ$2&lt;=$R68,INDEX('Sites Data'!$BG$11:$BG$210,(BQ$2+SUM($R$4:$R67))),"")</f>
        <v/>
      </c>
      <c r="BV68" s="27" t="str" cm="1">
        <f t="array" ref="BV68">IF(BQ$2&lt;=$R68,INDEX('Sites Data'!$BH$11:$BH$210,(BQ$2+SUM($R$4:$R67))),"")</f>
        <v/>
      </c>
      <c r="BW68" s="27" t="str" cm="1">
        <f t="array" ref="BW68">IF(BQ$2&lt;=$R68,INDEX('Sites Data'!$BI$11:$BI$210,(BQ$2+SUM($R$4:$R67))),"")</f>
        <v/>
      </c>
      <c r="BX68" s="27" t="str" cm="1">
        <f t="array" ref="BX68">IF(BQ$2&lt;=$R68,INDEX('Sites Data'!$BJ$11:$BJ$210,(BQ$2+SUM($R$4:$R67))),"")</f>
        <v/>
      </c>
      <c r="BY68" s="27" t="str" cm="1">
        <f t="array" ref="BY68">IF(BQ$2&lt;=$R68,INDEX('Sites Data'!$BK$11:$BK$210,(BQ$2+SUM($R$4:$R67))),"")</f>
        <v/>
      </c>
      <c r="BZ68" s="25" t="str">
        <f>IF(BQ68="","",SUMIF(Hide[Unique Types],$C68&amp;" "&amp;BR68&amp;" "&amp;BS68&amp;" "&amp;BT68,SiteCalc2[FCI Charging Capacity '[kWh/day']]))</f>
        <v/>
      </c>
      <c r="CA68" s="27" t="str" cm="1">
        <f t="array" ref="CA68">IF(CA$2&lt;=$R68,INDEX('Sites Data'!$BC$11:$BC$210,(CA$2+SUM($R$4:$R67))),"")</f>
        <v/>
      </c>
      <c r="CB68" s="27" t="str" cm="1">
        <f t="array" ref="CB68">IF(CA$2&lt;=$R68,INDEX('Sites Data'!$BD$11:$BD$210,(CA$2+SUM($R$4:$R67))),"")</f>
        <v/>
      </c>
      <c r="CC68" s="27" t="str" cm="1">
        <f t="array" ref="CC68">IF(CA$2&lt;=$R68,INDEX('Sites Data'!$BE$11:$BE$210,(CA$2+SUM($R$4:$R67))),"")</f>
        <v/>
      </c>
      <c r="CD68" s="27" t="str" cm="1">
        <f t="array" ref="CD68">IF(CA$2&lt;=$R68,INDEX('Sites Data'!$BF$11:$BF$210,(CA$2+SUM($R$4:$R67))),"")</f>
        <v/>
      </c>
      <c r="CE68" s="27" t="str" cm="1">
        <f t="array" ref="CE68">IF(CA$2&lt;=$R68,INDEX('Sites Data'!$BG$11:$BG$210,(CA$2+SUM($R$4:$R67))),"")</f>
        <v/>
      </c>
      <c r="CF68" s="27" t="str" cm="1">
        <f t="array" ref="CF68">IF(CA$2&lt;=$R68,INDEX('Sites Data'!$BH$11:$BH$210,(CA$2+SUM($R$4:$R67))),"")</f>
        <v/>
      </c>
      <c r="CG68" s="27" t="str" cm="1">
        <f t="array" ref="CG68">IF(CA$2&lt;=$R68,INDEX('Sites Data'!$BI$11:$BI$210,(CA$2+SUM($R$4:$R67))),"")</f>
        <v/>
      </c>
      <c r="CH68" s="27" t="str" cm="1">
        <f t="array" ref="CH68">IF(CA$2&lt;=$R68,INDEX('Sites Data'!$BJ$11:$BJ$210,(CA$2+SUM($R$4:$R67))),"")</f>
        <v/>
      </c>
      <c r="CI68" s="27" t="str" cm="1">
        <f t="array" ref="CI68">IF(CA$2&lt;=$R68,INDEX('Sites Data'!$BK$11:$BK$210,(CA$2+SUM($R$4:$R67))),"")</f>
        <v/>
      </c>
      <c r="CJ68" s="25" t="str">
        <f>IF(CA68="","",SUMIF(Hide[Unique Types],$C68&amp;" "&amp;CB68&amp;" "&amp;CC68&amp;" "&amp;CD68,SiteCalc2[FCI Charging Capacity '[kWh/day']]))</f>
        <v/>
      </c>
      <c r="CK68" s="25" t="str">
        <f t="shared" si="11"/>
        <v/>
      </c>
      <c r="CL68" s="25" t="str">
        <f t="shared" si="12"/>
        <v/>
      </c>
      <c r="CM68" s="25" t="str">
        <f t="shared" si="13"/>
        <v/>
      </c>
      <c r="CN68" s="25" t="str">
        <f t="shared" si="14"/>
        <v/>
      </c>
      <c r="CO68" s="25" t="str">
        <f t="shared" si="15"/>
        <v/>
      </c>
      <c r="CP68" s="25" t="str">
        <f t="shared" si="16"/>
        <v/>
      </c>
      <c r="CQ68" s="25" t="str">
        <f t="shared" si="17"/>
        <v/>
      </c>
      <c r="CR68" s="25" t="str">
        <f t="shared" si="18"/>
        <v/>
      </c>
      <c r="CS68" s="25" t="str">
        <f t="shared" si="19"/>
        <v/>
      </c>
      <c r="CT68" s="25" t="str">
        <f t="shared" si="20"/>
        <v/>
      </c>
    </row>
    <row r="69" spans="1:98" x14ac:dyDescent="0.3">
      <c r="A69" s="20">
        <v>66</v>
      </c>
      <c r="B69" s="20">
        <f t="shared" si="22"/>
        <v>0</v>
      </c>
      <c r="D69" s="25">
        <f>_xlfn.XLOOKUP(C69,SiteChar[Site Name],SiteChar[Site Street Address],"",0,1)</f>
        <v>0</v>
      </c>
      <c r="E69" s="25" t="str">
        <f>_xlfn.XLOOKUP(D69,SiteChar[Site Street Address],SiteChar[Site City],"",0,1)</f>
        <v/>
      </c>
      <c r="F69" s="25">
        <f>_xlfn.XLOOKUP($C69,SiteChar[Site Name],SiteChar[Latitude],"",0,1)</f>
        <v>0</v>
      </c>
      <c r="G69" s="25">
        <f>_xlfn.XLOOKUP($C69,SiteChar[Site Name],SiteChar[Longitude],"",0,1)</f>
        <v>0</v>
      </c>
      <c r="H69" s="33">
        <f>_xlfn.XLOOKUP($C69,SiteChar[Site Name],SiteChar[Expected Date of Station Operation],"",0,1)</f>
        <v>0</v>
      </c>
      <c r="I69" s="34">
        <f>_xlfn.XLOOKUP($C69,SiteChar[Site Name],SiteChar[Expected Daily Permitted Hours],"",0,1)</f>
        <v>0</v>
      </c>
      <c r="J69" s="25">
        <f>_xlfn.XLOOKUP($C69,SiteChar[Site Name],SiteChar[Maximum Total Site Power 
'[kW']],"",0,1)</f>
        <v>0</v>
      </c>
      <c r="K69" s="25"/>
      <c r="L69" s="25" cm="1">
        <f t="array" ref="L69">_xlfn.XLOOKUP($C69,SiteChar[Site Name],SiteCalc1[Total Site
FCI 
Power Rating 
'[kW']],"",0,1)</f>
        <v>0</v>
      </c>
      <c r="M69" s="25" cm="1">
        <f t="array" ref="M69">_xlfn.XLOOKUP($C69,SiteChar[Site Name],SiteCalc1[Total 
Site 
LMD-FCI Power Rating 
'[kW']],"",0,1)</f>
        <v>0</v>
      </c>
      <c r="N69" s="25" cm="1">
        <f t="array" ref="N69">_xlfn.XLOOKUP($C69,SiteChar[Site Name],SiteCalc1[Total Site
HD-FCI Power Rating 
'[kW']],"",0,1)</f>
        <v>0</v>
      </c>
      <c r="O69" s="25" cm="1">
        <f t="array" ref="O69">_xlfn.XLOOKUP($C69,SiteChar[Site Name],SiteCalc2[Total Number of 
Site 
FSEs],"",0,1)</f>
        <v>0</v>
      </c>
      <c r="P69" s="27" cm="1">
        <f t="array" ref="P69">_xlfn.XLOOKUP($C69,SiteChar[Site Name],SiteCalc2[Total Number of Site
LMD-FCI FSEs],"",0,1)</f>
        <v>0</v>
      </c>
      <c r="Q69" s="27" cm="1">
        <f t="array" ref="Q69">_xlfn.XLOOKUP($C69,SiteChar[Site Name],SiteCalc2[Total Number of Site
HD-FCI FSEs],"",0,1)</f>
        <v>0</v>
      </c>
      <c r="R69" s="27" t="str" cm="1">
        <f t="array" ref="R69">_xlfn.XLOOKUP(C69,'Sites Data'!AZ76:$AZ$210,'Sites Data'!BA76:$BA$210,"",0,1)</f>
        <v/>
      </c>
      <c r="S69" s="25" t="str" cm="1">
        <f t="array" ref="S69">INDEX('Sites Data'!$BC$11:$BC$210,(S$2+SUM($R$4:R68)))</f>
        <v/>
      </c>
      <c r="T69" s="25" t="str" cm="1">
        <f t="array" ref="T69">INDEX('Sites Data'!$BD$11:$BD$210,(S$2+SUM($R$4:R68)))</f>
        <v/>
      </c>
      <c r="U69" s="25" t="str" cm="1">
        <f t="array" ref="U69">INDEX('Sites Data'!$BE$11:$BE$210,(S$2+SUM($R$4:$R68)))</f>
        <v/>
      </c>
      <c r="V69" s="25" t="str" cm="1">
        <f t="array" ref="V69">INDEX('Sites Data'!$BF$11:$BF$210,(S$2+SUM($R$4:$R68)))</f>
        <v/>
      </c>
      <c r="W69" s="25" t="str" cm="1">
        <f t="array" ref="W69">INDEX('Sites Data'!$BG$11:$BG$210,(S$2+SUM($R$4:$R68)))</f>
        <v/>
      </c>
      <c r="X69" s="25" t="str" cm="1">
        <f t="array" ref="X69">INDEX('Sites Data'!$BH$11:$BH$210,(S$2+SUM($R$4:$R68)))</f>
        <v/>
      </c>
      <c r="Y69" s="25" t="str" cm="1">
        <f t="array" ref="Y69">INDEX('Sites Data'!$BI$11:$BI$210,(S$2+SUM($R$4:$R68)))</f>
        <v/>
      </c>
      <c r="Z69" s="25" t="str" cm="1">
        <f t="array" ref="Z69">INDEX('Sites Data'!$BJ$11:$BJ$210,(S$2+SUM($R$4:$R68)))</f>
        <v/>
      </c>
      <c r="AA69" s="25" t="str" cm="1">
        <f t="array" ref="AA69">INDEX('Sites Data'!$BK$11:$BK$210,(S$2+SUM($R$4:$R68)))</f>
        <v/>
      </c>
      <c r="AB69" s="25" t="str">
        <f>IF(S69="","",SUMIF(Hide[Unique Types],$C69&amp;" "&amp;T69&amp;" "&amp;U69&amp;" "&amp;V69,SiteCalc2[FCI Charging Capacity '[kWh/day']]))</f>
        <v/>
      </c>
      <c r="AC69" s="27" t="str" cm="1">
        <f t="array" ref="AC69">IF(AC$2&lt;=$R69,INDEX('Sites Data'!$BC$11:$BC$210,(AC$2+SUM($R$4:$R68))),"")</f>
        <v/>
      </c>
      <c r="AD69" s="152" t="str" cm="1">
        <f t="array" ref="AD69">IF(AC$2&lt;=$R69,INDEX('Sites Data'!$BD$11:$BD$210,(AC$2+SUM($R$4:$R68))),"")</f>
        <v/>
      </c>
      <c r="AE69" s="27" t="str" cm="1">
        <f t="array" ref="AE69">IF(AC$2&lt;=$R69,INDEX('Sites Data'!$BE$11:$BE$210,(AC$2+SUM($R$4:$R68))),"")</f>
        <v/>
      </c>
      <c r="AF69" s="27" t="str" cm="1">
        <f t="array" ref="AF69">IF(AC$2&lt;=$R69,INDEX('Sites Data'!$BF$11:$BF$210,(AC$2+SUM($R$4:$R68))),"")</f>
        <v/>
      </c>
      <c r="AG69" s="27" t="str" cm="1">
        <f t="array" ref="AG69">IF(AC$2&lt;=$R69,INDEX('Sites Data'!$BG$11:$BG$210,(AC$2+SUM($R$4:$R68))),"")</f>
        <v/>
      </c>
      <c r="AH69" s="27" t="str" cm="1">
        <f t="array" ref="AH69">IF(AC$2&lt;=$R69,INDEX('Sites Data'!$BH$11:$BH$210,(AC$2+SUM($R$4:$R68))),"")</f>
        <v/>
      </c>
      <c r="AI69" s="27" t="str" cm="1">
        <f t="array" ref="AI69">IF(AC$2&lt;=$R69,INDEX('Sites Data'!$BI$11:$BI$210,(AC$2+SUM($R$4:$R68))),"")</f>
        <v/>
      </c>
      <c r="AJ69" s="27" t="str" cm="1">
        <f t="array" ref="AJ69">IF(AC$2&lt;=$R69,INDEX('Sites Data'!$BJ$11:$BJ$210,(AC$2+SUM($R$4:$R68))),"")</f>
        <v/>
      </c>
      <c r="AK69" s="27" t="str" cm="1">
        <f t="array" ref="AK69">IF(AC$2&lt;=$R69,INDEX('Sites Data'!$BK$11:$BK$210,(AC$2+SUM($R$4:$R68))),"")</f>
        <v/>
      </c>
      <c r="AL69" s="25" t="str">
        <f>IF(AC69="","",SUMIF(Hide[Unique Types],$C69&amp;" "&amp;AD69&amp;" "&amp;AE69&amp;" "&amp;AF69,SiteCalc2[FCI Charging Capacity '[kWh/day']]))</f>
        <v/>
      </c>
      <c r="AM69" s="27" t="str" cm="1">
        <f t="array" ref="AM69">IF(AM$2&lt;=$R69,INDEX('Sites Data'!$BC$11:$BC$210,(AM$2+SUM($R$4:$R68))),"")</f>
        <v/>
      </c>
      <c r="AN69" s="27" t="str" cm="1">
        <f t="array" ref="AN69">IF(AM$2&lt;=$R69,INDEX('Sites Data'!$BD$11:$BD$210,(AM$2+SUM($R$4:$R68))),"")</f>
        <v/>
      </c>
      <c r="AO69" s="27" t="str" cm="1">
        <f t="array" ref="AO69">IF(AM$2&lt;=$R69,INDEX('Sites Data'!$BE$11:$BE$210,(AM$2+SUM($R$4:$R68))),"")</f>
        <v/>
      </c>
      <c r="AP69" s="27" t="str" cm="1">
        <f t="array" ref="AP69">IF(AM$2&lt;=$R69,INDEX('Sites Data'!$BF$11:$BF$210,(AM$2+SUM($R$4:$R68))),"")</f>
        <v/>
      </c>
      <c r="AQ69" s="27" t="str" cm="1">
        <f t="array" ref="AQ69">IF(AM$2&lt;=$R69,INDEX('Sites Data'!$BG$11:$BG$210,(AM$2+SUM($R$4:$R68))),"")</f>
        <v/>
      </c>
      <c r="AR69" s="27" t="str" cm="1">
        <f t="array" ref="AR69">IF(AM$2&lt;=$R69,INDEX('Sites Data'!$BH$11:$BH$210,(AM$2+SUM($R$4:$R68))),"")</f>
        <v/>
      </c>
      <c r="AS69" s="27" t="str" cm="1">
        <f t="array" ref="AS69">IF(AM$2&lt;=$R69,INDEX('Sites Data'!$BI$11:$BI$210,(AM$2+SUM($R$4:$R68))),"")</f>
        <v/>
      </c>
      <c r="AT69" s="27" t="str" cm="1">
        <f t="array" ref="AT69">IF(AM$2&lt;=$R69,INDEX('Sites Data'!$BJ$11:$BJ$210,(AM$2+SUM($R$4:$R68))),"")</f>
        <v/>
      </c>
      <c r="AU69" s="27" t="str" cm="1">
        <f t="array" ref="AU69">IF(AM$2&lt;=$R69,INDEX('Sites Data'!$BK$11:$BK$210,(AM$2+SUM($R$4:$R68))),"")</f>
        <v/>
      </c>
      <c r="AV69" s="25" t="str">
        <f>IF(AM69="","",SUMIF(Hide[Unique Types],$C69&amp;" "&amp;AN69&amp;" "&amp;AO69&amp;" "&amp;AP69,SiteCalc2[FCI Charging Capacity '[kWh/day']]))</f>
        <v/>
      </c>
      <c r="AW69" s="27" t="str" cm="1">
        <f t="array" ref="AW69">IF(AW$2&lt;=$R69,INDEX('Sites Data'!$BC$11:$BC$210,(AW$2+SUM($R$4:$R68))),"")</f>
        <v/>
      </c>
      <c r="AX69" s="27" t="str" cm="1">
        <f t="array" ref="AX69">IF(AW$2&lt;=$R69,INDEX('Sites Data'!$BD$11:$BD$210,(AW$2+SUM($R$4:$R68))),"")</f>
        <v/>
      </c>
      <c r="AY69" s="27" t="str" cm="1">
        <f t="array" ref="AY69">IF(AW$2&lt;=$R69,INDEX('Sites Data'!$BE$11:$BE$210,(AW$2+SUM($R$4:$R68))),"")</f>
        <v/>
      </c>
      <c r="AZ69" s="27" t="str" cm="1">
        <f t="array" ref="AZ69">IF(AW$2&lt;=$R69,INDEX('Sites Data'!$BF$11:$BF$210,(AW$2+SUM($R$4:$R68))),"")</f>
        <v/>
      </c>
      <c r="BA69" s="27" t="str" cm="1">
        <f t="array" ref="BA69">IF(AW$2&lt;=$R69,INDEX('Sites Data'!$BG$11:$BG$210,(AW$2+SUM($R$4:$R68))),"")</f>
        <v/>
      </c>
      <c r="BB69" s="27" t="str" cm="1">
        <f t="array" ref="BB69">IF(AW$2&lt;=$R69,INDEX('Sites Data'!$BH$11:$BH$210,(AW$2+SUM($R$4:$R68))),"")</f>
        <v/>
      </c>
      <c r="BC69" s="27" t="str" cm="1">
        <f t="array" ref="BC69">IF(AW$2&lt;=$R69,INDEX('Sites Data'!$BI$11:$BI$210,(AW$2+SUM($R$4:$R68))),"")</f>
        <v/>
      </c>
      <c r="BD69" s="27" t="str" cm="1">
        <f t="array" ref="BD69">IF(AW$2&lt;=$R69,INDEX('Sites Data'!$BJ$11:$BJ$210,(AW$2+SUM($R$4:$R68))),"")</f>
        <v/>
      </c>
      <c r="BE69" s="27" t="str" cm="1">
        <f t="array" ref="BE69">IF(AW$2&lt;=$R69,INDEX('Sites Data'!$BK$11:$BK$210,(AW$2+SUM($R$4:$R68))),"")</f>
        <v/>
      </c>
      <c r="BF69" s="25" t="str">
        <f>IF(AW69="","",SUMIF(Hide[Unique Types],$C69&amp;" "&amp;AX69&amp;" "&amp;AY69&amp;" "&amp;AZ69,SiteCalc2[FCI Charging Capacity '[kWh/day']]))</f>
        <v/>
      </c>
      <c r="BG69" s="27" t="str" cm="1">
        <f t="array" ref="BG69">IF(BG$2&lt;=$R69,INDEX('Sites Data'!$BC$11:$BC$210,(BG$2+SUM($R$4:$R68))),"")</f>
        <v/>
      </c>
      <c r="BH69" s="27" t="str" cm="1">
        <f t="array" ref="BH69">IF(BG$2&lt;=$R69,INDEX('Sites Data'!$BD$11:$BD$210,(BG$2+SUM($R$4:$R68))),"")</f>
        <v/>
      </c>
      <c r="BI69" s="27" t="str" cm="1">
        <f t="array" ref="BI69">IF(BG$2&lt;=$R69,INDEX('Sites Data'!$BE$11:$BE$210,(BG$2+SUM($R$4:$R68))),"")</f>
        <v/>
      </c>
      <c r="BJ69" s="27" t="str" cm="1">
        <f t="array" ref="BJ69">IF(BG$2&lt;=$R69,INDEX('Sites Data'!$BF$11:$BF$210,(BG$2+SUM($R$4:$R68))),"")</f>
        <v/>
      </c>
      <c r="BK69" s="27" t="str" cm="1">
        <f t="array" ref="BK69">IF(BG$2&lt;=$R69,INDEX('Sites Data'!$BG$11:$BG$210,(BG$2+SUM($R$4:$R68))),"")</f>
        <v/>
      </c>
      <c r="BL69" s="27" t="str" cm="1">
        <f t="array" ref="BL69">IF(BG$2&lt;=$R69,INDEX('Sites Data'!$BH$11:$BH$210,(BG$2+SUM($R$4:$R68))),"")</f>
        <v/>
      </c>
      <c r="BM69" s="27" t="str" cm="1">
        <f t="array" ref="BM69">IF(BG$2&lt;=$R69,INDEX('Sites Data'!$BI$11:$BI$210,(BG$2+SUM($R$4:$R68))),"")</f>
        <v/>
      </c>
      <c r="BN69" s="27" t="str" cm="1">
        <f t="array" ref="BN69">IF(BG$2&lt;=$R69,INDEX('Sites Data'!$BJ$11:$BJ$210,(BG$2+SUM($R$4:$R68))),"")</f>
        <v/>
      </c>
      <c r="BO69" s="27" t="str" cm="1">
        <f t="array" ref="BO69">IF(BG$2&lt;=$R69,INDEX('Sites Data'!$BK$11:$BK$210,(BG$2+SUM($R$4:$R68))),"")</f>
        <v/>
      </c>
      <c r="BP69" s="25" t="str">
        <f>IF(BG69="","",SUMIF(Hide[Unique Types],$C69&amp;" "&amp;BH69&amp;" "&amp;BI69&amp;" "&amp;BJ69,SiteCalc2[FCI Charging Capacity '[kWh/day']]))</f>
        <v/>
      </c>
      <c r="BQ69" s="27" t="str" cm="1">
        <f t="array" ref="BQ69">IF(BQ$2&lt;=$R69,INDEX('Sites Data'!$BC$11:$BC$210,(BQ$2+SUM($R$4:$R68))),"")</f>
        <v/>
      </c>
      <c r="BR69" s="27" t="str" cm="1">
        <f t="array" ref="BR69">IF(BQ$2&lt;=$R69,INDEX('Sites Data'!$BD$11:$BD$210,(BQ$2+SUM($R$4:$R68))),"")</f>
        <v/>
      </c>
      <c r="BS69" s="27" t="str" cm="1">
        <f t="array" ref="BS69">IF(BQ$2&lt;=$R69,INDEX('Sites Data'!$BE$11:$BE$210,(BQ$2+SUM($R$4:$R68))),"")</f>
        <v/>
      </c>
      <c r="BT69" s="27" t="str" cm="1">
        <f t="array" ref="BT69">IF(BQ$2&lt;=$R69,INDEX('Sites Data'!$BF$11:$BF$210,(BQ$2+SUM($R$4:$R68))),"")</f>
        <v/>
      </c>
      <c r="BU69" s="27" t="str" cm="1">
        <f t="array" ref="BU69">IF(BQ$2&lt;=$R69,INDEX('Sites Data'!$BG$11:$BG$210,(BQ$2+SUM($R$4:$R68))),"")</f>
        <v/>
      </c>
      <c r="BV69" s="27" t="str" cm="1">
        <f t="array" ref="BV69">IF(BQ$2&lt;=$R69,INDEX('Sites Data'!$BH$11:$BH$210,(BQ$2+SUM($R$4:$R68))),"")</f>
        <v/>
      </c>
      <c r="BW69" s="27" t="str" cm="1">
        <f t="array" ref="BW69">IF(BQ$2&lt;=$R69,INDEX('Sites Data'!$BI$11:$BI$210,(BQ$2+SUM($R$4:$R68))),"")</f>
        <v/>
      </c>
      <c r="BX69" s="27" t="str" cm="1">
        <f t="array" ref="BX69">IF(BQ$2&lt;=$R69,INDEX('Sites Data'!$BJ$11:$BJ$210,(BQ$2+SUM($R$4:$R68))),"")</f>
        <v/>
      </c>
      <c r="BY69" s="27" t="str" cm="1">
        <f t="array" ref="BY69">IF(BQ$2&lt;=$R69,INDEX('Sites Data'!$BK$11:$BK$210,(BQ$2+SUM($R$4:$R68))),"")</f>
        <v/>
      </c>
      <c r="BZ69" s="25" t="str">
        <f>IF(BQ69="","",SUMIF(Hide[Unique Types],$C69&amp;" "&amp;BR69&amp;" "&amp;BS69&amp;" "&amp;BT69,SiteCalc2[FCI Charging Capacity '[kWh/day']]))</f>
        <v/>
      </c>
      <c r="CA69" s="27" t="str" cm="1">
        <f t="array" ref="CA69">IF(CA$2&lt;=$R69,INDEX('Sites Data'!$BC$11:$BC$210,(CA$2+SUM($R$4:$R68))),"")</f>
        <v/>
      </c>
      <c r="CB69" s="27" t="str" cm="1">
        <f t="array" ref="CB69">IF(CA$2&lt;=$R69,INDEX('Sites Data'!$BD$11:$BD$210,(CA$2+SUM($R$4:$R68))),"")</f>
        <v/>
      </c>
      <c r="CC69" s="27" t="str" cm="1">
        <f t="array" ref="CC69">IF(CA$2&lt;=$R69,INDEX('Sites Data'!$BE$11:$BE$210,(CA$2+SUM($R$4:$R68))),"")</f>
        <v/>
      </c>
      <c r="CD69" s="27" t="str" cm="1">
        <f t="array" ref="CD69">IF(CA$2&lt;=$R69,INDEX('Sites Data'!$BF$11:$BF$210,(CA$2+SUM($R$4:$R68))),"")</f>
        <v/>
      </c>
      <c r="CE69" s="27" t="str" cm="1">
        <f t="array" ref="CE69">IF(CA$2&lt;=$R69,INDEX('Sites Data'!$BG$11:$BG$210,(CA$2+SUM($R$4:$R68))),"")</f>
        <v/>
      </c>
      <c r="CF69" s="27" t="str" cm="1">
        <f t="array" ref="CF69">IF(CA$2&lt;=$R69,INDEX('Sites Data'!$BH$11:$BH$210,(CA$2+SUM($R$4:$R68))),"")</f>
        <v/>
      </c>
      <c r="CG69" s="27" t="str" cm="1">
        <f t="array" ref="CG69">IF(CA$2&lt;=$R69,INDEX('Sites Data'!$BI$11:$BI$210,(CA$2+SUM($R$4:$R68))),"")</f>
        <v/>
      </c>
      <c r="CH69" s="27" t="str" cm="1">
        <f t="array" ref="CH69">IF(CA$2&lt;=$R69,INDEX('Sites Data'!$BJ$11:$BJ$210,(CA$2+SUM($R$4:$R68))),"")</f>
        <v/>
      </c>
      <c r="CI69" s="27" t="str" cm="1">
        <f t="array" ref="CI69">IF(CA$2&lt;=$R69,INDEX('Sites Data'!$BK$11:$BK$210,(CA$2+SUM($R$4:$R68))),"")</f>
        <v/>
      </c>
      <c r="CJ69" s="25" t="str">
        <f>IF(CA69="","",SUMIF(Hide[Unique Types],$C69&amp;" "&amp;CB69&amp;" "&amp;CC69&amp;" "&amp;CD69,SiteCalc2[FCI Charging Capacity '[kWh/day']]))</f>
        <v/>
      </c>
      <c r="CK69" s="25" t="str">
        <f t="shared" si="11"/>
        <v/>
      </c>
      <c r="CL69" s="25" t="str">
        <f t="shared" si="12"/>
        <v/>
      </c>
      <c r="CM69" s="25" t="str">
        <f t="shared" si="13"/>
        <v/>
      </c>
      <c r="CN69" s="25" t="str">
        <f t="shared" si="14"/>
        <v/>
      </c>
      <c r="CO69" s="25" t="str">
        <f t="shared" si="15"/>
        <v/>
      </c>
      <c r="CP69" s="25" t="str">
        <f t="shared" si="16"/>
        <v/>
      </c>
      <c r="CQ69" s="25" t="str">
        <f t="shared" si="17"/>
        <v/>
      </c>
      <c r="CR69" s="25" t="str">
        <f t="shared" si="18"/>
        <v/>
      </c>
      <c r="CS69" s="25" t="str">
        <f t="shared" si="19"/>
        <v/>
      </c>
      <c r="CT69" s="25" t="str">
        <f t="shared" si="20"/>
        <v/>
      </c>
    </row>
    <row r="70" spans="1:98" x14ac:dyDescent="0.3">
      <c r="A70" s="20">
        <v>67</v>
      </c>
      <c r="B70" s="20">
        <f t="shared" si="22"/>
        <v>0</v>
      </c>
      <c r="D70" s="25">
        <f>_xlfn.XLOOKUP(C70,SiteChar[Site Name],SiteChar[Site Street Address],"",0,1)</f>
        <v>0</v>
      </c>
      <c r="E70" s="25" t="str">
        <f>_xlfn.XLOOKUP(D70,SiteChar[Site Street Address],SiteChar[Site City],"",0,1)</f>
        <v/>
      </c>
      <c r="F70" s="25">
        <f>_xlfn.XLOOKUP($C70,SiteChar[Site Name],SiteChar[Latitude],"",0,1)</f>
        <v>0</v>
      </c>
      <c r="G70" s="25">
        <f>_xlfn.XLOOKUP($C70,SiteChar[Site Name],SiteChar[Longitude],"",0,1)</f>
        <v>0</v>
      </c>
      <c r="H70" s="33">
        <f>_xlfn.XLOOKUP($C70,SiteChar[Site Name],SiteChar[Expected Date of Station Operation],"",0,1)</f>
        <v>0</v>
      </c>
      <c r="I70" s="34">
        <f>_xlfn.XLOOKUP($C70,SiteChar[Site Name],SiteChar[Expected Daily Permitted Hours],"",0,1)</f>
        <v>0</v>
      </c>
      <c r="J70" s="25">
        <f>_xlfn.XLOOKUP($C70,SiteChar[Site Name],SiteChar[Maximum Total Site Power 
'[kW']],"",0,1)</f>
        <v>0</v>
      </c>
      <c r="K70" s="25"/>
      <c r="L70" s="25" cm="1">
        <f t="array" ref="L70">_xlfn.XLOOKUP($C70,SiteChar[Site Name],SiteCalc1[Total Site
FCI 
Power Rating 
'[kW']],"",0,1)</f>
        <v>0</v>
      </c>
      <c r="M70" s="25" cm="1">
        <f t="array" ref="M70">_xlfn.XLOOKUP($C70,SiteChar[Site Name],SiteCalc1[Total 
Site 
LMD-FCI Power Rating 
'[kW']],"",0,1)</f>
        <v>0</v>
      </c>
      <c r="N70" s="25" cm="1">
        <f t="array" ref="N70">_xlfn.XLOOKUP($C70,SiteChar[Site Name],SiteCalc1[Total Site
HD-FCI Power Rating 
'[kW']],"",0,1)</f>
        <v>0</v>
      </c>
      <c r="O70" s="25" cm="1">
        <f t="array" ref="O70">_xlfn.XLOOKUP($C70,SiteChar[Site Name],SiteCalc2[Total Number of 
Site 
FSEs],"",0,1)</f>
        <v>0</v>
      </c>
      <c r="P70" s="27" cm="1">
        <f t="array" ref="P70">_xlfn.XLOOKUP($C70,SiteChar[Site Name],SiteCalc2[Total Number of Site
LMD-FCI FSEs],"",0,1)</f>
        <v>0</v>
      </c>
      <c r="Q70" s="27" cm="1">
        <f t="array" ref="Q70">_xlfn.XLOOKUP($C70,SiteChar[Site Name],SiteCalc2[Total Number of Site
HD-FCI FSEs],"",0,1)</f>
        <v>0</v>
      </c>
      <c r="R70" s="27" t="str" cm="1">
        <f t="array" ref="R70">_xlfn.XLOOKUP(C70,'Sites Data'!AZ77:$AZ$210,'Sites Data'!BA77:$BA$210,"",0,1)</f>
        <v/>
      </c>
      <c r="S70" s="25" t="str" cm="1">
        <f t="array" ref="S70">INDEX('Sites Data'!$BC$11:$BC$210,(S$2+SUM($R$4:R69)))</f>
        <v/>
      </c>
      <c r="T70" s="25" t="str" cm="1">
        <f t="array" ref="T70">INDEX('Sites Data'!$BD$11:$BD$210,(S$2+SUM($R$4:R69)))</f>
        <v/>
      </c>
      <c r="U70" s="25" t="str" cm="1">
        <f t="array" ref="U70">INDEX('Sites Data'!$BE$11:$BE$210,(S$2+SUM($R$4:$R69)))</f>
        <v/>
      </c>
      <c r="V70" s="25" t="str" cm="1">
        <f t="array" ref="V70">INDEX('Sites Data'!$BF$11:$BF$210,(S$2+SUM($R$4:$R69)))</f>
        <v/>
      </c>
      <c r="W70" s="25" t="str" cm="1">
        <f t="array" ref="W70">INDEX('Sites Data'!$BG$11:$BG$210,(S$2+SUM($R$4:$R69)))</f>
        <v/>
      </c>
      <c r="X70" s="25" t="str" cm="1">
        <f t="array" ref="X70">INDEX('Sites Data'!$BH$11:$BH$210,(S$2+SUM($R$4:$R69)))</f>
        <v/>
      </c>
      <c r="Y70" s="25" t="str" cm="1">
        <f t="array" ref="Y70">INDEX('Sites Data'!$BI$11:$BI$210,(S$2+SUM($R$4:$R69)))</f>
        <v/>
      </c>
      <c r="Z70" s="25" t="str" cm="1">
        <f t="array" ref="Z70">INDEX('Sites Data'!$BJ$11:$BJ$210,(S$2+SUM($R$4:$R69)))</f>
        <v/>
      </c>
      <c r="AA70" s="25" t="str" cm="1">
        <f t="array" ref="AA70">INDEX('Sites Data'!$BK$11:$BK$210,(S$2+SUM($R$4:$R69)))</f>
        <v/>
      </c>
      <c r="AB70" s="25" t="str">
        <f>IF(S70="","",SUMIF(Hide[Unique Types],$C70&amp;" "&amp;T70&amp;" "&amp;U70&amp;" "&amp;V70,SiteCalc2[FCI Charging Capacity '[kWh/day']]))</f>
        <v/>
      </c>
      <c r="AC70" s="27" t="str" cm="1">
        <f t="array" ref="AC70">IF(AC$2&lt;=$R70,INDEX('Sites Data'!$BC$11:$BC$210,(AC$2+SUM($R$4:$R69))),"")</f>
        <v/>
      </c>
      <c r="AD70" s="152" t="str" cm="1">
        <f t="array" ref="AD70">IF(AC$2&lt;=$R70,INDEX('Sites Data'!$BD$11:$BD$210,(AC$2+SUM($R$4:$R69))),"")</f>
        <v/>
      </c>
      <c r="AE70" s="27" t="str" cm="1">
        <f t="array" ref="AE70">IF(AC$2&lt;=$R70,INDEX('Sites Data'!$BE$11:$BE$210,(AC$2+SUM($R$4:$R69))),"")</f>
        <v/>
      </c>
      <c r="AF70" s="27" t="str" cm="1">
        <f t="array" ref="AF70">IF(AC$2&lt;=$R70,INDEX('Sites Data'!$BF$11:$BF$210,(AC$2+SUM($R$4:$R69))),"")</f>
        <v/>
      </c>
      <c r="AG70" s="27" t="str" cm="1">
        <f t="array" ref="AG70">IF(AC$2&lt;=$R70,INDEX('Sites Data'!$BG$11:$BG$210,(AC$2+SUM($R$4:$R69))),"")</f>
        <v/>
      </c>
      <c r="AH70" s="27" t="str" cm="1">
        <f t="array" ref="AH70">IF(AC$2&lt;=$R70,INDEX('Sites Data'!$BH$11:$BH$210,(AC$2+SUM($R$4:$R69))),"")</f>
        <v/>
      </c>
      <c r="AI70" s="27" t="str" cm="1">
        <f t="array" ref="AI70">IF(AC$2&lt;=$R70,INDEX('Sites Data'!$BI$11:$BI$210,(AC$2+SUM($R$4:$R69))),"")</f>
        <v/>
      </c>
      <c r="AJ70" s="27" t="str" cm="1">
        <f t="array" ref="AJ70">IF(AC$2&lt;=$R70,INDEX('Sites Data'!$BJ$11:$BJ$210,(AC$2+SUM($R$4:$R69))),"")</f>
        <v/>
      </c>
      <c r="AK70" s="27" t="str" cm="1">
        <f t="array" ref="AK70">IF(AC$2&lt;=$R70,INDEX('Sites Data'!$BK$11:$BK$210,(AC$2+SUM($R$4:$R69))),"")</f>
        <v/>
      </c>
      <c r="AL70" s="25" t="str">
        <f>IF(AC70="","",SUMIF(Hide[Unique Types],$C70&amp;" "&amp;AD70&amp;" "&amp;AE70&amp;" "&amp;AF70,SiteCalc2[FCI Charging Capacity '[kWh/day']]))</f>
        <v/>
      </c>
      <c r="AM70" s="27" t="str" cm="1">
        <f t="array" ref="AM70">IF(AM$2&lt;=$R70,INDEX('Sites Data'!$BC$11:$BC$210,(AM$2+SUM($R$4:$R69))),"")</f>
        <v/>
      </c>
      <c r="AN70" s="27" t="str" cm="1">
        <f t="array" ref="AN70">IF(AM$2&lt;=$R70,INDEX('Sites Data'!$BD$11:$BD$210,(AM$2+SUM($R$4:$R69))),"")</f>
        <v/>
      </c>
      <c r="AO70" s="27" t="str" cm="1">
        <f t="array" ref="AO70">IF(AM$2&lt;=$R70,INDEX('Sites Data'!$BE$11:$BE$210,(AM$2+SUM($R$4:$R69))),"")</f>
        <v/>
      </c>
      <c r="AP70" s="27" t="str" cm="1">
        <f t="array" ref="AP70">IF(AM$2&lt;=$R70,INDEX('Sites Data'!$BF$11:$BF$210,(AM$2+SUM($R$4:$R69))),"")</f>
        <v/>
      </c>
      <c r="AQ70" s="27" t="str" cm="1">
        <f t="array" ref="AQ70">IF(AM$2&lt;=$R70,INDEX('Sites Data'!$BG$11:$BG$210,(AM$2+SUM($R$4:$R69))),"")</f>
        <v/>
      </c>
      <c r="AR70" s="27" t="str" cm="1">
        <f t="array" ref="AR70">IF(AM$2&lt;=$R70,INDEX('Sites Data'!$BH$11:$BH$210,(AM$2+SUM($R$4:$R69))),"")</f>
        <v/>
      </c>
      <c r="AS70" s="27" t="str" cm="1">
        <f t="array" ref="AS70">IF(AM$2&lt;=$R70,INDEX('Sites Data'!$BI$11:$BI$210,(AM$2+SUM($R$4:$R69))),"")</f>
        <v/>
      </c>
      <c r="AT70" s="27" t="str" cm="1">
        <f t="array" ref="AT70">IF(AM$2&lt;=$R70,INDEX('Sites Data'!$BJ$11:$BJ$210,(AM$2+SUM($R$4:$R69))),"")</f>
        <v/>
      </c>
      <c r="AU70" s="27" t="str" cm="1">
        <f t="array" ref="AU70">IF(AM$2&lt;=$R70,INDEX('Sites Data'!$BK$11:$BK$210,(AM$2+SUM($R$4:$R69))),"")</f>
        <v/>
      </c>
      <c r="AV70" s="25" t="str">
        <f>IF(AM70="","",SUMIF(Hide[Unique Types],$C70&amp;" "&amp;AN70&amp;" "&amp;AO70&amp;" "&amp;AP70,SiteCalc2[FCI Charging Capacity '[kWh/day']]))</f>
        <v/>
      </c>
      <c r="AW70" s="27" t="str" cm="1">
        <f t="array" ref="AW70">IF(AW$2&lt;=$R70,INDEX('Sites Data'!$BC$11:$BC$210,(AW$2+SUM($R$4:$R69))),"")</f>
        <v/>
      </c>
      <c r="AX70" s="27" t="str" cm="1">
        <f t="array" ref="AX70">IF(AW$2&lt;=$R70,INDEX('Sites Data'!$BD$11:$BD$210,(AW$2+SUM($R$4:$R69))),"")</f>
        <v/>
      </c>
      <c r="AY70" s="27" t="str" cm="1">
        <f t="array" ref="AY70">IF(AW$2&lt;=$R70,INDEX('Sites Data'!$BE$11:$BE$210,(AW$2+SUM($R$4:$R69))),"")</f>
        <v/>
      </c>
      <c r="AZ70" s="27" t="str" cm="1">
        <f t="array" ref="AZ70">IF(AW$2&lt;=$R70,INDEX('Sites Data'!$BF$11:$BF$210,(AW$2+SUM($R$4:$R69))),"")</f>
        <v/>
      </c>
      <c r="BA70" s="27" t="str" cm="1">
        <f t="array" ref="BA70">IF(AW$2&lt;=$R70,INDEX('Sites Data'!$BG$11:$BG$210,(AW$2+SUM($R$4:$R69))),"")</f>
        <v/>
      </c>
      <c r="BB70" s="27" t="str" cm="1">
        <f t="array" ref="BB70">IF(AW$2&lt;=$R70,INDEX('Sites Data'!$BH$11:$BH$210,(AW$2+SUM($R$4:$R69))),"")</f>
        <v/>
      </c>
      <c r="BC70" s="27" t="str" cm="1">
        <f t="array" ref="BC70">IF(AW$2&lt;=$R70,INDEX('Sites Data'!$BI$11:$BI$210,(AW$2+SUM($R$4:$R69))),"")</f>
        <v/>
      </c>
      <c r="BD70" s="27" t="str" cm="1">
        <f t="array" ref="BD70">IF(AW$2&lt;=$R70,INDEX('Sites Data'!$BJ$11:$BJ$210,(AW$2+SUM($R$4:$R69))),"")</f>
        <v/>
      </c>
      <c r="BE70" s="27" t="str" cm="1">
        <f t="array" ref="BE70">IF(AW$2&lt;=$R70,INDEX('Sites Data'!$BK$11:$BK$210,(AW$2+SUM($R$4:$R69))),"")</f>
        <v/>
      </c>
      <c r="BF70" s="25" t="str">
        <f>IF(AW70="","",SUMIF(Hide[Unique Types],$C70&amp;" "&amp;AX70&amp;" "&amp;AY70&amp;" "&amp;AZ70,SiteCalc2[FCI Charging Capacity '[kWh/day']]))</f>
        <v/>
      </c>
      <c r="BG70" s="27" t="str" cm="1">
        <f t="array" ref="BG70">IF(BG$2&lt;=$R70,INDEX('Sites Data'!$BC$11:$BC$210,(BG$2+SUM($R$4:$R69))),"")</f>
        <v/>
      </c>
      <c r="BH70" s="27" t="str" cm="1">
        <f t="array" ref="BH70">IF(BG$2&lt;=$R70,INDEX('Sites Data'!$BD$11:$BD$210,(BG$2+SUM($R$4:$R69))),"")</f>
        <v/>
      </c>
      <c r="BI70" s="27" t="str" cm="1">
        <f t="array" ref="BI70">IF(BG$2&lt;=$R70,INDEX('Sites Data'!$BE$11:$BE$210,(BG$2+SUM($R$4:$R69))),"")</f>
        <v/>
      </c>
      <c r="BJ70" s="27" t="str" cm="1">
        <f t="array" ref="BJ70">IF(BG$2&lt;=$R70,INDEX('Sites Data'!$BF$11:$BF$210,(BG$2+SUM($R$4:$R69))),"")</f>
        <v/>
      </c>
      <c r="BK70" s="27" t="str" cm="1">
        <f t="array" ref="BK70">IF(BG$2&lt;=$R70,INDEX('Sites Data'!$BG$11:$BG$210,(BG$2+SUM($R$4:$R69))),"")</f>
        <v/>
      </c>
      <c r="BL70" s="27" t="str" cm="1">
        <f t="array" ref="BL70">IF(BG$2&lt;=$R70,INDEX('Sites Data'!$BH$11:$BH$210,(BG$2+SUM($R$4:$R69))),"")</f>
        <v/>
      </c>
      <c r="BM70" s="27" t="str" cm="1">
        <f t="array" ref="BM70">IF(BG$2&lt;=$R70,INDEX('Sites Data'!$BI$11:$BI$210,(BG$2+SUM($R$4:$R69))),"")</f>
        <v/>
      </c>
      <c r="BN70" s="27" t="str" cm="1">
        <f t="array" ref="BN70">IF(BG$2&lt;=$R70,INDEX('Sites Data'!$BJ$11:$BJ$210,(BG$2+SUM($R$4:$R69))),"")</f>
        <v/>
      </c>
      <c r="BO70" s="27" t="str" cm="1">
        <f t="array" ref="BO70">IF(BG$2&lt;=$R70,INDEX('Sites Data'!$BK$11:$BK$210,(BG$2+SUM($R$4:$R69))),"")</f>
        <v/>
      </c>
      <c r="BP70" s="25" t="str">
        <f>IF(BG70="","",SUMIF(Hide[Unique Types],$C70&amp;" "&amp;BH70&amp;" "&amp;BI70&amp;" "&amp;BJ70,SiteCalc2[FCI Charging Capacity '[kWh/day']]))</f>
        <v/>
      </c>
      <c r="BQ70" s="27" t="str" cm="1">
        <f t="array" ref="BQ70">IF(BQ$2&lt;=$R70,INDEX('Sites Data'!$BC$11:$BC$210,(BQ$2+SUM($R$4:$R69))),"")</f>
        <v/>
      </c>
      <c r="BR70" s="27" t="str" cm="1">
        <f t="array" ref="BR70">IF(BQ$2&lt;=$R70,INDEX('Sites Data'!$BD$11:$BD$210,(BQ$2+SUM($R$4:$R69))),"")</f>
        <v/>
      </c>
      <c r="BS70" s="27" t="str" cm="1">
        <f t="array" ref="BS70">IF(BQ$2&lt;=$R70,INDEX('Sites Data'!$BE$11:$BE$210,(BQ$2+SUM($R$4:$R69))),"")</f>
        <v/>
      </c>
      <c r="BT70" s="27" t="str" cm="1">
        <f t="array" ref="BT70">IF(BQ$2&lt;=$R70,INDEX('Sites Data'!$BF$11:$BF$210,(BQ$2+SUM($R$4:$R69))),"")</f>
        <v/>
      </c>
      <c r="BU70" s="27" t="str" cm="1">
        <f t="array" ref="BU70">IF(BQ$2&lt;=$R70,INDEX('Sites Data'!$BG$11:$BG$210,(BQ$2+SUM($R$4:$R69))),"")</f>
        <v/>
      </c>
      <c r="BV70" s="27" t="str" cm="1">
        <f t="array" ref="BV70">IF(BQ$2&lt;=$R70,INDEX('Sites Data'!$BH$11:$BH$210,(BQ$2+SUM($R$4:$R69))),"")</f>
        <v/>
      </c>
      <c r="BW70" s="27" t="str" cm="1">
        <f t="array" ref="BW70">IF(BQ$2&lt;=$R70,INDEX('Sites Data'!$BI$11:$BI$210,(BQ$2+SUM($R$4:$R69))),"")</f>
        <v/>
      </c>
      <c r="BX70" s="27" t="str" cm="1">
        <f t="array" ref="BX70">IF(BQ$2&lt;=$R70,INDEX('Sites Data'!$BJ$11:$BJ$210,(BQ$2+SUM($R$4:$R69))),"")</f>
        <v/>
      </c>
      <c r="BY70" s="27" t="str" cm="1">
        <f t="array" ref="BY70">IF(BQ$2&lt;=$R70,INDEX('Sites Data'!$BK$11:$BK$210,(BQ$2+SUM($R$4:$R69))),"")</f>
        <v/>
      </c>
      <c r="BZ70" s="25" t="str">
        <f>IF(BQ70="","",SUMIF(Hide[Unique Types],$C70&amp;" "&amp;BR70&amp;" "&amp;BS70&amp;" "&amp;BT70,SiteCalc2[FCI Charging Capacity '[kWh/day']]))</f>
        <v/>
      </c>
      <c r="CA70" s="27" t="str" cm="1">
        <f t="array" ref="CA70">IF(CA$2&lt;=$R70,INDEX('Sites Data'!$BC$11:$BC$210,(CA$2+SUM($R$4:$R69))),"")</f>
        <v/>
      </c>
      <c r="CB70" s="27" t="str" cm="1">
        <f t="array" ref="CB70">IF(CA$2&lt;=$R70,INDEX('Sites Data'!$BD$11:$BD$210,(CA$2+SUM($R$4:$R69))),"")</f>
        <v/>
      </c>
      <c r="CC70" s="27" t="str" cm="1">
        <f t="array" ref="CC70">IF(CA$2&lt;=$R70,INDEX('Sites Data'!$BE$11:$BE$210,(CA$2+SUM($R$4:$R69))),"")</f>
        <v/>
      </c>
      <c r="CD70" s="27" t="str" cm="1">
        <f t="array" ref="CD70">IF(CA$2&lt;=$R70,INDEX('Sites Data'!$BF$11:$BF$210,(CA$2+SUM($R$4:$R69))),"")</f>
        <v/>
      </c>
      <c r="CE70" s="27" t="str" cm="1">
        <f t="array" ref="CE70">IF(CA$2&lt;=$R70,INDEX('Sites Data'!$BG$11:$BG$210,(CA$2+SUM($R$4:$R69))),"")</f>
        <v/>
      </c>
      <c r="CF70" s="27" t="str" cm="1">
        <f t="array" ref="CF70">IF(CA$2&lt;=$R70,INDEX('Sites Data'!$BH$11:$BH$210,(CA$2+SUM($R$4:$R69))),"")</f>
        <v/>
      </c>
      <c r="CG70" s="27" t="str" cm="1">
        <f t="array" ref="CG70">IF(CA$2&lt;=$R70,INDEX('Sites Data'!$BI$11:$BI$210,(CA$2+SUM($R$4:$R69))),"")</f>
        <v/>
      </c>
      <c r="CH70" s="27" t="str" cm="1">
        <f t="array" ref="CH70">IF(CA$2&lt;=$R70,INDEX('Sites Data'!$BJ$11:$BJ$210,(CA$2+SUM($R$4:$R69))),"")</f>
        <v/>
      </c>
      <c r="CI70" s="27" t="str" cm="1">
        <f t="array" ref="CI70">IF(CA$2&lt;=$R70,INDEX('Sites Data'!$BK$11:$BK$210,(CA$2+SUM($R$4:$R69))),"")</f>
        <v/>
      </c>
      <c r="CJ70" s="25" t="str">
        <f>IF(CA70="","",SUMIF(Hide[Unique Types],$C70&amp;" "&amp;CB70&amp;" "&amp;CC70&amp;" "&amp;CD70,SiteCalc2[FCI Charging Capacity '[kWh/day']]))</f>
        <v/>
      </c>
      <c r="CK70" s="25" t="str">
        <f t="shared" si="11"/>
        <v/>
      </c>
      <c r="CL70" s="25" t="str">
        <f t="shared" si="12"/>
        <v/>
      </c>
      <c r="CM70" s="25" t="str">
        <f t="shared" si="13"/>
        <v/>
      </c>
      <c r="CN70" s="25" t="str">
        <f t="shared" si="14"/>
        <v/>
      </c>
      <c r="CO70" s="25" t="str">
        <f t="shared" si="15"/>
        <v/>
      </c>
      <c r="CP70" s="25" t="str">
        <f t="shared" si="16"/>
        <v/>
      </c>
      <c r="CQ70" s="25" t="str">
        <f t="shared" si="17"/>
        <v/>
      </c>
      <c r="CR70" s="25" t="str">
        <f t="shared" si="18"/>
        <v/>
      </c>
      <c r="CS70" s="25" t="str">
        <f t="shared" si="19"/>
        <v/>
      </c>
      <c r="CT70" s="25" t="str">
        <f t="shared" si="20"/>
        <v/>
      </c>
    </row>
    <row r="71" spans="1:98" x14ac:dyDescent="0.3">
      <c r="A71" s="20">
        <v>68</v>
      </c>
      <c r="B71" s="20">
        <f t="shared" si="22"/>
        <v>0</v>
      </c>
      <c r="D71" s="25">
        <f>_xlfn.XLOOKUP(C71,SiteChar[Site Name],SiteChar[Site Street Address],"",0,1)</f>
        <v>0</v>
      </c>
      <c r="E71" s="25" t="str">
        <f>_xlfn.XLOOKUP(D71,SiteChar[Site Street Address],SiteChar[Site City],"",0,1)</f>
        <v/>
      </c>
      <c r="F71" s="25">
        <f>_xlfn.XLOOKUP($C71,SiteChar[Site Name],SiteChar[Latitude],"",0,1)</f>
        <v>0</v>
      </c>
      <c r="G71" s="25">
        <f>_xlfn.XLOOKUP($C71,SiteChar[Site Name],SiteChar[Longitude],"",0,1)</f>
        <v>0</v>
      </c>
      <c r="H71" s="33">
        <f>_xlfn.XLOOKUP($C71,SiteChar[Site Name],SiteChar[Expected Date of Station Operation],"",0,1)</f>
        <v>0</v>
      </c>
      <c r="I71" s="34">
        <f>_xlfn.XLOOKUP($C71,SiteChar[Site Name],SiteChar[Expected Daily Permitted Hours],"",0,1)</f>
        <v>0</v>
      </c>
      <c r="J71" s="25">
        <f>_xlfn.XLOOKUP($C71,SiteChar[Site Name],SiteChar[Maximum Total Site Power 
'[kW']],"",0,1)</f>
        <v>0</v>
      </c>
      <c r="K71" s="25"/>
      <c r="L71" s="25" cm="1">
        <f t="array" ref="L71">_xlfn.XLOOKUP($C71,SiteChar[Site Name],SiteCalc1[Total Site
FCI 
Power Rating 
'[kW']],"",0,1)</f>
        <v>0</v>
      </c>
      <c r="M71" s="25" cm="1">
        <f t="array" ref="M71">_xlfn.XLOOKUP($C71,SiteChar[Site Name],SiteCalc1[Total 
Site 
LMD-FCI Power Rating 
'[kW']],"",0,1)</f>
        <v>0</v>
      </c>
      <c r="N71" s="25" cm="1">
        <f t="array" ref="N71">_xlfn.XLOOKUP($C71,SiteChar[Site Name],SiteCalc1[Total Site
HD-FCI Power Rating 
'[kW']],"",0,1)</f>
        <v>0</v>
      </c>
      <c r="O71" s="25" cm="1">
        <f t="array" ref="O71">_xlfn.XLOOKUP($C71,SiteChar[Site Name],SiteCalc2[Total Number of 
Site 
FSEs],"",0,1)</f>
        <v>0</v>
      </c>
      <c r="P71" s="27" cm="1">
        <f t="array" ref="P71">_xlfn.XLOOKUP($C71,SiteChar[Site Name],SiteCalc2[Total Number of Site
LMD-FCI FSEs],"",0,1)</f>
        <v>0</v>
      </c>
      <c r="Q71" s="27" cm="1">
        <f t="array" ref="Q71">_xlfn.XLOOKUP($C71,SiteChar[Site Name],SiteCalc2[Total Number of Site
HD-FCI FSEs],"",0,1)</f>
        <v>0</v>
      </c>
      <c r="R71" s="27" t="str" cm="1">
        <f t="array" ref="R71">_xlfn.XLOOKUP(C71,'Sites Data'!AZ78:$AZ$210,'Sites Data'!BA78:$BA$210,"",0,1)</f>
        <v/>
      </c>
      <c r="S71" s="25" t="str" cm="1">
        <f t="array" ref="S71">INDEX('Sites Data'!$BC$11:$BC$210,(S$2+SUM($R$4:R70)))</f>
        <v/>
      </c>
      <c r="T71" s="25" t="str" cm="1">
        <f t="array" ref="T71">INDEX('Sites Data'!$BD$11:$BD$210,(S$2+SUM($R$4:R70)))</f>
        <v/>
      </c>
      <c r="U71" s="25" t="str" cm="1">
        <f t="array" ref="U71">INDEX('Sites Data'!$BE$11:$BE$210,(S$2+SUM($R$4:$R70)))</f>
        <v/>
      </c>
      <c r="V71" s="25" t="str" cm="1">
        <f t="array" ref="V71">INDEX('Sites Data'!$BF$11:$BF$210,(S$2+SUM($R$4:$R70)))</f>
        <v/>
      </c>
      <c r="W71" s="25" t="str" cm="1">
        <f t="array" ref="W71">INDEX('Sites Data'!$BG$11:$BG$210,(S$2+SUM($R$4:$R70)))</f>
        <v/>
      </c>
      <c r="X71" s="25" t="str" cm="1">
        <f t="array" ref="X71">INDEX('Sites Data'!$BH$11:$BH$210,(S$2+SUM($R$4:$R70)))</f>
        <v/>
      </c>
      <c r="Y71" s="25" t="str" cm="1">
        <f t="array" ref="Y71">INDEX('Sites Data'!$BI$11:$BI$210,(S$2+SUM($R$4:$R70)))</f>
        <v/>
      </c>
      <c r="Z71" s="25" t="str" cm="1">
        <f t="array" ref="Z71">INDEX('Sites Data'!$BJ$11:$BJ$210,(S$2+SUM($R$4:$R70)))</f>
        <v/>
      </c>
      <c r="AA71" s="25" t="str" cm="1">
        <f t="array" ref="AA71">INDEX('Sites Data'!$BK$11:$BK$210,(S$2+SUM($R$4:$R70)))</f>
        <v/>
      </c>
      <c r="AB71" s="25" t="str">
        <f>IF(S71="","",SUMIF(Hide[Unique Types],$C71&amp;" "&amp;T71&amp;" "&amp;U71&amp;" "&amp;V71,SiteCalc2[FCI Charging Capacity '[kWh/day']]))</f>
        <v/>
      </c>
      <c r="AC71" s="27" t="str" cm="1">
        <f t="array" ref="AC71">IF(AC$2&lt;=$R71,INDEX('Sites Data'!$BC$11:$BC$210,(AC$2+SUM($R$4:$R70))),"")</f>
        <v/>
      </c>
      <c r="AD71" s="152" t="str" cm="1">
        <f t="array" ref="AD71">IF(AC$2&lt;=$R71,INDEX('Sites Data'!$BD$11:$BD$210,(AC$2+SUM($R$4:$R70))),"")</f>
        <v/>
      </c>
      <c r="AE71" s="27" t="str" cm="1">
        <f t="array" ref="AE71">IF(AC$2&lt;=$R71,INDEX('Sites Data'!$BE$11:$BE$210,(AC$2+SUM($R$4:$R70))),"")</f>
        <v/>
      </c>
      <c r="AF71" s="27" t="str" cm="1">
        <f t="array" ref="AF71">IF(AC$2&lt;=$R71,INDEX('Sites Data'!$BF$11:$BF$210,(AC$2+SUM($R$4:$R70))),"")</f>
        <v/>
      </c>
      <c r="AG71" s="27" t="str" cm="1">
        <f t="array" ref="AG71">IF(AC$2&lt;=$R71,INDEX('Sites Data'!$BG$11:$BG$210,(AC$2+SUM($R$4:$R70))),"")</f>
        <v/>
      </c>
      <c r="AH71" s="27" t="str" cm="1">
        <f t="array" ref="AH71">IF(AC$2&lt;=$R71,INDEX('Sites Data'!$BH$11:$BH$210,(AC$2+SUM($R$4:$R70))),"")</f>
        <v/>
      </c>
      <c r="AI71" s="27" t="str" cm="1">
        <f t="array" ref="AI71">IF(AC$2&lt;=$R71,INDEX('Sites Data'!$BI$11:$BI$210,(AC$2+SUM($R$4:$R70))),"")</f>
        <v/>
      </c>
      <c r="AJ71" s="27" t="str" cm="1">
        <f t="array" ref="AJ71">IF(AC$2&lt;=$R71,INDEX('Sites Data'!$BJ$11:$BJ$210,(AC$2+SUM($R$4:$R70))),"")</f>
        <v/>
      </c>
      <c r="AK71" s="27" t="str" cm="1">
        <f t="array" ref="AK71">IF(AC$2&lt;=$R71,INDEX('Sites Data'!$BK$11:$BK$210,(AC$2+SUM($R$4:$R70))),"")</f>
        <v/>
      </c>
      <c r="AL71" s="25" t="str">
        <f>IF(AC71="","",SUMIF(Hide[Unique Types],$C71&amp;" "&amp;AD71&amp;" "&amp;AE71&amp;" "&amp;AF71,SiteCalc2[FCI Charging Capacity '[kWh/day']]))</f>
        <v/>
      </c>
      <c r="AM71" s="27" t="str" cm="1">
        <f t="array" ref="AM71">IF(AM$2&lt;=$R71,INDEX('Sites Data'!$BC$11:$BC$210,(AM$2+SUM($R$4:$R70))),"")</f>
        <v/>
      </c>
      <c r="AN71" s="27" t="str" cm="1">
        <f t="array" ref="AN71">IF(AM$2&lt;=$R71,INDEX('Sites Data'!$BD$11:$BD$210,(AM$2+SUM($R$4:$R70))),"")</f>
        <v/>
      </c>
      <c r="AO71" s="27" t="str" cm="1">
        <f t="array" ref="AO71">IF(AM$2&lt;=$R71,INDEX('Sites Data'!$BE$11:$BE$210,(AM$2+SUM($R$4:$R70))),"")</f>
        <v/>
      </c>
      <c r="AP71" s="27" t="str" cm="1">
        <f t="array" ref="AP71">IF(AM$2&lt;=$R71,INDEX('Sites Data'!$BF$11:$BF$210,(AM$2+SUM($R$4:$R70))),"")</f>
        <v/>
      </c>
      <c r="AQ71" s="27" t="str" cm="1">
        <f t="array" ref="AQ71">IF(AM$2&lt;=$R71,INDEX('Sites Data'!$BG$11:$BG$210,(AM$2+SUM($R$4:$R70))),"")</f>
        <v/>
      </c>
      <c r="AR71" s="27" t="str" cm="1">
        <f t="array" ref="AR71">IF(AM$2&lt;=$R71,INDEX('Sites Data'!$BH$11:$BH$210,(AM$2+SUM($R$4:$R70))),"")</f>
        <v/>
      </c>
      <c r="AS71" s="27" t="str" cm="1">
        <f t="array" ref="AS71">IF(AM$2&lt;=$R71,INDEX('Sites Data'!$BI$11:$BI$210,(AM$2+SUM($R$4:$R70))),"")</f>
        <v/>
      </c>
      <c r="AT71" s="27" t="str" cm="1">
        <f t="array" ref="AT71">IF(AM$2&lt;=$R71,INDEX('Sites Data'!$BJ$11:$BJ$210,(AM$2+SUM($R$4:$R70))),"")</f>
        <v/>
      </c>
      <c r="AU71" s="27" t="str" cm="1">
        <f t="array" ref="AU71">IF(AM$2&lt;=$R71,INDEX('Sites Data'!$BK$11:$BK$210,(AM$2+SUM($R$4:$R70))),"")</f>
        <v/>
      </c>
      <c r="AV71" s="25" t="str">
        <f>IF(AM71="","",SUMIF(Hide[Unique Types],$C71&amp;" "&amp;AN71&amp;" "&amp;AO71&amp;" "&amp;AP71,SiteCalc2[FCI Charging Capacity '[kWh/day']]))</f>
        <v/>
      </c>
      <c r="AW71" s="27" t="str" cm="1">
        <f t="array" ref="AW71">IF(AW$2&lt;=$R71,INDEX('Sites Data'!$BC$11:$BC$210,(AW$2+SUM($R$4:$R70))),"")</f>
        <v/>
      </c>
      <c r="AX71" s="27" t="str" cm="1">
        <f t="array" ref="AX71">IF(AW$2&lt;=$R71,INDEX('Sites Data'!$BD$11:$BD$210,(AW$2+SUM($R$4:$R70))),"")</f>
        <v/>
      </c>
      <c r="AY71" s="27" t="str" cm="1">
        <f t="array" ref="AY71">IF(AW$2&lt;=$R71,INDEX('Sites Data'!$BE$11:$BE$210,(AW$2+SUM($R$4:$R70))),"")</f>
        <v/>
      </c>
      <c r="AZ71" s="27" t="str" cm="1">
        <f t="array" ref="AZ71">IF(AW$2&lt;=$R71,INDEX('Sites Data'!$BF$11:$BF$210,(AW$2+SUM($R$4:$R70))),"")</f>
        <v/>
      </c>
      <c r="BA71" s="27" t="str" cm="1">
        <f t="array" ref="BA71">IF(AW$2&lt;=$R71,INDEX('Sites Data'!$BG$11:$BG$210,(AW$2+SUM($R$4:$R70))),"")</f>
        <v/>
      </c>
      <c r="BB71" s="27" t="str" cm="1">
        <f t="array" ref="BB71">IF(AW$2&lt;=$R71,INDEX('Sites Data'!$BH$11:$BH$210,(AW$2+SUM($R$4:$R70))),"")</f>
        <v/>
      </c>
      <c r="BC71" s="27" t="str" cm="1">
        <f t="array" ref="BC71">IF(AW$2&lt;=$R71,INDEX('Sites Data'!$BI$11:$BI$210,(AW$2+SUM($R$4:$R70))),"")</f>
        <v/>
      </c>
      <c r="BD71" s="27" t="str" cm="1">
        <f t="array" ref="BD71">IF(AW$2&lt;=$R71,INDEX('Sites Data'!$BJ$11:$BJ$210,(AW$2+SUM($R$4:$R70))),"")</f>
        <v/>
      </c>
      <c r="BE71" s="27" t="str" cm="1">
        <f t="array" ref="BE71">IF(AW$2&lt;=$R71,INDEX('Sites Data'!$BK$11:$BK$210,(AW$2+SUM($R$4:$R70))),"")</f>
        <v/>
      </c>
      <c r="BF71" s="25" t="str">
        <f>IF(AW71="","",SUMIF(Hide[Unique Types],$C71&amp;" "&amp;AX71&amp;" "&amp;AY71&amp;" "&amp;AZ71,SiteCalc2[FCI Charging Capacity '[kWh/day']]))</f>
        <v/>
      </c>
      <c r="BG71" s="27" t="str" cm="1">
        <f t="array" ref="BG71">IF(BG$2&lt;=$R71,INDEX('Sites Data'!$BC$11:$BC$210,(BG$2+SUM($R$4:$R70))),"")</f>
        <v/>
      </c>
      <c r="BH71" s="27" t="str" cm="1">
        <f t="array" ref="BH71">IF(BG$2&lt;=$R71,INDEX('Sites Data'!$BD$11:$BD$210,(BG$2+SUM($R$4:$R70))),"")</f>
        <v/>
      </c>
      <c r="BI71" s="27" t="str" cm="1">
        <f t="array" ref="BI71">IF(BG$2&lt;=$R71,INDEX('Sites Data'!$BE$11:$BE$210,(BG$2+SUM($R$4:$R70))),"")</f>
        <v/>
      </c>
      <c r="BJ71" s="27" t="str" cm="1">
        <f t="array" ref="BJ71">IF(BG$2&lt;=$R71,INDEX('Sites Data'!$BF$11:$BF$210,(BG$2+SUM($R$4:$R70))),"")</f>
        <v/>
      </c>
      <c r="BK71" s="27" t="str" cm="1">
        <f t="array" ref="BK71">IF(BG$2&lt;=$R71,INDEX('Sites Data'!$BG$11:$BG$210,(BG$2+SUM($R$4:$R70))),"")</f>
        <v/>
      </c>
      <c r="BL71" s="27" t="str" cm="1">
        <f t="array" ref="BL71">IF(BG$2&lt;=$R71,INDEX('Sites Data'!$BH$11:$BH$210,(BG$2+SUM($R$4:$R70))),"")</f>
        <v/>
      </c>
      <c r="BM71" s="27" t="str" cm="1">
        <f t="array" ref="BM71">IF(BG$2&lt;=$R71,INDEX('Sites Data'!$BI$11:$BI$210,(BG$2+SUM($R$4:$R70))),"")</f>
        <v/>
      </c>
      <c r="BN71" s="27" t="str" cm="1">
        <f t="array" ref="BN71">IF(BG$2&lt;=$R71,INDEX('Sites Data'!$BJ$11:$BJ$210,(BG$2+SUM($R$4:$R70))),"")</f>
        <v/>
      </c>
      <c r="BO71" s="27" t="str" cm="1">
        <f t="array" ref="BO71">IF(BG$2&lt;=$R71,INDEX('Sites Data'!$BK$11:$BK$210,(BG$2+SUM($R$4:$R70))),"")</f>
        <v/>
      </c>
      <c r="BP71" s="25" t="str">
        <f>IF(BG71="","",SUMIF(Hide[Unique Types],$C71&amp;" "&amp;BH71&amp;" "&amp;BI71&amp;" "&amp;BJ71,SiteCalc2[FCI Charging Capacity '[kWh/day']]))</f>
        <v/>
      </c>
      <c r="BQ71" s="27" t="str" cm="1">
        <f t="array" ref="BQ71">IF(BQ$2&lt;=$R71,INDEX('Sites Data'!$BC$11:$BC$210,(BQ$2+SUM($R$4:$R70))),"")</f>
        <v/>
      </c>
      <c r="BR71" s="27" t="str" cm="1">
        <f t="array" ref="BR71">IF(BQ$2&lt;=$R71,INDEX('Sites Data'!$BD$11:$BD$210,(BQ$2+SUM($R$4:$R70))),"")</f>
        <v/>
      </c>
      <c r="BS71" s="27" t="str" cm="1">
        <f t="array" ref="BS71">IF(BQ$2&lt;=$R71,INDEX('Sites Data'!$BE$11:$BE$210,(BQ$2+SUM($R$4:$R70))),"")</f>
        <v/>
      </c>
      <c r="BT71" s="27" t="str" cm="1">
        <f t="array" ref="BT71">IF(BQ$2&lt;=$R71,INDEX('Sites Data'!$BF$11:$BF$210,(BQ$2+SUM($R$4:$R70))),"")</f>
        <v/>
      </c>
      <c r="BU71" s="27" t="str" cm="1">
        <f t="array" ref="BU71">IF(BQ$2&lt;=$R71,INDEX('Sites Data'!$BG$11:$BG$210,(BQ$2+SUM($R$4:$R70))),"")</f>
        <v/>
      </c>
      <c r="BV71" s="27" t="str" cm="1">
        <f t="array" ref="BV71">IF(BQ$2&lt;=$R71,INDEX('Sites Data'!$BH$11:$BH$210,(BQ$2+SUM($R$4:$R70))),"")</f>
        <v/>
      </c>
      <c r="BW71" s="27" t="str" cm="1">
        <f t="array" ref="BW71">IF(BQ$2&lt;=$R71,INDEX('Sites Data'!$BI$11:$BI$210,(BQ$2+SUM($R$4:$R70))),"")</f>
        <v/>
      </c>
      <c r="BX71" s="27" t="str" cm="1">
        <f t="array" ref="BX71">IF(BQ$2&lt;=$R71,INDEX('Sites Data'!$BJ$11:$BJ$210,(BQ$2+SUM($R$4:$R70))),"")</f>
        <v/>
      </c>
      <c r="BY71" s="27" t="str" cm="1">
        <f t="array" ref="BY71">IF(BQ$2&lt;=$R71,INDEX('Sites Data'!$BK$11:$BK$210,(BQ$2+SUM($R$4:$R70))),"")</f>
        <v/>
      </c>
      <c r="BZ71" s="25" t="str">
        <f>IF(BQ71="","",SUMIF(Hide[Unique Types],$C71&amp;" "&amp;BR71&amp;" "&amp;BS71&amp;" "&amp;BT71,SiteCalc2[FCI Charging Capacity '[kWh/day']]))</f>
        <v/>
      </c>
      <c r="CA71" s="27" t="str" cm="1">
        <f t="array" ref="CA71">IF(CA$2&lt;=$R71,INDEX('Sites Data'!$BC$11:$BC$210,(CA$2+SUM($R$4:$R70))),"")</f>
        <v/>
      </c>
      <c r="CB71" s="27" t="str" cm="1">
        <f t="array" ref="CB71">IF(CA$2&lt;=$R71,INDEX('Sites Data'!$BD$11:$BD$210,(CA$2+SUM($R$4:$R70))),"")</f>
        <v/>
      </c>
      <c r="CC71" s="27" t="str" cm="1">
        <f t="array" ref="CC71">IF(CA$2&lt;=$R71,INDEX('Sites Data'!$BE$11:$BE$210,(CA$2+SUM($R$4:$R70))),"")</f>
        <v/>
      </c>
      <c r="CD71" s="27" t="str" cm="1">
        <f t="array" ref="CD71">IF(CA$2&lt;=$R71,INDEX('Sites Data'!$BF$11:$BF$210,(CA$2+SUM($R$4:$R70))),"")</f>
        <v/>
      </c>
      <c r="CE71" s="27" t="str" cm="1">
        <f t="array" ref="CE71">IF(CA$2&lt;=$R71,INDEX('Sites Data'!$BG$11:$BG$210,(CA$2+SUM($R$4:$R70))),"")</f>
        <v/>
      </c>
      <c r="CF71" s="27" t="str" cm="1">
        <f t="array" ref="CF71">IF(CA$2&lt;=$R71,INDEX('Sites Data'!$BH$11:$BH$210,(CA$2+SUM($R$4:$R70))),"")</f>
        <v/>
      </c>
      <c r="CG71" s="27" t="str" cm="1">
        <f t="array" ref="CG71">IF(CA$2&lt;=$R71,INDEX('Sites Data'!$BI$11:$BI$210,(CA$2+SUM($R$4:$R70))),"")</f>
        <v/>
      </c>
      <c r="CH71" s="27" t="str" cm="1">
        <f t="array" ref="CH71">IF(CA$2&lt;=$R71,INDEX('Sites Data'!$BJ$11:$BJ$210,(CA$2+SUM($R$4:$R70))),"")</f>
        <v/>
      </c>
      <c r="CI71" s="27" t="str" cm="1">
        <f t="array" ref="CI71">IF(CA$2&lt;=$R71,INDEX('Sites Data'!$BK$11:$BK$210,(CA$2+SUM($R$4:$R70))),"")</f>
        <v/>
      </c>
      <c r="CJ71" s="25" t="str">
        <f>IF(CA71="","",SUMIF(Hide[Unique Types],$C71&amp;" "&amp;CB71&amp;" "&amp;CC71&amp;" "&amp;CD71,SiteCalc2[FCI Charging Capacity '[kWh/day']]))</f>
        <v/>
      </c>
      <c r="CK71" s="25" t="str">
        <f t="shared" si="11"/>
        <v/>
      </c>
      <c r="CL71" s="25" t="str">
        <f t="shared" si="12"/>
        <v/>
      </c>
      <c r="CM71" s="25" t="str">
        <f t="shared" si="13"/>
        <v/>
      </c>
      <c r="CN71" s="25" t="str">
        <f t="shared" si="14"/>
        <v/>
      </c>
      <c r="CO71" s="25" t="str">
        <f t="shared" si="15"/>
        <v/>
      </c>
      <c r="CP71" s="25" t="str">
        <f t="shared" si="16"/>
        <v/>
      </c>
      <c r="CQ71" s="25" t="str">
        <f t="shared" si="17"/>
        <v/>
      </c>
      <c r="CR71" s="25" t="str">
        <f t="shared" si="18"/>
        <v/>
      </c>
      <c r="CS71" s="25" t="str">
        <f t="shared" si="19"/>
        <v/>
      </c>
      <c r="CT71" s="25" t="str">
        <f t="shared" si="20"/>
        <v/>
      </c>
    </row>
    <row r="72" spans="1:98" x14ac:dyDescent="0.3">
      <c r="A72" s="20">
        <v>69</v>
      </c>
      <c r="B72" s="20">
        <f t="shared" si="22"/>
        <v>0</v>
      </c>
      <c r="D72" s="25">
        <f>_xlfn.XLOOKUP(C72,SiteChar[Site Name],SiteChar[Site Street Address],"",0,1)</f>
        <v>0</v>
      </c>
      <c r="E72" s="25" t="str">
        <f>_xlfn.XLOOKUP(D72,SiteChar[Site Street Address],SiteChar[Site City],"",0,1)</f>
        <v/>
      </c>
      <c r="F72" s="25">
        <f>_xlfn.XLOOKUP($C72,SiteChar[Site Name],SiteChar[Latitude],"",0,1)</f>
        <v>0</v>
      </c>
      <c r="G72" s="25">
        <f>_xlfn.XLOOKUP($C72,SiteChar[Site Name],SiteChar[Longitude],"",0,1)</f>
        <v>0</v>
      </c>
      <c r="H72" s="33">
        <f>_xlfn.XLOOKUP($C72,SiteChar[Site Name],SiteChar[Expected Date of Station Operation],"",0,1)</f>
        <v>0</v>
      </c>
      <c r="I72" s="34">
        <f>_xlfn.XLOOKUP($C72,SiteChar[Site Name],SiteChar[Expected Daily Permitted Hours],"",0,1)</f>
        <v>0</v>
      </c>
      <c r="J72" s="25">
        <f>_xlfn.XLOOKUP($C72,SiteChar[Site Name],SiteChar[Maximum Total Site Power 
'[kW']],"",0,1)</f>
        <v>0</v>
      </c>
      <c r="K72" s="25"/>
      <c r="L72" s="25" cm="1">
        <f t="array" ref="L72">_xlfn.XLOOKUP($C72,SiteChar[Site Name],SiteCalc1[Total Site
FCI 
Power Rating 
'[kW']],"",0,1)</f>
        <v>0</v>
      </c>
      <c r="M72" s="25" cm="1">
        <f t="array" ref="M72">_xlfn.XLOOKUP($C72,SiteChar[Site Name],SiteCalc1[Total 
Site 
LMD-FCI Power Rating 
'[kW']],"",0,1)</f>
        <v>0</v>
      </c>
      <c r="N72" s="25" cm="1">
        <f t="array" ref="N72">_xlfn.XLOOKUP($C72,SiteChar[Site Name],SiteCalc1[Total Site
HD-FCI Power Rating 
'[kW']],"",0,1)</f>
        <v>0</v>
      </c>
      <c r="O72" s="25" cm="1">
        <f t="array" ref="O72">_xlfn.XLOOKUP($C72,SiteChar[Site Name],SiteCalc2[Total Number of 
Site 
FSEs],"",0,1)</f>
        <v>0</v>
      </c>
      <c r="P72" s="27" cm="1">
        <f t="array" ref="P72">_xlfn.XLOOKUP($C72,SiteChar[Site Name],SiteCalc2[Total Number of Site
LMD-FCI FSEs],"",0,1)</f>
        <v>0</v>
      </c>
      <c r="Q72" s="27" cm="1">
        <f t="array" ref="Q72">_xlfn.XLOOKUP($C72,SiteChar[Site Name],SiteCalc2[Total Number of Site
HD-FCI FSEs],"",0,1)</f>
        <v>0</v>
      </c>
      <c r="R72" s="27" t="str" cm="1">
        <f t="array" ref="R72">_xlfn.XLOOKUP(C72,'Sites Data'!AZ79:$AZ$210,'Sites Data'!BA79:$BA$210,"",0,1)</f>
        <v/>
      </c>
      <c r="S72" s="25" t="str" cm="1">
        <f t="array" ref="S72">INDEX('Sites Data'!$BC$11:$BC$210,(S$2+SUM($R$4:R71)))</f>
        <v/>
      </c>
      <c r="T72" s="25" t="str" cm="1">
        <f t="array" ref="T72">INDEX('Sites Data'!$BD$11:$BD$210,(S$2+SUM($R$4:R71)))</f>
        <v/>
      </c>
      <c r="U72" s="25" t="str" cm="1">
        <f t="array" ref="U72">INDEX('Sites Data'!$BE$11:$BE$210,(S$2+SUM($R$4:$R71)))</f>
        <v/>
      </c>
      <c r="V72" s="25" t="str" cm="1">
        <f t="array" ref="V72">INDEX('Sites Data'!$BF$11:$BF$210,(S$2+SUM($R$4:$R71)))</f>
        <v/>
      </c>
      <c r="W72" s="25" t="str" cm="1">
        <f t="array" ref="W72">INDEX('Sites Data'!$BG$11:$BG$210,(S$2+SUM($R$4:$R71)))</f>
        <v/>
      </c>
      <c r="X72" s="25" t="str" cm="1">
        <f t="array" ref="X72">INDEX('Sites Data'!$BH$11:$BH$210,(S$2+SUM($R$4:$R71)))</f>
        <v/>
      </c>
      <c r="Y72" s="25" t="str" cm="1">
        <f t="array" ref="Y72">INDEX('Sites Data'!$BI$11:$BI$210,(S$2+SUM($R$4:$R71)))</f>
        <v/>
      </c>
      <c r="Z72" s="25" t="str" cm="1">
        <f t="array" ref="Z72">INDEX('Sites Data'!$BJ$11:$BJ$210,(S$2+SUM($R$4:$R71)))</f>
        <v/>
      </c>
      <c r="AA72" s="25" t="str" cm="1">
        <f t="array" ref="AA72">INDEX('Sites Data'!$BK$11:$BK$210,(S$2+SUM($R$4:$R71)))</f>
        <v/>
      </c>
      <c r="AB72" s="25" t="str">
        <f>IF(S72="","",SUMIF(Hide[Unique Types],$C72&amp;" "&amp;T72&amp;" "&amp;U72&amp;" "&amp;V72,SiteCalc2[FCI Charging Capacity '[kWh/day']]))</f>
        <v/>
      </c>
      <c r="AC72" s="27" t="str" cm="1">
        <f t="array" ref="AC72">IF(AC$2&lt;=$R72,INDEX('Sites Data'!$BC$11:$BC$210,(AC$2+SUM($R$4:$R71))),"")</f>
        <v/>
      </c>
      <c r="AD72" s="152" t="str" cm="1">
        <f t="array" ref="AD72">IF(AC$2&lt;=$R72,INDEX('Sites Data'!$BD$11:$BD$210,(AC$2+SUM($R$4:$R71))),"")</f>
        <v/>
      </c>
      <c r="AE72" s="27" t="str" cm="1">
        <f t="array" ref="AE72">IF(AC$2&lt;=$R72,INDEX('Sites Data'!$BE$11:$BE$210,(AC$2+SUM($R$4:$R71))),"")</f>
        <v/>
      </c>
      <c r="AF72" s="27" t="str" cm="1">
        <f t="array" ref="AF72">IF(AC$2&lt;=$R72,INDEX('Sites Data'!$BF$11:$BF$210,(AC$2+SUM($R$4:$R71))),"")</f>
        <v/>
      </c>
      <c r="AG72" s="27" t="str" cm="1">
        <f t="array" ref="AG72">IF(AC$2&lt;=$R72,INDEX('Sites Data'!$BG$11:$BG$210,(AC$2+SUM($R$4:$R71))),"")</f>
        <v/>
      </c>
      <c r="AH72" s="27" t="str" cm="1">
        <f t="array" ref="AH72">IF(AC$2&lt;=$R72,INDEX('Sites Data'!$BH$11:$BH$210,(AC$2+SUM($R$4:$R71))),"")</f>
        <v/>
      </c>
      <c r="AI72" s="27" t="str" cm="1">
        <f t="array" ref="AI72">IF(AC$2&lt;=$R72,INDEX('Sites Data'!$BI$11:$BI$210,(AC$2+SUM($R$4:$R71))),"")</f>
        <v/>
      </c>
      <c r="AJ72" s="27" t="str" cm="1">
        <f t="array" ref="AJ72">IF(AC$2&lt;=$R72,INDEX('Sites Data'!$BJ$11:$BJ$210,(AC$2+SUM($R$4:$R71))),"")</f>
        <v/>
      </c>
      <c r="AK72" s="27" t="str" cm="1">
        <f t="array" ref="AK72">IF(AC$2&lt;=$R72,INDEX('Sites Data'!$BK$11:$BK$210,(AC$2+SUM($R$4:$R71))),"")</f>
        <v/>
      </c>
      <c r="AL72" s="25" t="str">
        <f>IF(AC72="","",SUMIF(Hide[Unique Types],$C72&amp;" "&amp;AD72&amp;" "&amp;AE72&amp;" "&amp;AF72,SiteCalc2[FCI Charging Capacity '[kWh/day']]))</f>
        <v/>
      </c>
      <c r="AM72" s="27" t="str" cm="1">
        <f t="array" ref="AM72">IF(AM$2&lt;=$R72,INDEX('Sites Data'!$BC$11:$BC$210,(AM$2+SUM($R$4:$R71))),"")</f>
        <v/>
      </c>
      <c r="AN72" s="27" t="str" cm="1">
        <f t="array" ref="AN72">IF(AM$2&lt;=$R72,INDEX('Sites Data'!$BD$11:$BD$210,(AM$2+SUM($R$4:$R71))),"")</f>
        <v/>
      </c>
      <c r="AO72" s="27" t="str" cm="1">
        <f t="array" ref="AO72">IF(AM$2&lt;=$R72,INDEX('Sites Data'!$BE$11:$BE$210,(AM$2+SUM($R$4:$R71))),"")</f>
        <v/>
      </c>
      <c r="AP72" s="27" t="str" cm="1">
        <f t="array" ref="AP72">IF(AM$2&lt;=$R72,INDEX('Sites Data'!$BF$11:$BF$210,(AM$2+SUM($R$4:$R71))),"")</f>
        <v/>
      </c>
      <c r="AQ72" s="27" t="str" cm="1">
        <f t="array" ref="AQ72">IF(AM$2&lt;=$R72,INDEX('Sites Data'!$BG$11:$BG$210,(AM$2+SUM($R$4:$R71))),"")</f>
        <v/>
      </c>
      <c r="AR72" s="27" t="str" cm="1">
        <f t="array" ref="AR72">IF(AM$2&lt;=$R72,INDEX('Sites Data'!$BH$11:$BH$210,(AM$2+SUM($R$4:$R71))),"")</f>
        <v/>
      </c>
      <c r="AS72" s="27" t="str" cm="1">
        <f t="array" ref="AS72">IF(AM$2&lt;=$R72,INDEX('Sites Data'!$BI$11:$BI$210,(AM$2+SUM($R$4:$R71))),"")</f>
        <v/>
      </c>
      <c r="AT72" s="27" t="str" cm="1">
        <f t="array" ref="AT72">IF(AM$2&lt;=$R72,INDEX('Sites Data'!$BJ$11:$BJ$210,(AM$2+SUM($R$4:$R71))),"")</f>
        <v/>
      </c>
      <c r="AU72" s="27" t="str" cm="1">
        <f t="array" ref="AU72">IF(AM$2&lt;=$R72,INDEX('Sites Data'!$BK$11:$BK$210,(AM$2+SUM($R$4:$R71))),"")</f>
        <v/>
      </c>
      <c r="AV72" s="25" t="str">
        <f>IF(AM72="","",SUMIF(Hide[Unique Types],$C72&amp;" "&amp;AN72&amp;" "&amp;AO72&amp;" "&amp;AP72,SiteCalc2[FCI Charging Capacity '[kWh/day']]))</f>
        <v/>
      </c>
      <c r="AW72" s="27" t="str" cm="1">
        <f t="array" ref="AW72">IF(AW$2&lt;=$R72,INDEX('Sites Data'!$BC$11:$BC$210,(AW$2+SUM($R$4:$R71))),"")</f>
        <v/>
      </c>
      <c r="AX72" s="27" t="str" cm="1">
        <f t="array" ref="AX72">IF(AW$2&lt;=$R72,INDEX('Sites Data'!$BD$11:$BD$210,(AW$2+SUM($R$4:$R71))),"")</f>
        <v/>
      </c>
      <c r="AY72" s="27" t="str" cm="1">
        <f t="array" ref="AY72">IF(AW$2&lt;=$R72,INDEX('Sites Data'!$BE$11:$BE$210,(AW$2+SUM($R$4:$R71))),"")</f>
        <v/>
      </c>
      <c r="AZ72" s="27" t="str" cm="1">
        <f t="array" ref="AZ72">IF(AW$2&lt;=$R72,INDEX('Sites Data'!$BF$11:$BF$210,(AW$2+SUM($R$4:$R71))),"")</f>
        <v/>
      </c>
      <c r="BA72" s="27" t="str" cm="1">
        <f t="array" ref="BA72">IF(AW$2&lt;=$R72,INDEX('Sites Data'!$BG$11:$BG$210,(AW$2+SUM($R$4:$R71))),"")</f>
        <v/>
      </c>
      <c r="BB72" s="27" t="str" cm="1">
        <f t="array" ref="BB72">IF(AW$2&lt;=$R72,INDEX('Sites Data'!$BH$11:$BH$210,(AW$2+SUM($R$4:$R71))),"")</f>
        <v/>
      </c>
      <c r="BC72" s="27" t="str" cm="1">
        <f t="array" ref="BC72">IF(AW$2&lt;=$R72,INDEX('Sites Data'!$BI$11:$BI$210,(AW$2+SUM($R$4:$R71))),"")</f>
        <v/>
      </c>
      <c r="BD72" s="27" t="str" cm="1">
        <f t="array" ref="BD72">IF(AW$2&lt;=$R72,INDEX('Sites Data'!$BJ$11:$BJ$210,(AW$2+SUM($R$4:$R71))),"")</f>
        <v/>
      </c>
      <c r="BE72" s="27" t="str" cm="1">
        <f t="array" ref="BE72">IF(AW$2&lt;=$R72,INDEX('Sites Data'!$BK$11:$BK$210,(AW$2+SUM($R$4:$R71))),"")</f>
        <v/>
      </c>
      <c r="BF72" s="25" t="str">
        <f>IF(AW72="","",SUMIF(Hide[Unique Types],$C72&amp;" "&amp;AX72&amp;" "&amp;AY72&amp;" "&amp;AZ72,SiteCalc2[FCI Charging Capacity '[kWh/day']]))</f>
        <v/>
      </c>
      <c r="BG72" s="27" t="str" cm="1">
        <f t="array" ref="BG72">IF(BG$2&lt;=$R72,INDEX('Sites Data'!$BC$11:$BC$210,(BG$2+SUM($R$4:$R71))),"")</f>
        <v/>
      </c>
      <c r="BH72" s="27" t="str" cm="1">
        <f t="array" ref="BH72">IF(BG$2&lt;=$R72,INDEX('Sites Data'!$BD$11:$BD$210,(BG$2+SUM($R$4:$R71))),"")</f>
        <v/>
      </c>
      <c r="BI72" s="27" t="str" cm="1">
        <f t="array" ref="BI72">IF(BG$2&lt;=$R72,INDEX('Sites Data'!$BE$11:$BE$210,(BG$2+SUM($R$4:$R71))),"")</f>
        <v/>
      </c>
      <c r="BJ72" s="27" t="str" cm="1">
        <f t="array" ref="BJ72">IF(BG$2&lt;=$R72,INDEX('Sites Data'!$BF$11:$BF$210,(BG$2+SUM($R$4:$R71))),"")</f>
        <v/>
      </c>
      <c r="BK72" s="27" t="str" cm="1">
        <f t="array" ref="BK72">IF(BG$2&lt;=$R72,INDEX('Sites Data'!$BG$11:$BG$210,(BG$2+SUM($R$4:$R71))),"")</f>
        <v/>
      </c>
      <c r="BL72" s="27" t="str" cm="1">
        <f t="array" ref="BL72">IF(BG$2&lt;=$R72,INDEX('Sites Data'!$BH$11:$BH$210,(BG$2+SUM($R$4:$R71))),"")</f>
        <v/>
      </c>
      <c r="BM72" s="27" t="str" cm="1">
        <f t="array" ref="BM72">IF(BG$2&lt;=$R72,INDEX('Sites Data'!$BI$11:$BI$210,(BG$2+SUM($R$4:$R71))),"")</f>
        <v/>
      </c>
      <c r="BN72" s="27" t="str" cm="1">
        <f t="array" ref="BN72">IF(BG$2&lt;=$R72,INDEX('Sites Data'!$BJ$11:$BJ$210,(BG$2+SUM($R$4:$R71))),"")</f>
        <v/>
      </c>
      <c r="BO72" s="27" t="str" cm="1">
        <f t="array" ref="BO72">IF(BG$2&lt;=$R72,INDEX('Sites Data'!$BK$11:$BK$210,(BG$2+SUM($R$4:$R71))),"")</f>
        <v/>
      </c>
      <c r="BP72" s="25" t="str">
        <f>IF(BG72="","",SUMIF(Hide[Unique Types],$C72&amp;" "&amp;BH72&amp;" "&amp;BI72&amp;" "&amp;BJ72,SiteCalc2[FCI Charging Capacity '[kWh/day']]))</f>
        <v/>
      </c>
      <c r="BQ72" s="27" t="str" cm="1">
        <f t="array" ref="BQ72">IF(BQ$2&lt;=$R72,INDEX('Sites Data'!$BC$11:$BC$210,(BQ$2+SUM($R$4:$R71))),"")</f>
        <v/>
      </c>
      <c r="BR72" s="27" t="str" cm="1">
        <f t="array" ref="BR72">IF(BQ$2&lt;=$R72,INDEX('Sites Data'!$BD$11:$BD$210,(BQ$2+SUM($R$4:$R71))),"")</f>
        <v/>
      </c>
      <c r="BS72" s="27" t="str" cm="1">
        <f t="array" ref="BS72">IF(BQ$2&lt;=$R72,INDEX('Sites Data'!$BE$11:$BE$210,(BQ$2+SUM($R$4:$R71))),"")</f>
        <v/>
      </c>
      <c r="BT72" s="27" t="str" cm="1">
        <f t="array" ref="BT72">IF(BQ$2&lt;=$R72,INDEX('Sites Data'!$BF$11:$BF$210,(BQ$2+SUM($R$4:$R71))),"")</f>
        <v/>
      </c>
      <c r="BU72" s="27" t="str" cm="1">
        <f t="array" ref="BU72">IF(BQ$2&lt;=$R72,INDEX('Sites Data'!$BG$11:$BG$210,(BQ$2+SUM($R$4:$R71))),"")</f>
        <v/>
      </c>
      <c r="BV72" s="27" t="str" cm="1">
        <f t="array" ref="BV72">IF(BQ$2&lt;=$R72,INDEX('Sites Data'!$BH$11:$BH$210,(BQ$2+SUM($R$4:$R71))),"")</f>
        <v/>
      </c>
      <c r="BW72" s="27" t="str" cm="1">
        <f t="array" ref="BW72">IF(BQ$2&lt;=$R72,INDEX('Sites Data'!$BI$11:$BI$210,(BQ$2+SUM($R$4:$R71))),"")</f>
        <v/>
      </c>
      <c r="BX72" s="27" t="str" cm="1">
        <f t="array" ref="BX72">IF(BQ$2&lt;=$R72,INDEX('Sites Data'!$BJ$11:$BJ$210,(BQ$2+SUM($R$4:$R71))),"")</f>
        <v/>
      </c>
      <c r="BY72" s="27" t="str" cm="1">
        <f t="array" ref="BY72">IF(BQ$2&lt;=$R72,INDEX('Sites Data'!$BK$11:$BK$210,(BQ$2+SUM($R$4:$R71))),"")</f>
        <v/>
      </c>
      <c r="BZ72" s="25" t="str">
        <f>IF(BQ72="","",SUMIF(Hide[Unique Types],$C72&amp;" "&amp;BR72&amp;" "&amp;BS72&amp;" "&amp;BT72,SiteCalc2[FCI Charging Capacity '[kWh/day']]))</f>
        <v/>
      </c>
      <c r="CA72" s="27" t="str" cm="1">
        <f t="array" ref="CA72">IF(CA$2&lt;=$R72,INDEX('Sites Data'!$BC$11:$BC$210,(CA$2+SUM($R$4:$R71))),"")</f>
        <v/>
      </c>
      <c r="CB72" s="27" t="str" cm="1">
        <f t="array" ref="CB72">IF(CA$2&lt;=$R72,INDEX('Sites Data'!$BD$11:$BD$210,(CA$2+SUM($R$4:$R71))),"")</f>
        <v/>
      </c>
      <c r="CC72" s="27" t="str" cm="1">
        <f t="array" ref="CC72">IF(CA$2&lt;=$R72,INDEX('Sites Data'!$BE$11:$BE$210,(CA$2+SUM($R$4:$R71))),"")</f>
        <v/>
      </c>
      <c r="CD72" s="27" t="str" cm="1">
        <f t="array" ref="CD72">IF(CA$2&lt;=$R72,INDEX('Sites Data'!$BF$11:$BF$210,(CA$2+SUM($R$4:$R71))),"")</f>
        <v/>
      </c>
      <c r="CE72" s="27" t="str" cm="1">
        <f t="array" ref="CE72">IF(CA$2&lt;=$R72,INDEX('Sites Data'!$BG$11:$BG$210,(CA$2+SUM($R$4:$R71))),"")</f>
        <v/>
      </c>
      <c r="CF72" s="27" t="str" cm="1">
        <f t="array" ref="CF72">IF(CA$2&lt;=$R72,INDEX('Sites Data'!$BH$11:$BH$210,(CA$2+SUM($R$4:$R71))),"")</f>
        <v/>
      </c>
      <c r="CG72" s="27" t="str" cm="1">
        <f t="array" ref="CG72">IF(CA$2&lt;=$R72,INDEX('Sites Data'!$BI$11:$BI$210,(CA$2+SUM($R$4:$R71))),"")</f>
        <v/>
      </c>
      <c r="CH72" s="27" t="str" cm="1">
        <f t="array" ref="CH72">IF(CA$2&lt;=$R72,INDEX('Sites Data'!$BJ$11:$BJ$210,(CA$2+SUM($R$4:$R71))),"")</f>
        <v/>
      </c>
      <c r="CI72" s="27" t="str" cm="1">
        <f t="array" ref="CI72">IF(CA$2&lt;=$R72,INDEX('Sites Data'!$BK$11:$BK$210,(CA$2+SUM($R$4:$R71))),"")</f>
        <v/>
      </c>
      <c r="CJ72" s="25" t="str">
        <f>IF(CA72="","",SUMIF(Hide[Unique Types],$C72&amp;" "&amp;CB72&amp;" "&amp;CC72&amp;" "&amp;CD72,SiteCalc2[FCI Charging Capacity '[kWh/day']]))</f>
        <v/>
      </c>
      <c r="CK72" s="25" t="str">
        <f t="shared" si="11"/>
        <v/>
      </c>
      <c r="CL72" s="25" t="str">
        <f t="shared" si="12"/>
        <v/>
      </c>
      <c r="CM72" s="25" t="str">
        <f t="shared" si="13"/>
        <v/>
      </c>
      <c r="CN72" s="25" t="str">
        <f t="shared" si="14"/>
        <v/>
      </c>
      <c r="CO72" s="25" t="str">
        <f t="shared" si="15"/>
        <v/>
      </c>
      <c r="CP72" s="25" t="str">
        <f t="shared" si="16"/>
        <v/>
      </c>
      <c r="CQ72" s="25" t="str">
        <f t="shared" si="17"/>
        <v/>
      </c>
      <c r="CR72" s="25" t="str">
        <f t="shared" si="18"/>
        <v/>
      </c>
      <c r="CS72" s="25" t="str">
        <f t="shared" si="19"/>
        <v/>
      </c>
      <c r="CT72" s="25" t="str">
        <f t="shared" si="20"/>
        <v/>
      </c>
    </row>
    <row r="73" spans="1:98" x14ac:dyDescent="0.3">
      <c r="A73" s="20">
        <v>70</v>
      </c>
      <c r="B73" s="20">
        <f t="shared" si="22"/>
        <v>0</v>
      </c>
      <c r="D73" s="25">
        <f>_xlfn.XLOOKUP(C73,SiteChar[Site Name],SiteChar[Site Street Address],"",0,1)</f>
        <v>0</v>
      </c>
      <c r="E73" s="25" t="str">
        <f>_xlfn.XLOOKUP(D73,SiteChar[Site Street Address],SiteChar[Site City],"",0,1)</f>
        <v/>
      </c>
      <c r="F73" s="25">
        <f>_xlfn.XLOOKUP($C73,SiteChar[Site Name],SiteChar[Latitude],"",0,1)</f>
        <v>0</v>
      </c>
      <c r="G73" s="25">
        <f>_xlfn.XLOOKUP($C73,SiteChar[Site Name],SiteChar[Longitude],"",0,1)</f>
        <v>0</v>
      </c>
      <c r="H73" s="33">
        <f>_xlfn.XLOOKUP($C73,SiteChar[Site Name],SiteChar[Expected Date of Station Operation],"",0,1)</f>
        <v>0</v>
      </c>
      <c r="I73" s="34">
        <f>_xlfn.XLOOKUP($C73,SiteChar[Site Name],SiteChar[Expected Daily Permitted Hours],"",0,1)</f>
        <v>0</v>
      </c>
      <c r="J73" s="25">
        <f>_xlfn.XLOOKUP($C73,SiteChar[Site Name],SiteChar[Maximum Total Site Power 
'[kW']],"",0,1)</f>
        <v>0</v>
      </c>
      <c r="K73" s="25"/>
      <c r="L73" s="25" cm="1">
        <f t="array" ref="L73">_xlfn.XLOOKUP($C73,SiteChar[Site Name],SiteCalc1[Total Site
FCI 
Power Rating 
'[kW']],"",0,1)</f>
        <v>0</v>
      </c>
      <c r="M73" s="25" cm="1">
        <f t="array" ref="M73">_xlfn.XLOOKUP($C73,SiteChar[Site Name],SiteCalc1[Total 
Site 
LMD-FCI Power Rating 
'[kW']],"",0,1)</f>
        <v>0</v>
      </c>
      <c r="N73" s="25" cm="1">
        <f t="array" ref="N73">_xlfn.XLOOKUP($C73,SiteChar[Site Name],SiteCalc1[Total Site
HD-FCI Power Rating 
'[kW']],"",0,1)</f>
        <v>0</v>
      </c>
      <c r="O73" s="25" cm="1">
        <f t="array" ref="O73">_xlfn.XLOOKUP($C73,SiteChar[Site Name],SiteCalc2[Total Number of 
Site 
FSEs],"",0,1)</f>
        <v>0</v>
      </c>
      <c r="P73" s="27" cm="1">
        <f t="array" ref="P73">_xlfn.XLOOKUP($C73,SiteChar[Site Name],SiteCalc2[Total Number of Site
LMD-FCI FSEs],"",0,1)</f>
        <v>0</v>
      </c>
      <c r="Q73" s="27" cm="1">
        <f t="array" ref="Q73">_xlfn.XLOOKUP($C73,SiteChar[Site Name],SiteCalc2[Total Number of Site
HD-FCI FSEs],"",0,1)</f>
        <v>0</v>
      </c>
      <c r="R73" s="27" t="str" cm="1">
        <f t="array" ref="R73">_xlfn.XLOOKUP(C73,'Sites Data'!AZ80:$AZ$210,'Sites Data'!BA80:$BA$210,"",0,1)</f>
        <v/>
      </c>
      <c r="S73" s="25" t="str" cm="1">
        <f t="array" ref="S73">INDEX('Sites Data'!$BC$11:$BC$210,(S$2+SUM($R$4:R72)))</f>
        <v/>
      </c>
      <c r="T73" s="25" t="str" cm="1">
        <f t="array" ref="T73">INDEX('Sites Data'!$BD$11:$BD$210,(S$2+SUM($R$4:R72)))</f>
        <v/>
      </c>
      <c r="U73" s="25" t="str" cm="1">
        <f t="array" ref="U73">INDEX('Sites Data'!$BE$11:$BE$210,(S$2+SUM($R$4:$R72)))</f>
        <v/>
      </c>
      <c r="V73" s="25" t="str" cm="1">
        <f t="array" ref="V73">INDEX('Sites Data'!$BF$11:$BF$210,(S$2+SUM($R$4:$R72)))</f>
        <v/>
      </c>
      <c r="W73" s="25" t="str" cm="1">
        <f t="array" ref="W73">INDEX('Sites Data'!$BG$11:$BG$210,(S$2+SUM($R$4:$R72)))</f>
        <v/>
      </c>
      <c r="X73" s="25" t="str" cm="1">
        <f t="array" ref="X73">INDEX('Sites Data'!$BH$11:$BH$210,(S$2+SUM($R$4:$R72)))</f>
        <v/>
      </c>
      <c r="Y73" s="25" t="str" cm="1">
        <f t="array" ref="Y73">INDEX('Sites Data'!$BI$11:$BI$210,(S$2+SUM($R$4:$R72)))</f>
        <v/>
      </c>
      <c r="Z73" s="25" t="str" cm="1">
        <f t="array" ref="Z73">INDEX('Sites Data'!$BJ$11:$BJ$210,(S$2+SUM($R$4:$R72)))</f>
        <v/>
      </c>
      <c r="AA73" s="25" t="str" cm="1">
        <f t="array" ref="AA73">INDEX('Sites Data'!$BK$11:$BK$210,(S$2+SUM($R$4:$R72)))</f>
        <v/>
      </c>
      <c r="AB73" s="25" t="str">
        <f>IF(S73="","",SUMIF(Hide[Unique Types],$C73&amp;" "&amp;T73&amp;" "&amp;U73&amp;" "&amp;V73,SiteCalc2[FCI Charging Capacity '[kWh/day']]))</f>
        <v/>
      </c>
      <c r="AC73" s="27" t="str" cm="1">
        <f t="array" ref="AC73">IF(AC$2&lt;=$R73,INDEX('Sites Data'!$BC$11:$BC$210,(AC$2+SUM($R$4:$R72))),"")</f>
        <v/>
      </c>
      <c r="AD73" s="152" t="str" cm="1">
        <f t="array" ref="AD73">IF(AC$2&lt;=$R73,INDEX('Sites Data'!$BD$11:$BD$210,(AC$2+SUM($R$4:$R72))),"")</f>
        <v/>
      </c>
      <c r="AE73" s="27" t="str" cm="1">
        <f t="array" ref="AE73">IF(AC$2&lt;=$R73,INDEX('Sites Data'!$BE$11:$BE$210,(AC$2+SUM($R$4:$R72))),"")</f>
        <v/>
      </c>
      <c r="AF73" s="27" t="str" cm="1">
        <f t="array" ref="AF73">IF(AC$2&lt;=$R73,INDEX('Sites Data'!$BF$11:$BF$210,(AC$2+SUM($R$4:$R72))),"")</f>
        <v/>
      </c>
      <c r="AG73" s="27" t="str" cm="1">
        <f t="array" ref="AG73">IF(AC$2&lt;=$R73,INDEX('Sites Data'!$BG$11:$BG$210,(AC$2+SUM($R$4:$R72))),"")</f>
        <v/>
      </c>
      <c r="AH73" s="27" t="str" cm="1">
        <f t="array" ref="AH73">IF(AC$2&lt;=$R73,INDEX('Sites Data'!$BH$11:$BH$210,(AC$2+SUM($R$4:$R72))),"")</f>
        <v/>
      </c>
      <c r="AI73" s="27" t="str" cm="1">
        <f t="array" ref="AI73">IF(AC$2&lt;=$R73,INDEX('Sites Data'!$BI$11:$BI$210,(AC$2+SUM($R$4:$R72))),"")</f>
        <v/>
      </c>
      <c r="AJ73" s="27" t="str" cm="1">
        <f t="array" ref="AJ73">IF(AC$2&lt;=$R73,INDEX('Sites Data'!$BJ$11:$BJ$210,(AC$2+SUM($R$4:$R72))),"")</f>
        <v/>
      </c>
      <c r="AK73" s="27" t="str" cm="1">
        <f t="array" ref="AK73">IF(AC$2&lt;=$R73,INDEX('Sites Data'!$BK$11:$BK$210,(AC$2+SUM($R$4:$R72))),"")</f>
        <v/>
      </c>
      <c r="AL73" s="25" t="str">
        <f>IF(AC73="","",SUMIF(Hide[Unique Types],$C73&amp;" "&amp;AD73&amp;" "&amp;AE73&amp;" "&amp;AF73,SiteCalc2[FCI Charging Capacity '[kWh/day']]))</f>
        <v/>
      </c>
      <c r="AM73" s="27" t="str" cm="1">
        <f t="array" ref="AM73">IF(AM$2&lt;=$R73,INDEX('Sites Data'!$BC$11:$BC$210,(AM$2+SUM($R$4:$R72))),"")</f>
        <v/>
      </c>
      <c r="AN73" s="27" t="str" cm="1">
        <f t="array" ref="AN73">IF(AM$2&lt;=$R73,INDEX('Sites Data'!$BD$11:$BD$210,(AM$2+SUM($R$4:$R72))),"")</f>
        <v/>
      </c>
      <c r="AO73" s="27" t="str" cm="1">
        <f t="array" ref="AO73">IF(AM$2&lt;=$R73,INDEX('Sites Data'!$BE$11:$BE$210,(AM$2+SUM($R$4:$R72))),"")</f>
        <v/>
      </c>
      <c r="AP73" s="27" t="str" cm="1">
        <f t="array" ref="AP73">IF(AM$2&lt;=$R73,INDEX('Sites Data'!$BF$11:$BF$210,(AM$2+SUM($R$4:$R72))),"")</f>
        <v/>
      </c>
      <c r="AQ73" s="27" t="str" cm="1">
        <f t="array" ref="AQ73">IF(AM$2&lt;=$R73,INDEX('Sites Data'!$BG$11:$BG$210,(AM$2+SUM($R$4:$R72))),"")</f>
        <v/>
      </c>
      <c r="AR73" s="27" t="str" cm="1">
        <f t="array" ref="AR73">IF(AM$2&lt;=$R73,INDEX('Sites Data'!$BH$11:$BH$210,(AM$2+SUM($R$4:$R72))),"")</f>
        <v/>
      </c>
      <c r="AS73" s="27" t="str" cm="1">
        <f t="array" ref="AS73">IF(AM$2&lt;=$R73,INDEX('Sites Data'!$BI$11:$BI$210,(AM$2+SUM($R$4:$R72))),"")</f>
        <v/>
      </c>
      <c r="AT73" s="27" t="str" cm="1">
        <f t="array" ref="AT73">IF(AM$2&lt;=$R73,INDEX('Sites Data'!$BJ$11:$BJ$210,(AM$2+SUM($R$4:$R72))),"")</f>
        <v/>
      </c>
      <c r="AU73" s="27" t="str" cm="1">
        <f t="array" ref="AU73">IF(AM$2&lt;=$R73,INDEX('Sites Data'!$BK$11:$BK$210,(AM$2+SUM($R$4:$R72))),"")</f>
        <v/>
      </c>
      <c r="AV73" s="25" t="str">
        <f>IF(AM73="","",SUMIF(Hide[Unique Types],$C73&amp;" "&amp;AN73&amp;" "&amp;AO73&amp;" "&amp;AP73,SiteCalc2[FCI Charging Capacity '[kWh/day']]))</f>
        <v/>
      </c>
      <c r="AW73" s="27" t="str" cm="1">
        <f t="array" ref="AW73">IF(AW$2&lt;=$R73,INDEX('Sites Data'!$BC$11:$BC$210,(AW$2+SUM($R$4:$R72))),"")</f>
        <v/>
      </c>
      <c r="AX73" s="27" t="str" cm="1">
        <f t="array" ref="AX73">IF(AW$2&lt;=$R73,INDEX('Sites Data'!$BD$11:$BD$210,(AW$2+SUM($R$4:$R72))),"")</f>
        <v/>
      </c>
      <c r="AY73" s="27" t="str" cm="1">
        <f t="array" ref="AY73">IF(AW$2&lt;=$R73,INDEX('Sites Data'!$BE$11:$BE$210,(AW$2+SUM($R$4:$R72))),"")</f>
        <v/>
      </c>
      <c r="AZ73" s="27" t="str" cm="1">
        <f t="array" ref="AZ73">IF(AW$2&lt;=$R73,INDEX('Sites Data'!$BF$11:$BF$210,(AW$2+SUM($R$4:$R72))),"")</f>
        <v/>
      </c>
      <c r="BA73" s="27" t="str" cm="1">
        <f t="array" ref="BA73">IF(AW$2&lt;=$R73,INDEX('Sites Data'!$BG$11:$BG$210,(AW$2+SUM($R$4:$R72))),"")</f>
        <v/>
      </c>
      <c r="BB73" s="27" t="str" cm="1">
        <f t="array" ref="BB73">IF(AW$2&lt;=$R73,INDEX('Sites Data'!$BH$11:$BH$210,(AW$2+SUM($R$4:$R72))),"")</f>
        <v/>
      </c>
      <c r="BC73" s="27" t="str" cm="1">
        <f t="array" ref="BC73">IF(AW$2&lt;=$R73,INDEX('Sites Data'!$BI$11:$BI$210,(AW$2+SUM($R$4:$R72))),"")</f>
        <v/>
      </c>
      <c r="BD73" s="27" t="str" cm="1">
        <f t="array" ref="BD73">IF(AW$2&lt;=$R73,INDEX('Sites Data'!$BJ$11:$BJ$210,(AW$2+SUM($R$4:$R72))),"")</f>
        <v/>
      </c>
      <c r="BE73" s="27" t="str" cm="1">
        <f t="array" ref="BE73">IF(AW$2&lt;=$R73,INDEX('Sites Data'!$BK$11:$BK$210,(AW$2+SUM($R$4:$R72))),"")</f>
        <v/>
      </c>
      <c r="BF73" s="25" t="str">
        <f>IF(AW73="","",SUMIF(Hide[Unique Types],$C73&amp;" "&amp;AX73&amp;" "&amp;AY73&amp;" "&amp;AZ73,SiteCalc2[FCI Charging Capacity '[kWh/day']]))</f>
        <v/>
      </c>
      <c r="BG73" s="27" t="str" cm="1">
        <f t="array" ref="BG73">IF(BG$2&lt;=$R73,INDEX('Sites Data'!$BC$11:$BC$210,(BG$2+SUM($R$4:$R72))),"")</f>
        <v/>
      </c>
      <c r="BH73" s="27" t="str" cm="1">
        <f t="array" ref="BH73">IF(BG$2&lt;=$R73,INDEX('Sites Data'!$BD$11:$BD$210,(BG$2+SUM($R$4:$R72))),"")</f>
        <v/>
      </c>
      <c r="BI73" s="27" t="str" cm="1">
        <f t="array" ref="BI73">IF(BG$2&lt;=$R73,INDEX('Sites Data'!$BE$11:$BE$210,(BG$2+SUM($R$4:$R72))),"")</f>
        <v/>
      </c>
      <c r="BJ73" s="27" t="str" cm="1">
        <f t="array" ref="BJ73">IF(BG$2&lt;=$R73,INDEX('Sites Data'!$BF$11:$BF$210,(BG$2+SUM($R$4:$R72))),"")</f>
        <v/>
      </c>
      <c r="BK73" s="27" t="str" cm="1">
        <f t="array" ref="BK73">IF(BG$2&lt;=$R73,INDEX('Sites Data'!$BG$11:$BG$210,(BG$2+SUM($R$4:$R72))),"")</f>
        <v/>
      </c>
      <c r="BL73" s="27" t="str" cm="1">
        <f t="array" ref="BL73">IF(BG$2&lt;=$R73,INDEX('Sites Data'!$BH$11:$BH$210,(BG$2+SUM($R$4:$R72))),"")</f>
        <v/>
      </c>
      <c r="BM73" s="27" t="str" cm="1">
        <f t="array" ref="BM73">IF(BG$2&lt;=$R73,INDEX('Sites Data'!$BI$11:$BI$210,(BG$2+SUM($R$4:$R72))),"")</f>
        <v/>
      </c>
      <c r="BN73" s="27" t="str" cm="1">
        <f t="array" ref="BN73">IF(BG$2&lt;=$R73,INDEX('Sites Data'!$BJ$11:$BJ$210,(BG$2+SUM($R$4:$R72))),"")</f>
        <v/>
      </c>
      <c r="BO73" s="27" t="str" cm="1">
        <f t="array" ref="BO73">IF(BG$2&lt;=$R73,INDEX('Sites Data'!$BK$11:$BK$210,(BG$2+SUM($R$4:$R72))),"")</f>
        <v/>
      </c>
      <c r="BP73" s="25" t="str">
        <f>IF(BG73="","",SUMIF(Hide[Unique Types],$C73&amp;" "&amp;BH73&amp;" "&amp;BI73&amp;" "&amp;BJ73,SiteCalc2[FCI Charging Capacity '[kWh/day']]))</f>
        <v/>
      </c>
      <c r="BQ73" s="27" t="str" cm="1">
        <f t="array" ref="BQ73">IF(BQ$2&lt;=$R73,INDEX('Sites Data'!$BC$11:$BC$210,(BQ$2+SUM($R$4:$R72))),"")</f>
        <v/>
      </c>
      <c r="BR73" s="27" t="str" cm="1">
        <f t="array" ref="BR73">IF(BQ$2&lt;=$R73,INDEX('Sites Data'!$BD$11:$BD$210,(BQ$2+SUM($R$4:$R72))),"")</f>
        <v/>
      </c>
      <c r="BS73" s="27" t="str" cm="1">
        <f t="array" ref="BS73">IF(BQ$2&lt;=$R73,INDEX('Sites Data'!$BE$11:$BE$210,(BQ$2+SUM($R$4:$R72))),"")</f>
        <v/>
      </c>
      <c r="BT73" s="27" t="str" cm="1">
        <f t="array" ref="BT73">IF(BQ$2&lt;=$R73,INDEX('Sites Data'!$BF$11:$BF$210,(BQ$2+SUM($R$4:$R72))),"")</f>
        <v/>
      </c>
      <c r="BU73" s="27" t="str" cm="1">
        <f t="array" ref="BU73">IF(BQ$2&lt;=$R73,INDEX('Sites Data'!$BG$11:$BG$210,(BQ$2+SUM($R$4:$R72))),"")</f>
        <v/>
      </c>
      <c r="BV73" s="27" t="str" cm="1">
        <f t="array" ref="BV73">IF(BQ$2&lt;=$R73,INDEX('Sites Data'!$BH$11:$BH$210,(BQ$2+SUM($R$4:$R72))),"")</f>
        <v/>
      </c>
      <c r="BW73" s="27" t="str" cm="1">
        <f t="array" ref="BW73">IF(BQ$2&lt;=$R73,INDEX('Sites Data'!$BI$11:$BI$210,(BQ$2+SUM($R$4:$R72))),"")</f>
        <v/>
      </c>
      <c r="BX73" s="27" t="str" cm="1">
        <f t="array" ref="BX73">IF(BQ$2&lt;=$R73,INDEX('Sites Data'!$BJ$11:$BJ$210,(BQ$2+SUM($R$4:$R72))),"")</f>
        <v/>
      </c>
      <c r="BY73" s="27" t="str" cm="1">
        <f t="array" ref="BY73">IF(BQ$2&lt;=$R73,INDEX('Sites Data'!$BK$11:$BK$210,(BQ$2+SUM($R$4:$R72))),"")</f>
        <v/>
      </c>
      <c r="BZ73" s="25" t="str">
        <f>IF(BQ73="","",SUMIF(Hide[Unique Types],$C73&amp;" "&amp;BR73&amp;" "&amp;BS73&amp;" "&amp;BT73,SiteCalc2[FCI Charging Capacity '[kWh/day']]))</f>
        <v/>
      </c>
      <c r="CA73" s="27" t="str" cm="1">
        <f t="array" ref="CA73">IF(CA$2&lt;=$R73,INDEX('Sites Data'!$BC$11:$BC$210,(CA$2+SUM($R$4:$R72))),"")</f>
        <v/>
      </c>
      <c r="CB73" s="27" t="str" cm="1">
        <f t="array" ref="CB73">IF(CA$2&lt;=$R73,INDEX('Sites Data'!$BD$11:$BD$210,(CA$2+SUM($R$4:$R72))),"")</f>
        <v/>
      </c>
      <c r="CC73" s="27" t="str" cm="1">
        <f t="array" ref="CC73">IF(CA$2&lt;=$R73,INDEX('Sites Data'!$BE$11:$BE$210,(CA$2+SUM($R$4:$R72))),"")</f>
        <v/>
      </c>
      <c r="CD73" s="27" t="str" cm="1">
        <f t="array" ref="CD73">IF(CA$2&lt;=$R73,INDEX('Sites Data'!$BF$11:$BF$210,(CA$2+SUM($R$4:$R72))),"")</f>
        <v/>
      </c>
      <c r="CE73" s="27" t="str" cm="1">
        <f t="array" ref="CE73">IF(CA$2&lt;=$R73,INDEX('Sites Data'!$BG$11:$BG$210,(CA$2+SUM($R$4:$R72))),"")</f>
        <v/>
      </c>
      <c r="CF73" s="27" t="str" cm="1">
        <f t="array" ref="CF73">IF(CA$2&lt;=$R73,INDEX('Sites Data'!$BH$11:$BH$210,(CA$2+SUM($R$4:$R72))),"")</f>
        <v/>
      </c>
      <c r="CG73" s="27" t="str" cm="1">
        <f t="array" ref="CG73">IF(CA$2&lt;=$R73,INDEX('Sites Data'!$BI$11:$BI$210,(CA$2+SUM($R$4:$R72))),"")</f>
        <v/>
      </c>
      <c r="CH73" s="27" t="str" cm="1">
        <f t="array" ref="CH73">IF(CA$2&lt;=$R73,INDEX('Sites Data'!$BJ$11:$BJ$210,(CA$2+SUM($R$4:$R72))),"")</f>
        <v/>
      </c>
      <c r="CI73" s="27" t="str" cm="1">
        <f t="array" ref="CI73">IF(CA$2&lt;=$R73,INDEX('Sites Data'!$BK$11:$BK$210,(CA$2+SUM($R$4:$R72))),"")</f>
        <v/>
      </c>
      <c r="CJ73" s="25" t="str">
        <f>IF(CA73="","",SUMIF(Hide[Unique Types],$C73&amp;" "&amp;CB73&amp;" "&amp;CC73&amp;" "&amp;CD73,SiteCalc2[FCI Charging Capacity '[kWh/day']]))</f>
        <v/>
      </c>
      <c r="CK73" s="25" t="str">
        <f t="shared" ref="CK73:CK136" si="23">IFERROR(LEFT(S73&amp;CHAR(10)&amp;AC73&amp;CHAR(10)&amp;AM73&amp;CHAR(10)&amp;AW73&amp;CHAR(10)&amp;BG73&amp;CHAR(10)&amp;BQ73&amp;CHAR(10)&amp;CA73,
LEN(S73&amp;CHAR(10)&amp;AC73&amp;CHAR(10)&amp;AM73&amp;CHAR(10)&amp;AW73&amp;CHAR(10)&amp;BG73&amp;CHAR(10)&amp;BQ73&amp;CHAR(10)&amp;CA73)-(7-$R73)),"")</f>
        <v/>
      </c>
      <c r="CL73" s="25" t="str">
        <f t="shared" ref="CL73:CL136" si="24">IFERROR(LEFT(T73&amp;CHAR(10)&amp;AD73&amp;CHAR(10)&amp;AN73&amp;CHAR(10)&amp;AX73&amp;CHAR(10)&amp;BH73&amp;CHAR(10)&amp;BR73&amp;CHAR(10)&amp;CB73,
LEN(T73&amp;CHAR(10)&amp;AD73&amp;CHAR(10)&amp;AN73&amp;CHAR(10)&amp;AX73&amp;CHAR(10)&amp;BH73&amp;CHAR(10)&amp;BR73&amp;CHAR(10)&amp;CB73)-(7-$R73)),"")</f>
        <v/>
      </c>
      <c r="CM73" s="25" t="str">
        <f t="shared" ref="CM73:CM136" si="25">IFERROR(LEFT(U73&amp;CHAR(10)&amp;AE73&amp;CHAR(10)&amp;AO73&amp;CHAR(10)&amp;AY73&amp;CHAR(10)&amp;BI73&amp;CHAR(10)&amp;BS73&amp;CHAR(10)&amp;CC73,
LEN(U73&amp;CHAR(10)&amp;AE73&amp;CHAR(10)&amp;AO73&amp;CHAR(10)&amp;AY73&amp;CHAR(10)&amp;BI73&amp;CHAR(10)&amp;BS73&amp;CHAR(10)&amp;CC73)-(7-$R73)),"")</f>
        <v/>
      </c>
      <c r="CN73" s="25" t="str">
        <f t="shared" ref="CN73:CN136" si="26">IFERROR(LEFT(V73&amp;CHAR(10)&amp;AF73&amp;CHAR(10)&amp;AP73&amp;CHAR(10)&amp;AZ73&amp;CHAR(10)&amp;BJ73&amp;CHAR(10)&amp;BT73&amp;CHAR(10)&amp;CD73,
LEN(V73&amp;CHAR(10)&amp;AF73&amp;CHAR(10)&amp;AP73&amp;CHAR(10)&amp;AZ73&amp;CHAR(10)&amp;BJ73&amp;CHAR(10)&amp;BT73&amp;CHAR(10)&amp;CD73)-(7-$R73)),"")</f>
        <v/>
      </c>
      <c r="CO73" s="25" t="str">
        <f t="shared" ref="CO73:CO136" si="27">IFERROR(LEFT(W73&amp;CHAR(10)&amp;AG73&amp;CHAR(10)&amp;AQ73&amp;CHAR(10)&amp;BA73&amp;CHAR(10)&amp;BK73&amp;CHAR(10)&amp;BU73&amp;CHAR(10)&amp;CE73,
LEN(W73&amp;CHAR(10)&amp;AG73&amp;CHAR(10)&amp;AQ73&amp;CHAR(10)&amp;BA73&amp;CHAR(10)&amp;BK73&amp;CHAR(10)&amp;BU73&amp;CHAR(10)&amp;CE73)-(7-$R73)),"")</f>
        <v/>
      </c>
      <c r="CP73" s="25" t="str">
        <f t="shared" ref="CP73:CP136" si="28">IFERROR(LEFT(X73&amp;CHAR(10)&amp;AH73&amp;CHAR(10)&amp;AR73&amp;CHAR(10)&amp;BB73&amp;CHAR(10)&amp;BL73&amp;CHAR(10)&amp;BV73&amp;CHAR(10)&amp;CF73,
LEN(X73&amp;CHAR(10)&amp;AH73&amp;CHAR(10)&amp;AR73&amp;CHAR(10)&amp;BB73&amp;CHAR(10)&amp;BL73&amp;CHAR(10)&amp;BV73&amp;CHAR(10)&amp;CF73)-(7-$R73)),"")</f>
        <v/>
      </c>
      <c r="CQ73" s="25" t="str">
        <f t="shared" ref="CQ73:CQ136" si="29">IFERROR(LEFT(Y73&amp;CHAR(10)&amp;AI73&amp;CHAR(10)&amp;AS73&amp;CHAR(10)&amp;BC73&amp;CHAR(10)&amp;BM73&amp;CHAR(10)&amp;BW73&amp;CHAR(10)&amp;CG73,
LEN(Y73&amp;CHAR(10)&amp;AI73&amp;CHAR(10)&amp;AS73&amp;CHAR(10)&amp;BC73&amp;CHAR(10)&amp;BM73&amp;CHAR(10)&amp;BW73&amp;CHAR(10)&amp;CG73)-(7-$R73)),"")</f>
        <v/>
      </c>
      <c r="CR73" s="25" t="str">
        <f t="shared" ref="CR73:CR136" si="30">IFERROR(LEFT(Z73&amp;CHAR(10)&amp;AJ73&amp;CHAR(10)&amp;AT73&amp;CHAR(10)&amp;BD73&amp;CHAR(10)&amp;BN73&amp;CHAR(10)&amp;BX73&amp;CHAR(10)&amp;CH73,
LEN(Z73&amp;CHAR(10)&amp;AJ73&amp;CHAR(10)&amp;AT73&amp;CHAR(10)&amp;BD73&amp;CHAR(10)&amp;BN73&amp;CHAR(10)&amp;BX73&amp;CHAR(10)&amp;CH73)-(7-$R73)),"")</f>
        <v/>
      </c>
      <c r="CS73" s="25" t="str">
        <f t="shared" ref="CS73:CS136" si="31">IFERROR(LEFT(AA73&amp;CHAR(10)&amp;AK73&amp;CHAR(10)&amp;AU73&amp;CHAR(10)&amp;BE73&amp;CHAR(10)&amp;BO73&amp;CHAR(10)&amp;BY73&amp;CHAR(10)&amp;CI73,
LEN(AA73&amp;CHAR(10)&amp;AK73&amp;CHAR(10)&amp;AU73&amp;CHAR(10)&amp;BE73&amp;CHAR(10)&amp;BO73&amp;CHAR(10)&amp;BY73&amp;CHAR(10)&amp;CI73)-(7-$R73)),"")</f>
        <v/>
      </c>
      <c r="CT73" s="25" t="str">
        <f t="shared" ref="CT73:CT136" si="32">IFERROR(LEFT(AB73&amp;CHAR(10)&amp;AL73&amp;CHAR(10)&amp;AV73&amp;CHAR(10)&amp;BF73&amp;CHAR(10)&amp;BP73&amp;CHAR(10)&amp;BZ73&amp;CHAR(10)&amp;CJ73,
LEN(AB73&amp;CHAR(10)&amp;AL73&amp;CHAR(10)&amp;AV73&amp;CHAR(10)&amp;BF73&amp;CHAR(10)&amp;BP73&amp;CHAR(10)&amp;BZ73&amp;CHAR(10)&amp;CJ73)-(7-$R73)),"")</f>
        <v/>
      </c>
    </row>
    <row r="74" spans="1:98" x14ac:dyDescent="0.3">
      <c r="A74" s="20">
        <v>71</v>
      </c>
      <c r="B74" s="20">
        <f t="shared" si="22"/>
        <v>0</v>
      </c>
      <c r="D74" s="25">
        <f>_xlfn.XLOOKUP(C74,SiteChar[Site Name],SiteChar[Site Street Address],"",0,1)</f>
        <v>0</v>
      </c>
      <c r="E74" s="25" t="str">
        <f>_xlfn.XLOOKUP(D74,SiteChar[Site Street Address],SiteChar[Site City],"",0,1)</f>
        <v/>
      </c>
      <c r="F74" s="25">
        <f>_xlfn.XLOOKUP($C74,SiteChar[Site Name],SiteChar[Latitude],"",0,1)</f>
        <v>0</v>
      </c>
      <c r="G74" s="25">
        <f>_xlfn.XLOOKUP($C74,SiteChar[Site Name],SiteChar[Longitude],"",0,1)</f>
        <v>0</v>
      </c>
      <c r="H74" s="33">
        <f>_xlfn.XLOOKUP($C74,SiteChar[Site Name],SiteChar[Expected Date of Station Operation],"",0,1)</f>
        <v>0</v>
      </c>
      <c r="I74" s="34">
        <f>_xlfn.XLOOKUP($C74,SiteChar[Site Name],SiteChar[Expected Daily Permitted Hours],"",0,1)</f>
        <v>0</v>
      </c>
      <c r="J74" s="25">
        <f>_xlfn.XLOOKUP($C74,SiteChar[Site Name],SiteChar[Maximum Total Site Power 
'[kW']],"",0,1)</f>
        <v>0</v>
      </c>
      <c r="K74" s="25"/>
      <c r="L74" s="25" cm="1">
        <f t="array" ref="L74">_xlfn.XLOOKUP($C74,SiteChar[Site Name],SiteCalc1[Total Site
FCI 
Power Rating 
'[kW']],"",0,1)</f>
        <v>0</v>
      </c>
      <c r="M74" s="25" cm="1">
        <f t="array" ref="M74">_xlfn.XLOOKUP($C74,SiteChar[Site Name],SiteCalc1[Total 
Site 
LMD-FCI Power Rating 
'[kW']],"",0,1)</f>
        <v>0</v>
      </c>
      <c r="N74" s="25" cm="1">
        <f t="array" ref="N74">_xlfn.XLOOKUP($C74,SiteChar[Site Name],SiteCalc1[Total Site
HD-FCI Power Rating 
'[kW']],"",0,1)</f>
        <v>0</v>
      </c>
      <c r="O74" s="25" cm="1">
        <f t="array" ref="O74">_xlfn.XLOOKUP($C74,SiteChar[Site Name],SiteCalc2[Total Number of 
Site 
FSEs],"",0,1)</f>
        <v>0</v>
      </c>
      <c r="P74" s="27" cm="1">
        <f t="array" ref="P74">_xlfn.XLOOKUP($C74,SiteChar[Site Name],SiteCalc2[Total Number of Site
LMD-FCI FSEs],"",0,1)</f>
        <v>0</v>
      </c>
      <c r="Q74" s="27" cm="1">
        <f t="array" ref="Q74">_xlfn.XLOOKUP($C74,SiteChar[Site Name],SiteCalc2[Total Number of Site
HD-FCI FSEs],"",0,1)</f>
        <v>0</v>
      </c>
      <c r="R74" s="27" t="str" cm="1">
        <f t="array" ref="R74">_xlfn.XLOOKUP(C74,'Sites Data'!AZ81:$AZ$210,'Sites Data'!BA81:$BA$210,"",0,1)</f>
        <v/>
      </c>
      <c r="S74" s="25" t="str" cm="1">
        <f t="array" ref="S74">INDEX('Sites Data'!$BC$11:$BC$210,(S$2+SUM($R$4:R73)))</f>
        <v/>
      </c>
      <c r="T74" s="25" t="str" cm="1">
        <f t="array" ref="T74">INDEX('Sites Data'!$BD$11:$BD$210,(S$2+SUM($R$4:R73)))</f>
        <v/>
      </c>
      <c r="U74" s="25" t="str" cm="1">
        <f t="array" ref="U74">INDEX('Sites Data'!$BE$11:$BE$210,(S$2+SUM($R$4:$R73)))</f>
        <v/>
      </c>
      <c r="V74" s="25" t="str" cm="1">
        <f t="array" ref="V74">INDEX('Sites Data'!$BF$11:$BF$210,(S$2+SUM($R$4:$R73)))</f>
        <v/>
      </c>
      <c r="W74" s="25" t="str" cm="1">
        <f t="array" ref="W74">INDEX('Sites Data'!$BG$11:$BG$210,(S$2+SUM($R$4:$R73)))</f>
        <v/>
      </c>
      <c r="X74" s="25" t="str" cm="1">
        <f t="array" ref="X74">INDEX('Sites Data'!$BH$11:$BH$210,(S$2+SUM($R$4:$R73)))</f>
        <v/>
      </c>
      <c r="Y74" s="25" t="str" cm="1">
        <f t="array" ref="Y74">INDEX('Sites Data'!$BI$11:$BI$210,(S$2+SUM($R$4:$R73)))</f>
        <v/>
      </c>
      <c r="Z74" s="25" t="str" cm="1">
        <f t="array" ref="Z74">INDEX('Sites Data'!$BJ$11:$BJ$210,(S$2+SUM($R$4:$R73)))</f>
        <v/>
      </c>
      <c r="AA74" s="25" t="str" cm="1">
        <f t="array" ref="AA74">INDEX('Sites Data'!$BK$11:$BK$210,(S$2+SUM($R$4:$R73)))</f>
        <v/>
      </c>
      <c r="AB74" s="25" t="str">
        <f>IF(S74="","",SUMIF(Hide[Unique Types],$C74&amp;" "&amp;T74&amp;" "&amp;U74&amp;" "&amp;V74,SiteCalc2[FCI Charging Capacity '[kWh/day']]))</f>
        <v/>
      </c>
      <c r="AC74" s="27" t="str" cm="1">
        <f t="array" ref="AC74">IF(AC$2&lt;=$R74,INDEX('Sites Data'!$BC$11:$BC$210,(AC$2+SUM($R$4:$R73))),"")</f>
        <v/>
      </c>
      <c r="AD74" s="152" t="str" cm="1">
        <f t="array" ref="AD74">IF(AC$2&lt;=$R74,INDEX('Sites Data'!$BD$11:$BD$210,(AC$2+SUM($R$4:$R73))),"")</f>
        <v/>
      </c>
      <c r="AE74" s="27" t="str" cm="1">
        <f t="array" ref="AE74">IF(AC$2&lt;=$R74,INDEX('Sites Data'!$BE$11:$BE$210,(AC$2+SUM($R$4:$R73))),"")</f>
        <v/>
      </c>
      <c r="AF74" s="27" t="str" cm="1">
        <f t="array" ref="AF74">IF(AC$2&lt;=$R74,INDEX('Sites Data'!$BF$11:$BF$210,(AC$2+SUM($R$4:$R73))),"")</f>
        <v/>
      </c>
      <c r="AG74" s="27" t="str" cm="1">
        <f t="array" ref="AG74">IF(AC$2&lt;=$R74,INDEX('Sites Data'!$BG$11:$BG$210,(AC$2+SUM($R$4:$R73))),"")</f>
        <v/>
      </c>
      <c r="AH74" s="27" t="str" cm="1">
        <f t="array" ref="AH74">IF(AC$2&lt;=$R74,INDEX('Sites Data'!$BH$11:$BH$210,(AC$2+SUM($R$4:$R73))),"")</f>
        <v/>
      </c>
      <c r="AI74" s="27" t="str" cm="1">
        <f t="array" ref="AI74">IF(AC$2&lt;=$R74,INDEX('Sites Data'!$BI$11:$BI$210,(AC$2+SUM($R$4:$R73))),"")</f>
        <v/>
      </c>
      <c r="AJ74" s="27" t="str" cm="1">
        <f t="array" ref="AJ74">IF(AC$2&lt;=$R74,INDEX('Sites Data'!$BJ$11:$BJ$210,(AC$2+SUM($R$4:$R73))),"")</f>
        <v/>
      </c>
      <c r="AK74" s="27" t="str" cm="1">
        <f t="array" ref="AK74">IF(AC$2&lt;=$R74,INDEX('Sites Data'!$BK$11:$BK$210,(AC$2+SUM($R$4:$R73))),"")</f>
        <v/>
      </c>
      <c r="AL74" s="25" t="str">
        <f>IF(AC74="","",SUMIF(Hide[Unique Types],$C74&amp;" "&amp;AD74&amp;" "&amp;AE74&amp;" "&amp;AF74,SiteCalc2[FCI Charging Capacity '[kWh/day']]))</f>
        <v/>
      </c>
      <c r="AM74" s="27" t="str" cm="1">
        <f t="array" ref="AM74">IF(AM$2&lt;=$R74,INDEX('Sites Data'!$BC$11:$BC$210,(AM$2+SUM($R$4:$R73))),"")</f>
        <v/>
      </c>
      <c r="AN74" s="27" t="str" cm="1">
        <f t="array" ref="AN74">IF(AM$2&lt;=$R74,INDEX('Sites Data'!$BD$11:$BD$210,(AM$2+SUM($R$4:$R73))),"")</f>
        <v/>
      </c>
      <c r="AO74" s="27" t="str" cm="1">
        <f t="array" ref="AO74">IF(AM$2&lt;=$R74,INDEX('Sites Data'!$BE$11:$BE$210,(AM$2+SUM($R$4:$R73))),"")</f>
        <v/>
      </c>
      <c r="AP74" s="27" t="str" cm="1">
        <f t="array" ref="AP74">IF(AM$2&lt;=$R74,INDEX('Sites Data'!$BF$11:$BF$210,(AM$2+SUM($R$4:$R73))),"")</f>
        <v/>
      </c>
      <c r="AQ74" s="27" t="str" cm="1">
        <f t="array" ref="AQ74">IF(AM$2&lt;=$R74,INDEX('Sites Data'!$BG$11:$BG$210,(AM$2+SUM($R$4:$R73))),"")</f>
        <v/>
      </c>
      <c r="AR74" s="27" t="str" cm="1">
        <f t="array" ref="AR74">IF(AM$2&lt;=$R74,INDEX('Sites Data'!$BH$11:$BH$210,(AM$2+SUM($R$4:$R73))),"")</f>
        <v/>
      </c>
      <c r="AS74" s="27" t="str" cm="1">
        <f t="array" ref="AS74">IF(AM$2&lt;=$R74,INDEX('Sites Data'!$BI$11:$BI$210,(AM$2+SUM($R$4:$R73))),"")</f>
        <v/>
      </c>
      <c r="AT74" s="27" t="str" cm="1">
        <f t="array" ref="AT74">IF(AM$2&lt;=$R74,INDEX('Sites Data'!$BJ$11:$BJ$210,(AM$2+SUM($R$4:$R73))),"")</f>
        <v/>
      </c>
      <c r="AU74" s="27" t="str" cm="1">
        <f t="array" ref="AU74">IF(AM$2&lt;=$R74,INDEX('Sites Data'!$BK$11:$BK$210,(AM$2+SUM($R$4:$R73))),"")</f>
        <v/>
      </c>
      <c r="AV74" s="25" t="str">
        <f>IF(AM74="","",SUMIF(Hide[Unique Types],$C74&amp;" "&amp;AN74&amp;" "&amp;AO74&amp;" "&amp;AP74,SiteCalc2[FCI Charging Capacity '[kWh/day']]))</f>
        <v/>
      </c>
      <c r="AW74" s="27" t="str" cm="1">
        <f t="array" ref="AW74">IF(AW$2&lt;=$R74,INDEX('Sites Data'!$BC$11:$BC$210,(AW$2+SUM($R$4:$R73))),"")</f>
        <v/>
      </c>
      <c r="AX74" s="27" t="str" cm="1">
        <f t="array" ref="AX74">IF(AW$2&lt;=$R74,INDEX('Sites Data'!$BD$11:$BD$210,(AW$2+SUM($R$4:$R73))),"")</f>
        <v/>
      </c>
      <c r="AY74" s="27" t="str" cm="1">
        <f t="array" ref="AY74">IF(AW$2&lt;=$R74,INDEX('Sites Data'!$BE$11:$BE$210,(AW$2+SUM($R$4:$R73))),"")</f>
        <v/>
      </c>
      <c r="AZ74" s="27" t="str" cm="1">
        <f t="array" ref="AZ74">IF(AW$2&lt;=$R74,INDEX('Sites Data'!$BF$11:$BF$210,(AW$2+SUM($R$4:$R73))),"")</f>
        <v/>
      </c>
      <c r="BA74" s="27" t="str" cm="1">
        <f t="array" ref="BA74">IF(AW$2&lt;=$R74,INDEX('Sites Data'!$BG$11:$BG$210,(AW$2+SUM($R$4:$R73))),"")</f>
        <v/>
      </c>
      <c r="BB74" s="27" t="str" cm="1">
        <f t="array" ref="BB74">IF(AW$2&lt;=$R74,INDEX('Sites Data'!$BH$11:$BH$210,(AW$2+SUM($R$4:$R73))),"")</f>
        <v/>
      </c>
      <c r="BC74" s="27" t="str" cm="1">
        <f t="array" ref="BC74">IF(AW$2&lt;=$R74,INDEX('Sites Data'!$BI$11:$BI$210,(AW$2+SUM($R$4:$R73))),"")</f>
        <v/>
      </c>
      <c r="BD74" s="27" t="str" cm="1">
        <f t="array" ref="BD74">IF(AW$2&lt;=$R74,INDEX('Sites Data'!$BJ$11:$BJ$210,(AW$2+SUM($R$4:$R73))),"")</f>
        <v/>
      </c>
      <c r="BE74" s="27" t="str" cm="1">
        <f t="array" ref="BE74">IF(AW$2&lt;=$R74,INDEX('Sites Data'!$BK$11:$BK$210,(AW$2+SUM($R$4:$R73))),"")</f>
        <v/>
      </c>
      <c r="BF74" s="25" t="str">
        <f>IF(AW74="","",SUMIF(Hide[Unique Types],$C74&amp;" "&amp;AX74&amp;" "&amp;AY74&amp;" "&amp;AZ74,SiteCalc2[FCI Charging Capacity '[kWh/day']]))</f>
        <v/>
      </c>
      <c r="BG74" s="27" t="str" cm="1">
        <f t="array" ref="BG74">IF(BG$2&lt;=$R74,INDEX('Sites Data'!$BC$11:$BC$210,(BG$2+SUM($R$4:$R73))),"")</f>
        <v/>
      </c>
      <c r="BH74" s="27" t="str" cm="1">
        <f t="array" ref="BH74">IF(BG$2&lt;=$R74,INDEX('Sites Data'!$BD$11:$BD$210,(BG$2+SUM($R$4:$R73))),"")</f>
        <v/>
      </c>
      <c r="BI74" s="27" t="str" cm="1">
        <f t="array" ref="BI74">IF(BG$2&lt;=$R74,INDEX('Sites Data'!$BE$11:$BE$210,(BG$2+SUM($R$4:$R73))),"")</f>
        <v/>
      </c>
      <c r="BJ74" s="27" t="str" cm="1">
        <f t="array" ref="BJ74">IF(BG$2&lt;=$R74,INDEX('Sites Data'!$BF$11:$BF$210,(BG$2+SUM($R$4:$R73))),"")</f>
        <v/>
      </c>
      <c r="BK74" s="27" t="str" cm="1">
        <f t="array" ref="BK74">IF(BG$2&lt;=$R74,INDEX('Sites Data'!$BG$11:$BG$210,(BG$2+SUM($R$4:$R73))),"")</f>
        <v/>
      </c>
      <c r="BL74" s="27" t="str" cm="1">
        <f t="array" ref="BL74">IF(BG$2&lt;=$R74,INDEX('Sites Data'!$BH$11:$BH$210,(BG$2+SUM($R$4:$R73))),"")</f>
        <v/>
      </c>
      <c r="BM74" s="27" t="str" cm="1">
        <f t="array" ref="BM74">IF(BG$2&lt;=$R74,INDEX('Sites Data'!$BI$11:$BI$210,(BG$2+SUM($R$4:$R73))),"")</f>
        <v/>
      </c>
      <c r="BN74" s="27" t="str" cm="1">
        <f t="array" ref="BN74">IF(BG$2&lt;=$R74,INDEX('Sites Data'!$BJ$11:$BJ$210,(BG$2+SUM($R$4:$R73))),"")</f>
        <v/>
      </c>
      <c r="BO74" s="27" t="str" cm="1">
        <f t="array" ref="BO74">IF(BG$2&lt;=$R74,INDEX('Sites Data'!$BK$11:$BK$210,(BG$2+SUM($R$4:$R73))),"")</f>
        <v/>
      </c>
      <c r="BP74" s="25" t="str">
        <f>IF(BG74="","",SUMIF(Hide[Unique Types],$C74&amp;" "&amp;BH74&amp;" "&amp;BI74&amp;" "&amp;BJ74,SiteCalc2[FCI Charging Capacity '[kWh/day']]))</f>
        <v/>
      </c>
      <c r="BQ74" s="27" t="str" cm="1">
        <f t="array" ref="BQ74">IF(BQ$2&lt;=$R74,INDEX('Sites Data'!$BC$11:$BC$210,(BQ$2+SUM($R$4:$R73))),"")</f>
        <v/>
      </c>
      <c r="BR74" s="27" t="str" cm="1">
        <f t="array" ref="BR74">IF(BQ$2&lt;=$R74,INDEX('Sites Data'!$BD$11:$BD$210,(BQ$2+SUM($R$4:$R73))),"")</f>
        <v/>
      </c>
      <c r="BS74" s="27" t="str" cm="1">
        <f t="array" ref="BS74">IF(BQ$2&lt;=$R74,INDEX('Sites Data'!$BE$11:$BE$210,(BQ$2+SUM($R$4:$R73))),"")</f>
        <v/>
      </c>
      <c r="BT74" s="27" t="str" cm="1">
        <f t="array" ref="BT74">IF(BQ$2&lt;=$R74,INDEX('Sites Data'!$BF$11:$BF$210,(BQ$2+SUM($R$4:$R73))),"")</f>
        <v/>
      </c>
      <c r="BU74" s="27" t="str" cm="1">
        <f t="array" ref="BU74">IF(BQ$2&lt;=$R74,INDEX('Sites Data'!$BG$11:$BG$210,(BQ$2+SUM($R$4:$R73))),"")</f>
        <v/>
      </c>
      <c r="BV74" s="27" t="str" cm="1">
        <f t="array" ref="BV74">IF(BQ$2&lt;=$R74,INDEX('Sites Data'!$BH$11:$BH$210,(BQ$2+SUM($R$4:$R73))),"")</f>
        <v/>
      </c>
      <c r="BW74" s="27" t="str" cm="1">
        <f t="array" ref="BW74">IF(BQ$2&lt;=$R74,INDEX('Sites Data'!$BI$11:$BI$210,(BQ$2+SUM($R$4:$R73))),"")</f>
        <v/>
      </c>
      <c r="BX74" s="27" t="str" cm="1">
        <f t="array" ref="BX74">IF(BQ$2&lt;=$R74,INDEX('Sites Data'!$BJ$11:$BJ$210,(BQ$2+SUM($R$4:$R73))),"")</f>
        <v/>
      </c>
      <c r="BY74" s="27" t="str" cm="1">
        <f t="array" ref="BY74">IF(BQ$2&lt;=$R74,INDEX('Sites Data'!$BK$11:$BK$210,(BQ$2+SUM($R$4:$R73))),"")</f>
        <v/>
      </c>
      <c r="BZ74" s="25" t="str">
        <f>IF(BQ74="","",SUMIF(Hide[Unique Types],$C74&amp;" "&amp;BR74&amp;" "&amp;BS74&amp;" "&amp;BT74,SiteCalc2[FCI Charging Capacity '[kWh/day']]))</f>
        <v/>
      </c>
      <c r="CA74" s="27" t="str" cm="1">
        <f t="array" ref="CA74">IF(CA$2&lt;=$R74,INDEX('Sites Data'!$BC$11:$BC$210,(CA$2+SUM($R$4:$R73))),"")</f>
        <v/>
      </c>
      <c r="CB74" s="27" t="str" cm="1">
        <f t="array" ref="CB74">IF(CA$2&lt;=$R74,INDEX('Sites Data'!$BD$11:$BD$210,(CA$2+SUM($R$4:$R73))),"")</f>
        <v/>
      </c>
      <c r="CC74" s="27" t="str" cm="1">
        <f t="array" ref="CC74">IF(CA$2&lt;=$R74,INDEX('Sites Data'!$BE$11:$BE$210,(CA$2+SUM($R$4:$R73))),"")</f>
        <v/>
      </c>
      <c r="CD74" s="27" t="str" cm="1">
        <f t="array" ref="CD74">IF(CA$2&lt;=$R74,INDEX('Sites Data'!$BF$11:$BF$210,(CA$2+SUM($R$4:$R73))),"")</f>
        <v/>
      </c>
      <c r="CE74" s="27" t="str" cm="1">
        <f t="array" ref="CE74">IF(CA$2&lt;=$R74,INDEX('Sites Data'!$BG$11:$BG$210,(CA$2+SUM($R$4:$R73))),"")</f>
        <v/>
      </c>
      <c r="CF74" s="27" t="str" cm="1">
        <f t="array" ref="CF74">IF(CA$2&lt;=$R74,INDEX('Sites Data'!$BH$11:$BH$210,(CA$2+SUM($R$4:$R73))),"")</f>
        <v/>
      </c>
      <c r="CG74" s="27" t="str" cm="1">
        <f t="array" ref="CG74">IF(CA$2&lt;=$R74,INDEX('Sites Data'!$BI$11:$BI$210,(CA$2+SUM($R$4:$R73))),"")</f>
        <v/>
      </c>
      <c r="CH74" s="27" t="str" cm="1">
        <f t="array" ref="CH74">IF(CA$2&lt;=$R74,INDEX('Sites Data'!$BJ$11:$BJ$210,(CA$2+SUM($R$4:$R73))),"")</f>
        <v/>
      </c>
      <c r="CI74" s="27" t="str" cm="1">
        <f t="array" ref="CI74">IF(CA$2&lt;=$R74,INDEX('Sites Data'!$BK$11:$BK$210,(CA$2+SUM($R$4:$R73))),"")</f>
        <v/>
      </c>
      <c r="CJ74" s="25" t="str">
        <f>IF(CA74="","",SUMIF(Hide[Unique Types],$C74&amp;" "&amp;CB74&amp;" "&amp;CC74&amp;" "&amp;CD74,SiteCalc2[FCI Charging Capacity '[kWh/day']]))</f>
        <v/>
      </c>
      <c r="CK74" s="25" t="str">
        <f t="shared" si="23"/>
        <v/>
      </c>
      <c r="CL74" s="25" t="str">
        <f t="shared" si="24"/>
        <v/>
      </c>
      <c r="CM74" s="25" t="str">
        <f t="shared" si="25"/>
        <v/>
      </c>
      <c r="CN74" s="25" t="str">
        <f t="shared" si="26"/>
        <v/>
      </c>
      <c r="CO74" s="25" t="str">
        <f t="shared" si="27"/>
        <v/>
      </c>
      <c r="CP74" s="25" t="str">
        <f t="shared" si="28"/>
        <v/>
      </c>
      <c r="CQ74" s="25" t="str">
        <f t="shared" si="29"/>
        <v/>
      </c>
      <c r="CR74" s="25" t="str">
        <f t="shared" si="30"/>
        <v/>
      </c>
      <c r="CS74" s="25" t="str">
        <f t="shared" si="31"/>
        <v/>
      </c>
      <c r="CT74" s="25" t="str">
        <f t="shared" si="32"/>
        <v/>
      </c>
    </row>
    <row r="75" spans="1:98" x14ac:dyDescent="0.3">
      <c r="A75" s="20">
        <v>72</v>
      </c>
      <c r="B75" s="20">
        <f t="shared" si="22"/>
        <v>0</v>
      </c>
      <c r="D75" s="25">
        <f>_xlfn.XLOOKUP(C75,SiteChar[Site Name],SiteChar[Site Street Address],"",0,1)</f>
        <v>0</v>
      </c>
      <c r="E75" s="25" t="str">
        <f>_xlfn.XLOOKUP(D75,SiteChar[Site Street Address],SiteChar[Site City],"",0,1)</f>
        <v/>
      </c>
      <c r="F75" s="25">
        <f>_xlfn.XLOOKUP($C75,SiteChar[Site Name],SiteChar[Latitude],"",0,1)</f>
        <v>0</v>
      </c>
      <c r="G75" s="25">
        <f>_xlfn.XLOOKUP($C75,SiteChar[Site Name],SiteChar[Longitude],"",0,1)</f>
        <v>0</v>
      </c>
      <c r="H75" s="33">
        <f>_xlfn.XLOOKUP($C75,SiteChar[Site Name],SiteChar[Expected Date of Station Operation],"",0,1)</f>
        <v>0</v>
      </c>
      <c r="I75" s="34">
        <f>_xlfn.XLOOKUP($C75,SiteChar[Site Name],SiteChar[Expected Daily Permitted Hours],"",0,1)</f>
        <v>0</v>
      </c>
      <c r="J75" s="25">
        <f>_xlfn.XLOOKUP($C75,SiteChar[Site Name],SiteChar[Maximum Total Site Power 
'[kW']],"",0,1)</f>
        <v>0</v>
      </c>
      <c r="K75" s="25"/>
      <c r="L75" s="25" cm="1">
        <f t="array" ref="L75">_xlfn.XLOOKUP($C75,SiteChar[Site Name],SiteCalc1[Total Site
FCI 
Power Rating 
'[kW']],"",0,1)</f>
        <v>0</v>
      </c>
      <c r="M75" s="25" cm="1">
        <f t="array" ref="M75">_xlfn.XLOOKUP($C75,SiteChar[Site Name],SiteCalc1[Total 
Site 
LMD-FCI Power Rating 
'[kW']],"",0,1)</f>
        <v>0</v>
      </c>
      <c r="N75" s="25" cm="1">
        <f t="array" ref="N75">_xlfn.XLOOKUP($C75,SiteChar[Site Name],SiteCalc1[Total Site
HD-FCI Power Rating 
'[kW']],"",0,1)</f>
        <v>0</v>
      </c>
      <c r="O75" s="25" cm="1">
        <f t="array" ref="O75">_xlfn.XLOOKUP($C75,SiteChar[Site Name],SiteCalc2[Total Number of 
Site 
FSEs],"",0,1)</f>
        <v>0</v>
      </c>
      <c r="P75" s="27" cm="1">
        <f t="array" ref="P75">_xlfn.XLOOKUP($C75,SiteChar[Site Name],SiteCalc2[Total Number of Site
LMD-FCI FSEs],"",0,1)</f>
        <v>0</v>
      </c>
      <c r="Q75" s="27" cm="1">
        <f t="array" ref="Q75">_xlfn.XLOOKUP($C75,SiteChar[Site Name],SiteCalc2[Total Number of Site
HD-FCI FSEs],"",0,1)</f>
        <v>0</v>
      </c>
      <c r="R75" s="27" t="str" cm="1">
        <f t="array" ref="R75">_xlfn.XLOOKUP(C75,'Sites Data'!AZ82:$AZ$210,'Sites Data'!BA82:$BA$210,"",0,1)</f>
        <v/>
      </c>
      <c r="S75" s="25" t="str" cm="1">
        <f t="array" ref="S75">INDEX('Sites Data'!$BC$11:$BC$210,(S$2+SUM($R$4:R74)))</f>
        <v/>
      </c>
      <c r="T75" s="25" t="str" cm="1">
        <f t="array" ref="T75">INDEX('Sites Data'!$BD$11:$BD$210,(S$2+SUM($R$4:R74)))</f>
        <v/>
      </c>
      <c r="U75" s="25" t="str" cm="1">
        <f t="array" ref="U75">INDEX('Sites Data'!$BE$11:$BE$210,(S$2+SUM($R$4:$R74)))</f>
        <v/>
      </c>
      <c r="V75" s="25" t="str" cm="1">
        <f t="array" ref="V75">INDEX('Sites Data'!$BF$11:$BF$210,(S$2+SUM($R$4:$R74)))</f>
        <v/>
      </c>
      <c r="W75" s="25" t="str" cm="1">
        <f t="array" ref="W75">INDEX('Sites Data'!$BG$11:$BG$210,(S$2+SUM($R$4:$R74)))</f>
        <v/>
      </c>
      <c r="X75" s="25" t="str" cm="1">
        <f t="array" ref="X75">INDEX('Sites Data'!$BH$11:$BH$210,(S$2+SUM($R$4:$R74)))</f>
        <v/>
      </c>
      <c r="Y75" s="25" t="str" cm="1">
        <f t="array" ref="Y75">INDEX('Sites Data'!$BI$11:$BI$210,(S$2+SUM($R$4:$R74)))</f>
        <v/>
      </c>
      <c r="Z75" s="25" t="str" cm="1">
        <f t="array" ref="Z75">INDEX('Sites Data'!$BJ$11:$BJ$210,(S$2+SUM($R$4:$R74)))</f>
        <v/>
      </c>
      <c r="AA75" s="25" t="str" cm="1">
        <f t="array" ref="AA75">INDEX('Sites Data'!$BK$11:$BK$210,(S$2+SUM($R$4:$R74)))</f>
        <v/>
      </c>
      <c r="AB75" s="25" t="str">
        <f>IF(S75="","",SUMIF(Hide[Unique Types],$C75&amp;" "&amp;T75&amp;" "&amp;U75&amp;" "&amp;V75,SiteCalc2[FCI Charging Capacity '[kWh/day']]))</f>
        <v/>
      </c>
      <c r="AC75" s="27" t="str" cm="1">
        <f t="array" ref="AC75">IF(AC$2&lt;=$R75,INDEX('Sites Data'!$BC$11:$BC$210,(AC$2+SUM($R$4:$R74))),"")</f>
        <v/>
      </c>
      <c r="AD75" s="152" t="str" cm="1">
        <f t="array" ref="AD75">IF(AC$2&lt;=$R75,INDEX('Sites Data'!$BD$11:$BD$210,(AC$2+SUM($R$4:$R74))),"")</f>
        <v/>
      </c>
      <c r="AE75" s="27" t="str" cm="1">
        <f t="array" ref="AE75">IF(AC$2&lt;=$R75,INDEX('Sites Data'!$BE$11:$BE$210,(AC$2+SUM($R$4:$R74))),"")</f>
        <v/>
      </c>
      <c r="AF75" s="27" t="str" cm="1">
        <f t="array" ref="AF75">IF(AC$2&lt;=$R75,INDEX('Sites Data'!$BF$11:$BF$210,(AC$2+SUM($R$4:$R74))),"")</f>
        <v/>
      </c>
      <c r="AG75" s="27" t="str" cm="1">
        <f t="array" ref="AG75">IF(AC$2&lt;=$R75,INDEX('Sites Data'!$BG$11:$BG$210,(AC$2+SUM($R$4:$R74))),"")</f>
        <v/>
      </c>
      <c r="AH75" s="27" t="str" cm="1">
        <f t="array" ref="AH75">IF(AC$2&lt;=$R75,INDEX('Sites Data'!$BH$11:$BH$210,(AC$2+SUM($R$4:$R74))),"")</f>
        <v/>
      </c>
      <c r="AI75" s="27" t="str" cm="1">
        <f t="array" ref="AI75">IF(AC$2&lt;=$R75,INDEX('Sites Data'!$BI$11:$BI$210,(AC$2+SUM($R$4:$R74))),"")</f>
        <v/>
      </c>
      <c r="AJ75" s="27" t="str" cm="1">
        <f t="array" ref="AJ75">IF(AC$2&lt;=$R75,INDEX('Sites Data'!$BJ$11:$BJ$210,(AC$2+SUM($R$4:$R74))),"")</f>
        <v/>
      </c>
      <c r="AK75" s="27" t="str" cm="1">
        <f t="array" ref="AK75">IF(AC$2&lt;=$R75,INDEX('Sites Data'!$BK$11:$BK$210,(AC$2+SUM($R$4:$R74))),"")</f>
        <v/>
      </c>
      <c r="AL75" s="25" t="str">
        <f>IF(AC75="","",SUMIF(Hide[Unique Types],$C75&amp;" "&amp;AD75&amp;" "&amp;AE75&amp;" "&amp;AF75,SiteCalc2[FCI Charging Capacity '[kWh/day']]))</f>
        <v/>
      </c>
      <c r="AM75" s="27" t="str" cm="1">
        <f t="array" ref="AM75">IF(AM$2&lt;=$R75,INDEX('Sites Data'!$BC$11:$BC$210,(AM$2+SUM($R$4:$R74))),"")</f>
        <v/>
      </c>
      <c r="AN75" s="27" t="str" cm="1">
        <f t="array" ref="AN75">IF(AM$2&lt;=$R75,INDEX('Sites Data'!$BD$11:$BD$210,(AM$2+SUM($R$4:$R74))),"")</f>
        <v/>
      </c>
      <c r="AO75" s="27" t="str" cm="1">
        <f t="array" ref="AO75">IF(AM$2&lt;=$R75,INDEX('Sites Data'!$BE$11:$BE$210,(AM$2+SUM($R$4:$R74))),"")</f>
        <v/>
      </c>
      <c r="AP75" s="27" t="str" cm="1">
        <f t="array" ref="AP75">IF(AM$2&lt;=$R75,INDEX('Sites Data'!$BF$11:$BF$210,(AM$2+SUM($R$4:$R74))),"")</f>
        <v/>
      </c>
      <c r="AQ75" s="27" t="str" cm="1">
        <f t="array" ref="AQ75">IF(AM$2&lt;=$R75,INDEX('Sites Data'!$BG$11:$BG$210,(AM$2+SUM($R$4:$R74))),"")</f>
        <v/>
      </c>
      <c r="AR75" s="27" t="str" cm="1">
        <f t="array" ref="AR75">IF(AM$2&lt;=$R75,INDEX('Sites Data'!$BH$11:$BH$210,(AM$2+SUM($R$4:$R74))),"")</f>
        <v/>
      </c>
      <c r="AS75" s="27" t="str" cm="1">
        <f t="array" ref="AS75">IF(AM$2&lt;=$R75,INDEX('Sites Data'!$BI$11:$BI$210,(AM$2+SUM($R$4:$R74))),"")</f>
        <v/>
      </c>
      <c r="AT75" s="27" t="str" cm="1">
        <f t="array" ref="AT75">IF(AM$2&lt;=$R75,INDEX('Sites Data'!$BJ$11:$BJ$210,(AM$2+SUM($R$4:$R74))),"")</f>
        <v/>
      </c>
      <c r="AU75" s="27" t="str" cm="1">
        <f t="array" ref="AU75">IF(AM$2&lt;=$R75,INDEX('Sites Data'!$BK$11:$BK$210,(AM$2+SUM($R$4:$R74))),"")</f>
        <v/>
      </c>
      <c r="AV75" s="25" t="str">
        <f>IF(AM75="","",SUMIF(Hide[Unique Types],$C75&amp;" "&amp;AN75&amp;" "&amp;AO75&amp;" "&amp;AP75,SiteCalc2[FCI Charging Capacity '[kWh/day']]))</f>
        <v/>
      </c>
      <c r="AW75" s="27" t="str" cm="1">
        <f t="array" ref="AW75">IF(AW$2&lt;=$R75,INDEX('Sites Data'!$BC$11:$BC$210,(AW$2+SUM($R$4:$R74))),"")</f>
        <v/>
      </c>
      <c r="AX75" s="27" t="str" cm="1">
        <f t="array" ref="AX75">IF(AW$2&lt;=$R75,INDEX('Sites Data'!$BD$11:$BD$210,(AW$2+SUM($R$4:$R74))),"")</f>
        <v/>
      </c>
      <c r="AY75" s="27" t="str" cm="1">
        <f t="array" ref="AY75">IF(AW$2&lt;=$R75,INDEX('Sites Data'!$BE$11:$BE$210,(AW$2+SUM($R$4:$R74))),"")</f>
        <v/>
      </c>
      <c r="AZ75" s="27" t="str" cm="1">
        <f t="array" ref="AZ75">IF(AW$2&lt;=$R75,INDEX('Sites Data'!$BF$11:$BF$210,(AW$2+SUM($R$4:$R74))),"")</f>
        <v/>
      </c>
      <c r="BA75" s="27" t="str" cm="1">
        <f t="array" ref="BA75">IF(AW$2&lt;=$R75,INDEX('Sites Data'!$BG$11:$BG$210,(AW$2+SUM($R$4:$R74))),"")</f>
        <v/>
      </c>
      <c r="BB75" s="27" t="str" cm="1">
        <f t="array" ref="BB75">IF(AW$2&lt;=$R75,INDEX('Sites Data'!$BH$11:$BH$210,(AW$2+SUM($R$4:$R74))),"")</f>
        <v/>
      </c>
      <c r="BC75" s="27" t="str" cm="1">
        <f t="array" ref="BC75">IF(AW$2&lt;=$R75,INDEX('Sites Data'!$BI$11:$BI$210,(AW$2+SUM($R$4:$R74))),"")</f>
        <v/>
      </c>
      <c r="BD75" s="27" t="str" cm="1">
        <f t="array" ref="BD75">IF(AW$2&lt;=$R75,INDEX('Sites Data'!$BJ$11:$BJ$210,(AW$2+SUM($R$4:$R74))),"")</f>
        <v/>
      </c>
      <c r="BE75" s="27" t="str" cm="1">
        <f t="array" ref="BE75">IF(AW$2&lt;=$R75,INDEX('Sites Data'!$BK$11:$BK$210,(AW$2+SUM($R$4:$R74))),"")</f>
        <v/>
      </c>
      <c r="BF75" s="25" t="str">
        <f>IF(AW75="","",SUMIF(Hide[Unique Types],$C75&amp;" "&amp;AX75&amp;" "&amp;AY75&amp;" "&amp;AZ75,SiteCalc2[FCI Charging Capacity '[kWh/day']]))</f>
        <v/>
      </c>
      <c r="BG75" s="27" t="str" cm="1">
        <f t="array" ref="BG75">IF(BG$2&lt;=$R75,INDEX('Sites Data'!$BC$11:$BC$210,(BG$2+SUM($R$4:$R74))),"")</f>
        <v/>
      </c>
      <c r="BH75" s="27" t="str" cm="1">
        <f t="array" ref="BH75">IF(BG$2&lt;=$R75,INDEX('Sites Data'!$BD$11:$BD$210,(BG$2+SUM($R$4:$R74))),"")</f>
        <v/>
      </c>
      <c r="BI75" s="27" t="str" cm="1">
        <f t="array" ref="BI75">IF(BG$2&lt;=$R75,INDEX('Sites Data'!$BE$11:$BE$210,(BG$2+SUM($R$4:$R74))),"")</f>
        <v/>
      </c>
      <c r="BJ75" s="27" t="str" cm="1">
        <f t="array" ref="BJ75">IF(BG$2&lt;=$R75,INDEX('Sites Data'!$BF$11:$BF$210,(BG$2+SUM($R$4:$R74))),"")</f>
        <v/>
      </c>
      <c r="BK75" s="27" t="str" cm="1">
        <f t="array" ref="BK75">IF(BG$2&lt;=$R75,INDEX('Sites Data'!$BG$11:$BG$210,(BG$2+SUM($R$4:$R74))),"")</f>
        <v/>
      </c>
      <c r="BL75" s="27" t="str" cm="1">
        <f t="array" ref="BL75">IF(BG$2&lt;=$R75,INDEX('Sites Data'!$BH$11:$BH$210,(BG$2+SUM($R$4:$R74))),"")</f>
        <v/>
      </c>
      <c r="BM75" s="27" t="str" cm="1">
        <f t="array" ref="BM75">IF(BG$2&lt;=$R75,INDEX('Sites Data'!$BI$11:$BI$210,(BG$2+SUM($R$4:$R74))),"")</f>
        <v/>
      </c>
      <c r="BN75" s="27" t="str" cm="1">
        <f t="array" ref="BN75">IF(BG$2&lt;=$R75,INDEX('Sites Data'!$BJ$11:$BJ$210,(BG$2+SUM($R$4:$R74))),"")</f>
        <v/>
      </c>
      <c r="BO75" s="27" t="str" cm="1">
        <f t="array" ref="BO75">IF(BG$2&lt;=$R75,INDEX('Sites Data'!$BK$11:$BK$210,(BG$2+SUM($R$4:$R74))),"")</f>
        <v/>
      </c>
      <c r="BP75" s="25" t="str">
        <f>IF(BG75="","",SUMIF(Hide[Unique Types],$C75&amp;" "&amp;BH75&amp;" "&amp;BI75&amp;" "&amp;BJ75,SiteCalc2[FCI Charging Capacity '[kWh/day']]))</f>
        <v/>
      </c>
      <c r="BQ75" s="27" t="str" cm="1">
        <f t="array" ref="BQ75">IF(BQ$2&lt;=$R75,INDEX('Sites Data'!$BC$11:$BC$210,(BQ$2+SUM($R$4:$R74))),"")</f>
        <v/>
      </c>
      <c r="BR75" s="27" t="str" cm="1">
        <f t="array" ref="BR75">IF(BQ$2&lt;=$R75,INDEX('Sites Data'!$BD$11:$BD$210,(BQ$2+SUM($R$4:$R74))),"")</f>
        <v/>
      </c>
      <c r="BS75" s="27" t="str" cm="1">
        <f t="array" ref="BS75">IF(BQ$2&lt;=$R75,INDEX('Sites Data'!$BE$11:$BE$210,(BQ$2+SUM($R$4:$R74))),"")</f>
        <v/>
      </c>
      <c r="BT75" s="27" t="str" cm="1">
        <f t="array" ref="BT75">IF(BQ$2&lt;=$R75,INDEX('Sites Data'!$BF$11:$BF$210,(BQ$2+SUM($R$4:$R74))),"")</f>
        <v/>
      </c>
      <c r="BU75" s="27" t="str" cm="1">
        <f t="array" ref="BU75">IF(BQ$2&lt;=$R75,INDEX('Sites Data'!$BG$11:$BG$210,(BQ$2+SUM($R$4:$R74))),"")</f>
        <v/>
      </c>
      <c r="BV75" s="27" t="str" cm="1">
        <f t="array" ref="BV75">IF(BQ$2&lt;=$R75,INDEX('Sites Data'!$BH$11:$BH$210,(BQ$2+SUM($R$4:$R74))),"")</f>
        <v/>
      </c>
      <c r="BW75" s="27" t="str" cm="1">
        <f t="array" ref="BW75">IF(BQ$2&lt;=$R75,INDEX('Sites Data'!$BI$11:$BI$210,(BQ$2+SUM($R$4:$R74))),"")</f>
        <v/>
      </c>
      <c r="BX75" s="27" t="str" cm="1">
        <f t="array" ref="BX75">IF(BQ$2&lt;=$R75,INDEX('Sites Data'!$BJ$11:$BJ$210,(BQ$2+SUM($R$4:$R74))),"")</f>
        <v/>
      </c>
      <c r="BY75" s="27" t="str" cm="1">
        <f t="array" ref="BY75">IF(BQ$2&lt;=$R75,INDEX('Sites Data'!$BK$11:$BK$210,(BQ$2+SUM($R$4:$R74))),"")</f>
        <v/>
      </c>
      <c r="BZ75" s="25" t="str">
        <f>IF(BQ75="","",SUMIF(Hide[Unique Types],$C75&amp;" "&amp;BR75&amp;" "&amp;BS75&amp;" "&amp;BT75,SiteCalc2[FCI Charging Capacity '[kWh/day']]))</f>
        <v/>
      </c>
      <c r="CA75" s="27" t="str" cm="1">
        <f t="array" ref="CA75">IF(CA$2&lt;=$R75,INDEX('Sites Data'!$BC$11:$BC$210,(CA$2+SUM($R$4:$R74))),"")</f>
        <v/>
      </c>
      <c r="CB75" s="27" t="str" cm="1">
        <f t="array" ref="CB75">IF(CA$2&lt;=$R75,INDEX('Sites Data'!$BD$11:$BD$210,(CA$2+SUM($R$4:$R74))),"")</f>
        <v/>
      </c>
      <c r="CC75" s="27" t="str" cm="1">
        <f t="array" ref="CC75">IF(CA$2&lt;=$R75,INDEX('Sites Data'!$BE$11:$BE$210,(CA$2+SUM($R$4:$R74))),"")</f>
        <v/>
      </c>
      <c r="CD75" s="27" t="str" cm="1">
        <f t="array" ref="CD75">IF(CA$2&lt;=$R75,INDEX('Sites Data'!$BF$11:$BF$210,(CA$2+SUM($R$4:$R74))),"")</f>
        <v/>
      </c>
      <c r="CE75" s="27" t="str" cm="1">
        <f t="array" ref="CE75">IF(CA$2&lt;=$R75,INDEX('Sites Data'!$BG$11:$BG$210,(CA$2+SUM($R$4:$R74))),"")</f>
        <v/>
      </c>
      <c r="CF75" s="27" t="str" cm="1">
        <f t="array" ref="CF75">IF(CA$2&lt;=$R75,INDEX('Sites Data'!$BH$11:$BH$210,(CA$2+SUM($R$4:$R74))),"")</f>
        <v/>
      </c>
      <c r="CG75" s="27" t="str" cm="1">
        <f t="array" ref="CG75">IF(CA$2&lt;=$R75,INDEX('Sites Data'!$BI$11:$BI$210,(CA$2+SUM($R$4:$R74))),"")</f>
        <v/>
      </c>
      <c r="CH75" s="27" t="str" cm="1">
        <f t="array" ref="CH75">IF(CA$2&lt;=$R75,INDEX('Sites Data'!$BJ$11:$BJ$210,(CA$2+SUM($R$4:$R74))),"")</f>
        <v/>
      </c>
      <c r="CI75" s="27" t="str" cm="1">
        <f t="array" ref="CI75">IF(CA$2&lt;=$R75,INDEX('Sites Data'!$BK$11:$BK$210,(CA$2+SUM($R$4:$R74))),"")</f>
        <v/>
      </c>
      <c r="CJ75" s="25" t="str">
        <f>IF(CA75="","",SUMIF(Hide[Unique Types],$C75&amp;" "&amp;CB75&amp;" "&amp;CC75&amp;" "&amp;CD75,SiteCalc2[FCI Charging Capacity '[kWh/day']]))</f>
        <v/>
      </c>
      <c r="CK75" s="25" t="str">
        <f t="shared" si="23"/>
        <v/>
      </c>
      <c r="CL75" s="25" t="str">
        <f t="shared" si="24"/>
        <v/>
      </c>
      <c r="CM75" s="25" t="str">
        <f t="shared" si="25"/>
        <v/>
      </c>
      <c r="CN75" s="25" t="str">
        <f t="shared" si="26"/>
        <v/>
      </c>
      <c r="CO75" s="25" t="str">
        <f t="shared" si="27"/>
        <v/>
      </c>
      <c r="CP75" s="25" t="str">
        <f t="shared" si="28"/>
        <v/>
      </c>
      <c r="CQ75" s="25" t="str">
        <f t="shared" si="29"/>
        <v/>
      </c>
      <c r="CR75" s="25" t="str">
        <f t="shared" si="30"/>
        <v/>
      </c>
      <c r="CS75" s="25" t="str">
        <f t="shared" si="31"/>
        <v/>
      </c>
      <c r="CT75" s="25" t="str">
        <f t="shared" si="32"/>
        <v/>
      </c>
    </row>
    <row r="76" spans="1:98" x14ac:dyDescent="0.3">
      <c r="A76" s="20">
        <v>73</v>
      </c>
      <c r="B76" s="20">
        <f t="shared" si="22"/>
        <v>0</v>
      </c>
      <c r="D76" s="25">
        <f>_xlfn.XLOOKUP(C76,SiteChar[Site Name],SiteChar[Site Street Address],"",0,1)</f>
        <v>0</v>
      </c>
      <c r="E76" s="25" t="str">
        <f>_xlfn.XLOOKUP(D76,SiteChar[Site Street Address],SiteChar[Site City],"",0,1)</f>
        <v/>
      </c>
      <c r="F76" s="25">
        <f>_xlfn.XLOOKUP($C76,SiteChar[Site Name],SiteChar[Latitude],"",0,1)</f>
        <v>0</v>
      </c>
      <c r="G76" s="25">
        <f>_xlfn.XLOOKUP($C76,SiteChar[Site Name],SiteChar[Longitude],"",0,1)</f>
        <v>0</v>
      </c>
      <c r="H76" s="33">
        <f>_xlfn.XLOOKUP($C76,SiteChar[Site Name],SiteChar[Expected Date of Station Operation],"",0,1)</f>
        <v>0</v>
      </c>
      <c r="I76" s="34">
        <f>_xlfn.XLOOKUP($C76,SiteChar[Site Name],SiteChar[Expected Daily Permitted Hours],"",0,1)</f>
        <v>0</v>
      </c>
      <c r="J76" s="25">
        <f>_xlfn.XLOOKUP($C76,SiteChar[Site Name],SiteChar[Maximum Total Site Power 
'[kW']],"",0,1)</f>
        <v>0</v>
      </c>
      <c r="K76" s="25"/>
      <c r="L76" s="25" cm="1">
        <f t="array" ref="L76">_xlfn.XLOOKUP($C76,SiteChar[Site Name],SiteCalc1[Total Site
FCI 
Power Rating 
'[kW']],"",0,1)</f>
        <v>0</v>
      </c>
      <c r="M76" s="25" cm="1">
        <f t="array" ref="M76">_xlfn.XLOOKUP($C76,SiteChar[Site Name],SiteCalc1[Total 
Site 
LMD-FCI Power Rating 
'[kW']],"",0,1)</f>
        <v>0</v>
      </c>
      <c r="N76" s="25" cm="1">
        <f t="array" ref="N76">_xlfn.XLOOKUP($C76,SiteChar[Site Name],SiteCalc1[Total Site
HD-FCI Power Rating 
'[kW']],"",0,1)</f>
        <v>0</v>
      </c>
      <c r="O76" s="25" cm="1">
        <f t="array" ref="O76">_xlfn.XLOOKUP($C76,SiteChar[Site Name],SiteCalc2[Total Number of 
Site 
FSEs],"",0,1)</f>
        <v>0</v>
      </c>
      <c r="P76" s="27" cm="1">
        <f t="array" ref="P76">_xlfn.XLOOKUP($C76,SiteChar[Site Name],SiteCalc2[Total Number of Site
LMD-FCI FSEs],"",0,1)</f>
        <v>0</v>
      </c>
      <c r="Q76" s="27" cm="1">
        <f t="array" ref="Q76">_xlfn.XLOOKUP($C76,SiteChar[Site Name],SiteCalc2[Total Number of Site
HD-FCI FSEs],"",0,1)</f>
        <v>0</v>
      </c>
      <c r="R76" s="27" t="str" cm="1">
        <f t="array" ref="R76">_xlfn.XLOOKUP(C76,'Sites Data'!AZ83:$AZ$210,'Sites Data'!BA83:$BA$210,"",0,1)</f>
        <v/>
      </c>
      <c r="S76" s="25" t="str" cm="1">
        <f t="array" ref="S76">INDEX('Sites Data'!$BC$11:$BC$210,(S$2+SUM($R$4:R75)))</f>
        <v/>
      </c>
      <c r="T76" s="25" t="str" cm="1">
        <f t="array" ref="T76">INDEX('Sites Data'!$BD$11:$BD$210,(S$2+SUM($R$4:R75)))</f>
        <v/>
      </c>
      <c r="U76" s="25" t="str" cm="1">
        <f t="array" ref="U76">INDEX('Sites Data'!$BE$11:$BE$210,(S$2+SUM($R$4:$R75)))</f>
        <v/>
      </c>
      <c r="V76" s="25" t="str" cm="1">
        <f t="array" ref="V76">INDEX('Sites Data'!$BF$11:$BF$210,(S$2+SUM($R$4:$R75)))</f>
        <v/>
      </c>
      <c r="W76" s="25" t="str" cm="1">
        <f t="array" ref="W76">INDEX('Sites Data'!$BG$11:$BG$210,(S$2+SUM($R$4:$R75)))</f>
        <v/>
      </c>
      <c r="X76" s="25" t="str" cm="1">
        <f t="array" ref="X76">INDEX('Sites Data'!$BH$11:$BH$210,(S$2+SUM($R$4:$R75)))</f>
        <v/>
      </c>
      <c r="Y76" s="25" t="str" cm="1">
        <f t="array" ref="Y76">INDEX('Sites Data'!$BI$11:$BI$210,(S$2+SUM($R$4:$R75)))</f>
        <v/>
      </c>
      <c r="Z76" s="25" t="str" cm="1">
        <f t="array" ref="Z76">INDEX('Sites Data'!$BJ$11:$BJ$210,(S$2+SUM($R$4:$R75)))</f>
        <v/>
      </c>
      <c r="AA76" s="25" t="str" cm="1">
        <f t="array" ref="AA76">INDEX('Sites Data'!$BK$11:$BK$210,(S$2+SUM($R$4:$R75)))</f>
        <v/>
      </c>
      <c r="AB76" s="25" t="str">
        <f>IF(S76="","",SUMIF(Hide[Unique Types],$C76&amp;" "&amp;T76&amp;" "&amp;U76&amp;" "&amp;V76,SiteCalc2[FCI Charging Capacity '[kWh/day']]))</f>
        <v/>
      </c>
      <c r="AC76" s="27" t="str" cm="1">
        <f t="array" ref="AC76">IF(AC$2&lt;=$R76,INDEX('Sites Data'!$BC$11:$BC$210,(AC$2+SUM($R$4:$R75))),"")</f>
        <v/>
      </c>
      <c r="AD76" s="152" t="str" cm="1">
        <f t="array" ref="AD76">IF(AC$2&lt;=$R76,INDEX('Sites Data'!$BD$11:$BD$210,(AC$2+SUM($R$4:$R75))),"")</f>
        <v/>
      </c>
      <c r="AE76" s="27" t="str" cm="1">
        <f t="array" ref="AE76">IF(AC$2&lt;=$R76,INDEX('Sites Data'!$BE$11:$BE$210,(AC$2+SUM($R$4:$R75))),"")</f>
        <v/>
      </c>
      <c r="AF76" s="27" t="str" cm="1">
        <f t="array" ref="AF76">IF(AC$2&lt;=$R76,INDEX('Sites Data'!$BF$11:$BF$210,(AC$2+SUM($R$4:$R75))),"")</f>
        <v/>
      </c>
      <c r="AG76" s="27" t="str" cm="1">
        <f t="array" ref="AG76">IF(AC$2&lt;=$R76,INDEX('Sites Data'!$BG$11:$BG$210,(AC$2+SUM($R$4:$R75))),"")</f>
        <v/>
      </c>
      <c r="AH76" s="27" t="str" cm="1">
        <f t="array" ref="AH76">IF(AC$2&lt;=$R76,INDEX('Sites Data'!$BH$11:$BH$210,(AC$2+SUM($R$4:$R75))),"")</f>
        <v/>
      </c>
      <c r="AI76" s="27" t="str" cm="1">
        <f t="array" ref="AI76">IF(AC$2&lt;=$R76,INDEX('Sites Data'!$BI$11:$BI$210,(AC$2+SUM($R$4:$R75))),"")</f>
        <v/>
      </c>
      <c r="AJ76" s="27" t="str" cm="1">
        <f t="array" ref="AJ76">IF(AC$2&lt;=$R76,INDEX('Sites Data'!$BJ$11:$BJ$210,(AC$2+SUM($R$4:$R75))),"")</f>
        <v/>
      </c>
      <c r="AK76" s="27" t="str" cm="1">
        <f t="array" ref="AK76">IF(AC$2&lt;=$R76,INDEX('Sites Data'!$BK$11:$BK$210,(AC$2+SUM($R$4:$R75))),"")</f>
        <v/>
      </c>
      <c r="AL76" s="25" t="str">
        <f>IF(AC76="","",SUMIF(Hide[Unique Types],$C76&amp;" "&amp;AD76&amp;" "&amp;AE76&amp;" "&amp;AF76,SiteCalc2[FCI Charging Capacity '[kWh/day']]))</f>
        <v/>
      </c>
      <c r="AM76" s="27" t="str" cm="1">
        <f t="array" ref="AM76">IF(AM$2&lt;=$R76,INDEX('Sites Data'!$BC$11:$BC$210,(AM$2+SUM($R$4:$R75))),"")</f>
        <v/>
      </c>
      <c r="AN76" s="27" t="str" cm="1">
        <f t="array" ref="AN76">IF(AM$2&lt;=$R76,INDEX('Sites Data'!$BD$11:$BD$210,(AM$2+SUM($R$4:$R75))),"")</f>
        <v/>
      </c>
      <c r="AO76" s="27" t="str" cm="1">
        <f t="array" ref="AO76">IF(AM$2&lt;=$R76,INDEX('Sites Data'!$BE$11:$BE$210,(AM$2+SUM($R$4:$R75))),"")</f>
        <v/>
      </c>
      <c r="AP76" s="27" t="str" cm="1">
        <f t="array" ref="AP76">IF(AM$2&lt;=$R76,INDEX('Sites Data'!$BF$11:$BF$210,(AM$2+SUM($R$4:$R75))),"")</f>
        <v/>
      </c>
      <c r="AQ76" s="27" t="str" cm="1">
        <f t="array" ref="AQ76">IF(AM$2&lt;=$R76,INDEX('Sites Data'!$BG$11:$BG$210,(AM$2+SUM($R$4:$R75))),"")</f>
        <v/>
      </c>
      <c r="AR76" s="27" t="str" cm="1">
        <f t="array" ref="AR76">IF(AM$2&lt;=$R76,INDEX('Sites Data'!$BH$11:$BH$210,(AM$2+SUM($R$4:$R75))),"")</f>
        <v/>
      </c>
      <c r="AS76" s="27" t="str" cm="1">
        <f t="array" ref="AS76">IF(AM$2&lt;=$R76,INDEX('Sites Data'!$BI$11:$BI$210,(AM$2+SUM($R$4:$R75))),"")</f>
        <v/>
      </c>
      <c r="AT76" s="27" t="str" cm="1">
        <f t="array" ref="AT76">IF(AM$2&lt;=$R76,INDEX('Sites Data'!$BJ$11:$BJ$210,(AM$2+SUM($R$4:$R75))),"")</f>
        <v/>
      </c>
      <c r="AU76" s="27" t="str" cm="1">
        <f t="array" ref="AU76">IF(AM$2&lt;=$R76,INDEX('Sites Data'!$BK$11:$BK$210,(AM$2+SUM($R$4:$R75))),"")</f>
        <v/>
      </c>
      <c r="AV76" s="25" t="str">
        <f>IF(AM76="","",SUMIF(Hide[Unique Types],$C76&amp;" "&amp;AN76&amp;" "&amp;AO76&amp;" "&amp;AP76,SiteCalc2[FCI Charging Capacity '[kWh/day']]))</f>
        <v/>
      </c>
      <c r="AW76" s="27" t="str" cm="1">
        <f t="array" ref="AW76">IF(AW$2&lt;=$R76,INDEX('Sites Data'!$BC$11:$BC$210,(AW$2+SUM($R$4:$R75))),"")</f>
        <v/>
      </c>
      <c r="AX76" s="27" t="str" cm="1">
        <f t="array" ref="AX76">IF(AW$2&lt;=$R76,INDEX('Sites Data'!$BD$11:$BD$210,(AW$2+SUM($R$4:$R75))),"")</f>
        <v/>
      </c>
      <c r="AY76" s="27" t="str" cm="1">
        <f t="array" ref="AY76">IF(AW$2&lt;=$R76,INDEX('Sites Data'!$BE$11:$BE$210,(AW$2+SUM($R$4:$R75))),"")</f>
        <v/>
      </c>
      <c r="AZ76" s="27" t="str" cm="1">
        <f t="array" ref="AZ76">IF(AW$2&lt;=$R76,INDEX('Sites Data'!$BF$11:$BF$210,(AW$2+SUM($R$4:$R75))),"")</f>
        <v/>
      </c>
      <c r="BA76" s="27" t="str" cm="1">
        <f t="array" ref="BA76">IF(AW$2&lt;=$R76,INDEX('Sites Data'!$BG$11:$BG$210,(AW$2+SUM($R$4:$R75))),"")</f>
        <v/>
      </c>
      <c r="BB76" s="27" t="str" cm="1">
        <f t="array" ref="BB76">IF(AW$2&lt;=$R76,INDEX('Sites Data'!$BH$11:$BH$210,(AW$2+SUM($R$4:$R75))),"")</f>
        <v/>
      </c>
      <c r="BC76" s="27" t="str" cm="1">
        <f t="array" ref="BC76">IF(AW$2&lt;=$R76,INDEX('Sites Data'!$BI$11:$BI$210,(AW$2+SUM($R$4:$R75))),"")</f>
        <v/>
      </c>
      <c r="BD76" s="27" t="str" cm="1">
        <f t="array" ref="BD76">IF(AW$2&lt;=$R76,INDEX('Sites Data'!$BJ$11:$BJ$210,(AW$2+SUM($R$4:$R75))),"")</f>
        <v/>
      </c>
      <c r="BE76" s="27" t="str" cm="1">
        <f t="array" ref="BE76">IF(AW$2&lt;=$R76,INDEX('Sites Data'!$BK$11:$BK$210,(AW$2+SUM($R$4:$R75))),"")</f>
        <v/>
      </c>
      <c r="BF76" s="25" t="str">
        <f>IF(AW76="","",SUMIF(Hide[Unique Types],$C76&amp;" "&amp;AX76&amp;" "&amp;AY76&amp;" "&amp;AZ76,SiteCalc2[FCI Charging Capacity '[kWh/day']]))</f>
        <v/>
      </c>
      <c r="BG76" s="27" t="str" cm="1">
        <f t="array" ref="BG76">IF(BG$2&lt;=$R76,INDEX('Sites Data'!$BC$11:$BC$210,(BG$2+SUM($R$4:$R75))),"")</f>
        <v/>
      </c>
      <c r="BH76" s="27" t="str" cm="1">
        <f t="array" ref="BH76">IF(BG$2&lt;=$R76,INDEX('Sites Data'!$BD$11:$BD$210,(BG$2+SUM($R$4:$R75))),"")</f>
        <v/>
      </c>
      <c r="BI76" s="27" t="str" cm="1">
        <f t="array" ref="BI76">IF(BG$2&lt;=$R76,INDEX('Sites Data'!$BE$11:$BE$210,(BG$2+SUM($R$4:$R75))),"")</f>
        <v/>
      </c>
      <c r="BJ76" s="27" t="str" cm="1">
        <f t="array" ref="BJ76">IF(BG$2&lt;=$R76,INDEX('Sites Data'!$BF$11:$BF$210,(BG$2+SUM($R$4:$R75))),"")</f>
        <v/>
      </c>
      <c r="BK76" s="27" t="str" cm="1">
        <f t="array" ref="BK76">IF(BG$2&lt;=$R76,INDEX('Sites Data'!$BG$11:$BG$210,(BG$2+SUM($R$4:$R75))),"")</f>
        <v/>
      </c>
      <c r="BL76" s="27" t="str" cm="1">
        <f t="array" ref="BL76">IF(BG$2&lt;=$R76,INDEX('Sites Data'!$BH$11:$BH$210,(BG$2+SUM($R$4:$R75))),"")</f>
        <v/>
      </c>
      <c r="BM76" s="27" t="str" cm="1">
        <f t="array" ref="BM76">IF(BG$2&lt;=$R76,INDEX('Sites Data'!$BI$11:$BI$210,(BG$2+SUM($R$4:$R75))),"")</f>
        <v/>
      </c>
      <c r="BN76" s="27" t="str" cm="1">
        <f t="array" ref="BN76">IF(BG$2&lt;=$R76,INDEX('Sites Data'!$BJ$11:$BJ$210,(BG$2+SUM($R$4:$R75))),"")</f>
        <v/>
      </c>
      <c r="BO76" s="27" t="str" cm="1">
        <f t="array" ref="BO76">IF(BG$2&lt;=$R76,INDEX('Sites Data'!$BK$11:$BK$210,(BG$2+SUM($R$4:$R75))),"")</f>
        <v/>
      </c>
      <c r="BP76" s="25" t="str">
        <f>IF(BG76="","",SUMIF(Hide[Unique Types],$C76&amp;" "&amp;BH76&amp;" "&amp;BI76&amp;" "&amp;BJ76,SiteCalc2[FCI Charging Capacity '[kWh/day']]))</f>
        <v/>
      </c>
      <c r="BQ76" s="27" t="str" cm="1">
        <f t="array" ref="BQ76">IF(BQ$2&lt;=$R76,INDEX('Sites Data'!$BC$11:$BC$210,(BQ$2+SUM($R$4:$R75))),"")</f>
        <v/>
      </c>
      <c r="BR76" s="27" t="str" cm="1">
        <f t="array" ref="BR76">IF(BQ$2&lt;=$R76,INDEX('Sites Data'!$BD$11:$BD$210,(BQ$2+SUM($R$4:$R75))),"")</f>
        <v/>
      </c>
      <c r="BS76" s="27" t="str" cm="1">
        <f t="array" ref="BS76">IF(BQ$2&lt;=$R76,INDEX('Sites Data'!$BE$11:$BE$210,(BQ$2+SUM($R$4:$R75))),"")</f>
        <v/>
      </c>
      <c r="BT76" s="27" t="str" cm="1">
        <f t="array" ref="BT76">IF(BQ$2&lt;=$R76,INDEX('Sites Data'!$BF$11:$BF$210,(BQ$2+SUM($R$4:$R75))),"")</f>
        <v/>
      </c>
      <c r="BU76" s="27" t="str" cm="1">
        <f t="array" ref="BU76">IF(BQ$2&lt;=$R76,INDEX('Sites Data'!$BG$11:$BG$210,(BQ$2+SUM($R$4:$R75))),"")</f>
        <v/>
      </c>
      <c r="BV76" s="27" t="str" cm="1">
        <f t="array" ref="BV76">IF(BQ$2&lt;=$R76,INDEX('Sites Data'!$BH$11:$BH$210,(BQ$2+SUM($R$4:$R75))),"")</f>
        <v/>
      </c>
      <c r="BW76" s="27" t="str" cm="1">
        <f t="array" ref="BW76">IF(BQ$2&lt;=$R76,INDEX('Sites Data'!$BI$11:$BI$210,(BQ$2+SUM($R$4:$R75))),"")</f>
        <v/>
      </c>
      <c r="BX76" s="27" t="str" cm="1">
        <f t="array" ref="BX76">IF(BQ$2&lt;=$R76,INDEX('Sites Data'!$BJ$11:$BJ$210,(BQ$2+SUM($R$4:$R75))),"")</f>
        <v/>
      </c>
      <c r="BY76" s="27" t="str" cm="1">
        <f t="array" ref="BY76">IF(BQ$2&lt;=$R76,INDEX('Sites Data'!$BK$11:$BK$210,(BQ$2+SUM($R$4:$R75))),"")</f>
        <v/>
      </c>
      <c r="BZ76" s="25" t="str">
        <f>IF(BQ76="","",SUMIF(Hide[Unique Types],$C76&amp;" "&amp;BR76&amp;" "&amp;BS76&amp;" "&amp;BT76,SiteCalc2[FCI Charging Capacity '[kWh/day']]))</f>
        <v/>
      </c>
      <c r="CA76" s="27" t="str" cm="1">
        <f t="array" ref="CA76">IF(CA$2&lt;=$R76,INDEX('Sites Data'!$BC$11:$BC$210,(CA$2+SUM($R$4:$R75))),"")</f>
        <v/>
      </c>
      <c r="CB76" s="27" t="str" cm="1">
        <f t="array" ref="CB76">IF(CA$2&lt;=$R76,INDEX('Sites Data'!$BD$11:$BD$210,(CA$2+SUM($R$4:$R75))),"")</f>
        <v/>
      </c>
      <c r="CC76" s="27" t="str" cm="1">
        <f t="array" ref="CC76">IF(CA$2&lt;=$R76,INDEX('Sites Data'!$BE$11:$BE$210,(CA$2+SUM($R$4:$R75))),"")</f>
        <v/>
      </c>
      <c r="CD76" s="27" t="str" cm="1">
        <f t="array" ref="CD76">IF(CA$2&lt;=$R76,INDEX('Sites Data'!$BF$11:$BF$210,(CA$2+SUM($R$4:$R75))),"")</f>
        <v/>
      </c>
      <c r="CE76" s="27" t="str" cm="1">
        <f t="array" ref="CE76">IF(CA$2&lt;=$R76,INDEX('Sites Data'!$BG$11:$BG$210,(CA$2+SUM($R$4:$R75))),"")</f>
        <v/>
      </c>
      <c r="CF76" s="27" t="str" cm="1">
        <f t="array" ref="CF76">IF(CA$2&lt;=$R76,INDEX('Sites Data'!$BH$11:$BH$210,(CA$2+SUM($R$4:$R75))),"")</f>
        <v/>
      </c>
      <c r="CG76" s="27" t="str" cm="1">
        <f t="array" ref="CG76">IF(CA$2&lt;=$R76,INDEX('Sites Data'!$BI$11:$BI$210,(CA$2+SUM($R$4:$R75))),"")</f>
        <v/>
      </c>
      <c r="CH76" s="27" t="str" cm="1">
        <f t="array" ref="CH76">IF(CA$2&lt;=$R76,INDEX('Sites Data'!$BJ$11:$BJ$210,(CA$2+SUM($R$4:$R75))),"")</f>
        <v/>
      </c>
      <c r="CI76" s="27" t="str" cm="1">
        <f t="array" ref="CI76">IF(CA$2&lt;=$R76,INDEX('Sites Data'!$BK$11:$BK$210,(CA$2+SUM($R$4:$R75))),"")</f>
        <v/>
      </c>
      <c r="CJ76" s="25" t="str">
        <f>IF(CA76="","",SUMIF(Hide[Unique Types],$C76&amp;" "&amp;CB76&amp;" "&amp;CC76&amp;" "&amp;CD76,SiteCalc2[FCI Charging Capacity '[kWh/day']]))</f>
        <v/>
      </c>
      <c r="CK76" s="25" t="str">
        <f t="shared" si="23"/>
        <v/>
      </c>
      <c r="CL76" s="25" t="str">
        <f t="shared" si="24"/>
        <v/>
      </c>
      <c r="CM76" s="25" t="str">
        <f t="shared" si="25"/>
        <v/>
      </c>
      <c r="CN76" s="25" t="str">
        <f t="shared" si="26"/>
        <v/>
      </c>
      <c r="CO76" s="25" t="str">
        <f t="shared" si="27"/>
        <v/>
      </c>
      <c r="CP76" s="25" t="str">
        <f t="shared" si="28"/>
        <v/>
      </c>
      <c r="CQ76" s="25" t="str">
        <f t="shared" si="29"/>
        <v/>
      </c>
      <c r="CR76" s="25" t="str">
        <f t="shared" si="30"/>
        <v/>
      </c>
      <c r="CS76" s="25" t="str">
        <f t="shared" si="31"/>
        <v/>
      </c>
      <c r="CT76" s="25" t="str">
        <f t="shared" si="32"/>
        <v/>
      </c>
    </row>
    <row r="77" spans="1:98" x14ac:dyDescent="0.3">
      <c r="A77" s="20">
        <v>74</v>
      </c>
      <c r="B77" s="20">
        <f t="shared" si="22"/>
        <v>0</v>
      </c>
      <c r="D77" s="25">
        <f>_xlfn.XLOOKUP(C77,SiteChar[Site Name],SiteChar[Site Street Address],"",0,1)</f>
        <v>0</v>
      </c>
      <c r="E77" s="25" t="str">
        <f>_xlfn.XLOOKUP(D77,SiteChar[Site Street Address],SiteChar[Site City],"",0,1)</f>
        <v/>
      </c>
      <c r="F77" s="25">
        <f>_xlfn.XLOOKUP($C77,SiteChar[Site Name],SiteChar[Latitude],"",0,1)</f>
        <v>0</v>
      </c>
      <c r="G77" s="25">
        <f>_xlfn.XLOOKUP($C77,SiteChar[Site Name],SiteChar[Longitude],"",0,1)</f>
        <v>0</v>
      </c>
      <c r="H77" s="33">
        <f>_xlfn.XLOOKUP($C77,SiteChar[Site Name],SiteChar[Expected Date of Station Operation],"",0,1)</f>
        <v>0</v>
      </c>
      <c r="I77" s="34">
        <f>_xlfn.XLOOKUP($C77,SiteChar[Site Name],SiteChar[Expected Daily Permitted Hours],"",0,1)</f>
        <v>0</v>
      </c>
      <c r="J77" s="25">
        <f>_xlfn.XLOOKUP($C77,SiteChar[Site Name],SiteChar[Maximum Total Site Power 
'[kW']],"",0,1)</f>
        <v>0</v>
      </c>
      <c r="K77" s="25"/>
      <c r="L77" s="25" cm="1">
        <f t="array" ref="L77">_xlfn.XLOOKUP($C77,SiteChar[Site Name],SiteCalc1[Total Site
FCI 
Power Rating 
'[kW']],"",0,1)</f>
        <v>0</v>
      </c>
      <c r="M77" s="25" cm="1">
        <f t="array" ref="M77">_xlfn.XLOOKUP($C77,SiteChar[Site Name],SiteCalc1[Total 
Site 
LMD-FCI Power Rating 
'[kW']],"",0,1)</f>
        <v>0</v>
      </c>
      <c r="N77" s="25" cm="1">
        <f t="array" ref="N77">_xlfn.XLOOKUP($C77,SiteChar[Site Name],SiteCalc1[Total Site
HD-FCI Power Rating 
'[kW']],"",0,1)</f>
        <v>0</v>
      </c>
      <c r="O77" s="25" cm="1">
        <f t="array" ref="O77">_xlfn.XLOOKUP($C77,SiteChar[Site Name],SiteCalc2[Total Number of 
Site 
FSEs],"",0,1)</f>
        <v>0</v>
      </c>
      <c r="P77" s="27" cm="1">
        <f t="array" ref="P77">_xlfn.XLOOKUP($C77,SiteChar[Site Name],SiteCalc2[Total Number of Site
LMD-FCI FSEs],"",0,1)</f>
        <v>0</v>
      </c>
      <c r="Q77" s="27" cm="1">
        <f t="array" ref="Q77">_xlfn.XLOOKUP($C77,SiteChar[Site Name],SiteCalc2[Total Number of Site
HD-FCI FSEs],"",0,1)</f>
        <v>0</v>
      </c>
      <c r="R77" s="27" t="str" cm="1">
        <f t="array" ref="R77">_xlfn.XLOOKUP(C77,'Sites Data'!AZ84:$AZ$210,'Sites Data'!BA84:$BA$210,"",0,1)</f>
        <v/>
      </c>
      <c r="S77" s="25" t="str" cm="1">
        <f t="array" ref="S77">INDEX('Sites Data'!$BC$11:$BC$210,(S$2+SUM($R$4:R76)))</f>
        <v/>
      </c>
      <c r="T77" s="25" t="str" cm="1">
        <f t="array" ref="T77">INDEX('Sites Data'!$BD$11:$BD$210,(S$2+SUM($R$4:R76)))</f>
        <v/>
      </c>
      <c r="U77" s="25" t="str" cm="1">
        <f t="array" ref="U77">INDEX('Sites Data'!$BE$11:$BE$210,(S$2+SUM($R$4:$R76)))</f>
        <v/>
      </c>
      <c r="V77" s="25" t="str" cm="1">
        <f t="array" ref="V77">INDEX('Sites Data'!$BF$11:$BF$210,(S$2+SUM($R$4:$R76)))</f>
        <v/>
      </c>
      <c r="W77" s="25" t="str" cm="1">
        <f t="array" ref="W77">INDEX('Sites Data'!$BG$11:$BG$210,(S$2+SUM($R$4:$R76)))</f>
        <v/>
      </c>
      <c r="X77" s="25" t="str" cm="1">
        <f t="array" ref="X77">INDEX('Sites Data'!$BH$11:$BH$210,(S$2+SUM($R$4:$R76)))</f>
        <v/>
      </c>
      <c r="Y77" s="25" t="str" cm="1">
        <f t="array" ref="Y77">INDEX('Sites Data'!$BI$11:$BI$210,(S$2+SUM($R$4:$R76)))</f>
        <v/>
      </c>
      <c r="Z77" s="25" t="str" cm="1">
        <f t="array" ref="Z77">INDEX('Sites Data'!$BJ$11:$BJ$210,(S$2+SUM($R$4:$R76)))</f>
        <v/>
      </c>
      <c r="AA77" s="25" t="str" cm="1">
        <f t="array" ref="AA77">INDEX('Sites Data'!$BK$11:$BK$210,(S$2+SUM($R$4:$R76)))</f>
        <v/>
      </c>
      <c r="AB77" s="25" t="str">
        <f>IF(S77="","",SUMIF(Hide[Unique Types],$C77&amp;" "&amp;T77&amp;" "&amp;U77&amp;" "&amp;V77,SiteCalc2[FCI Charging Capacity '[kWh/day']]))</f>
        <v/>
      </c>
      <c r="AC77" s="27" t="str" cm="1">
        <f t="array" ref="AC77">IF(AC$2&lt;=$R77,INDEX('Sites Data'!$BC$11:$BC$210,(AC$2+SUM($R$4:$R76))),"")</f>
        <v/>
      </c>
      <c r="AD77" s="152" t="str" cm="1">
        <f t="array" ref="AD77">IF(AC$2&lt;=$R77,INDEX('Sites Data'!$BD$11:$BD$210,(AC$2+SUM($R$4:$R76))),"")</f>
        <v/>
      </c>
      <c r="AE77" s="27" t="str" cm="1">
        <f t="array" ref="AE77">IF(AC$2&lt;=$R77,INDEX('Sites Data'!$BE$11:$BE$210,(AC$2+SUM($R$4:$R76))),"")</f>
        <v/>
      </c>
      <c r="AF77" s="27" t="str" cm="1">
        <f t="array" ref="AF77">IF(AC$2&lt;=$R77,INDEX('Sites Data'!$BF$11:$BF$210,(AC$2+SUM($R$4:$R76))),"")</f>
        <v/>
      </c>
      <c r="AG77" s="27" t="str" cm="1">
        <f t="array" ref="AG77">IF(AC$2&lt;=$R77,INDEX('Sites Data'!$BG$11:$BG$210,(AC$2+SUM($R$4:$R76))),"")</f>
        <v/>
      </c>
      <c r="AH77" s="27" t="str" cm="1">
        <f t="array" ref="AH77">IF(AC$2&lt;=$R77,INDEX('Sites Data'!$BH$11:$BH$210,(AC$2+SUM($R$4:$R76))),"")</f>
        <v/>
      </c>
      <c r="AI77" s="27" t="str" cm="1">
        <f t="array" ref="AI77">IF(AC$2&lt;=$R77,INDEX('Sites Data'!$BI$11:$BI$210,(AC$2+SUM($R$4:$R76))),"")</f>
        <v/>
      </c>
      <c r="AJ77" s="27" t="str" cm="1">
        <f t="array" ref="AJ77">IF(AC$2&lt;=$R77,INDEX('Sites Data'!$BJ$11:$BJ$210,(AC$2+SUM($R$4:$R76))),"")</f>
        <v/>
      </c>
      <c r="AK77" s="27" t="str" cm="1">
        <f t="array" ref="AK77">IF(AC$2&lt;=$R77,INDEX('Sites Data'!$BK$11:$BK$210,(AC$2+SUM($R$4:$R76))),"")</f>
        <v/>
      </c>
      <c r="AL77" s="25" t="str">
        <f>IF(AC77="","",SUMIF(Hide[Unique Types],$C77&amp;" "&amp;AD77&amp;" "&amp;AE77&amp;" "&amp;AF77,SiteCalc2[FCI Charging Capacity '[kWh/day']]))</f>
        <v/>
      </c>
      <c r="AM77" s="27" t="str" cm="1">
        <f t="array" ref="AM77">IF(AM$2&lt;=$R77,INDEX('Sites Data'!$BC$11:$BC$210,(AM$2+SUM($R$4:$R76))),"")</f>
        <v/>
      </c>
      <c r="AN77" s="27" t="str" cm="1">
        <f t="array" ref="AN77">IF(AM$2&lt;=$R77,INDEX('Sites Data'!$BD$11:$BD$210,(AM$2+SUM($R$4:$R76))),"")</f>
        <v/>
      </c>
      <c r="AO77" s="27" t="str" cm="1">
        <f t="array" ref="AO77">IF(AM$2&lt;=$R77,INDEX('Sites Data'!$BE$11:$BE$210,(AM$2+SUM($R$4:$R76))),"")</f>
        <v/>
      </c>
      <c r="AP77" s="27" t="str" cm="1">
        <f t="array" ref="AP77">IF(AM$2&lt;=$R77,INDEX('Sites Data'!$BF$11:$BF$210,(AM$2+SUM($R$4:$R76))),"")</f>
        <v/>
      </c>
      <c r="AQ77" s="27" t="str" cm="1">
        <f t="array" ref="AQ77">IF(AM$2&lt;=$R77,INDEX('Sites Data'!$BG$11:$BG$210,(AM$2+SUM($R$4:$R76))),"")</f>
        <v/>
      </c>
      <c r="AR77" s="27" t="str" cm="1">
        <f t="array" ref="AR77">IF(AM$2&lt;=$R77,INDEX('Sites Data'!$BH$11:$BH$210,(AM$2+SUM($R$4:$R76))),"")</f>
        <v/>
      </c>
      <c r="AS77" s="27" t="str" cm="1">
        <f t="array" ref="AS77">IF(AM$2&lt;=$R77,INDEX('Sites Data'!$BI$11:$BI$210,(AM$2+SUM($R$4:$R76))),"")</f>
        <v/>
      </c>
      <c r="AT77" s="27" t="str" cm="1">
        <f t="array" ref="AT77">IF(AM$2&lt;=$R77,INDEX('Sites Data'!$BJ$11:$BJ$210,(AM$2+SUM($R$4:$R76))),"")</f>
        <v/>
      </c>
      <c r="AU77" s="27" t="str" cm="1">
        <f t="array" ref="AU77">IF(AM$2&lt;=$R77,INDEX('Sites Data'!$BK$11:$BK$210,(AM$2+SUM($R$4:$R76))),"")</f>
        <v/>
      </c>
      <c r="AV77" s="25" t="str">
        <f>IF(AM77="","",SUMIF(Hide[Unique Types],$C77&amp;" "&amp;AN77&amp;" "&amp;AO77&amp;" "&amp;AP77,SiteCalc2[FCI Charging Capacity '[kWh/day']]))</f>
        <v/>
      </c>
      <c r="AW77" s="27" t="str" cm="1">
        <f t="array" ref="AW77">IF(AW$2&lt;=$R77,INDEX('Sites Data'!$BC$11:$BC$210,(AW$2+SUM($R$4:$R76))),"")</f>
        <v/>
      </c>
      <c r="AX77" s="27" t="str" cm="1">
        <f t="array" ref="AX77">IF(AW$2&lt;=$R77,INDEX('Sites Data'!$BD$11:$BD$210,(AW$2+SUM($R$4:$R76))),"")</f>
        <v/>
      </c>
      <c r="AY77" s="27" t="str" cm="1">
        <f t="array" ref="AY77">IF(AW$2&lt;=$R77,INDEX('Sites Data'!$BE$11:$BE$210,(AW$2+SUM($R$4:$R76))),"")</f>
        <v/>
      </c>
      <c r="AZ77" s="27" t="str" cm="1">
        <f t="array" ref="AZ77">IF(AW$2&lt;=$R77,INDEX('Sites Data'!$BF$11:$BF$210,(AW$2+SUM($R$4:$R76))),"")</f>
        <v/>
      </c>
      <c r="BA77" s="27" t="str" cm="1">
        <f t="array" ref="BA77">IF(AW$2&lt;=$R77,INDEX('Sites Data'!$BG$11:$BG$210,(AW$2+SUM($R$4:$R76))),"")</f>
        <v/>
      </c>
      <c r="BB77" s="27" t="str" cm="1">
        <f t="array" ref="BB77">IF(AW$2&lt;=$R77,INDEX('Sites Data'!$BH$11:$BH$210,(AW$2+SUM($R$4:$R76))),"")</f>
        <v/>
      </c>
      <c r="BC77" s="27" t="str" cm="1">
        <f t="array" ref="BC77">IF(AW$2&lt;=$R77,INDEX('Sites Data'!$BI$11:$BI$210,(AW$2+SUM($R$4:$R76))),"")</f>
        <v/>
      </c>
      <c r="BD77" s="27" t="str" cm="1">
        <f t="array" ref="BD77">IF(AW$2&lt;=$R77,INDEX('Sites Data'!$BJ$11:$BJ$210,(AW$2+SUM($R$4:$R76))),"")</f>
        <v/>
      </c>
      <c r="BE77" s="27" t="str" cm="1">
        <f t="array" ref="BE77">IF(AW$2&lt;=$R77,INDEX('Sites Data'!$BK$11:$BK$210,(AW$2+SUM($R$4:$R76))),"")</f>
        <v/>
      </c>
      <c r="BF77" s="25" t="str">
        <f>IF(AW77="","",SUMIF(Hide[Unique Types],$C77&amp;" "&amp;AX77&amp;" "&amp;AY77&amp;" "&amp;AZ77,SiteCalc2[FCI Charging Capacity '[kWh/day']]))</f>
        <v/>
      </c>
      <c r="BG77" s="27" t="str" cm="1">
        <f t="array" ref="BG77">IF(BG$2&lt;=$R77,INDEX('Sites Data'!$BC$11:$BC$210,(BG$2+SUM($R$4:$R76))),"")</f>
        <v/>
      </c>
      <c r="BH77" s="27" t="str" cm="1">
        <f t="array" ref="BH77">IF(BG$2&lt;=$R77,INDEX('Sites Data'!$BD$11:$BD$210,(BG$2+SUM($R$4:$R76))),"")</f>
        <v/>
      </c>
      <c r="BI77" s="27" t="str" cm="1">
        <f t="array" ref="BI77">IF(BG$2&lt;=$R77,INDEX('Sites Data'!$BE$11:$BE$210,(BG$2+SUM($R$4:$R76))),"")</f>
        <v/>
      </c>
      <c r="BJ77" s="27" t="str" cm="1">
        <f t="array" ref="BJ77">IF(BG$2&lt;=$R77,INDEX('Sites Data'!$BF$11:$BF$210,(BG$2+SUM($R$4:$R76))),"")</f>
        <v/>
      </c>
      <c r="BK77" s="27" t="str" cm="1">
        <f t="array" ref="BK77">IF(BG$2&lt;=$R77,INDEX('Sites Data'!$BG$11:$BG$210,(BG$2+SUM($R$4:$R76))),"")</f>
        <v/>
      </c>
      <c r="BL77" s="27" t="str" cm="1">
        <f t="array" ref="BL77">IF(BG$2&lt;=$R77,INDEX('Sites Data'!$BH$11:$BH$210,(BG$2+SUM($R$4:$R76))),"")</f>
        <v/>
      </c>
      <c r="BM77" s="27" t="str" cm="1">
        <f t="array" ref="BM77">IF(BG$2&lt;=$R77,INDEX('Sites Data'!$BI$11:$BI$210,(BG$2+SUM($R$4:$R76))),"")</f>
        <v/>
      </c>
      <c r="BN77" s="27" t="str" cm="1">
        <f t="array" ref="BN77">IF(BG$2&lt;=$R77,INDEX('Sites Data'!$BJ$11:$BJ$210,(BG$2+SUM($R$4:$R76))),"")</f>
        <v/>
      </c>
      <c r="BO77" s="27" t="str" cm="1">
        <f t="array" ref="BO77">IF(BG$2&lt;=$R77,INDEX('Sites Data'!$BK$11:$BK$210,(BG$2+SUM($R$4:$R76))),"")</f>
        <v/>
      </c>
      <c r="BP77" s="25" t="str">
        <f>IF(BG77="","",SUMIF(Hide[Unique Types],$C77&amp;" "&amp;BH77&amp;" "&amp;BI77&amp;" "&amp;BJ77,SiteCalc2[FCI Charging Capacity '[kWh/day']]))</f>
        <v/>
      </c>
      <c r="BQ77" s="27" t="str" cm="1">
        <f t="array" ref="BQ77">IF(BQ$2&lt;=$R77,INDEX('Sites Data'!$BC$11:$BC$210,(BQ$2+SUM($R$4:$R76))),"")</f>
        <v/>
      </c>
      <c r="BR77" s="27" t="str" cm="1">
        <f t="array" ref="BR77">IF(BQ$2&lt;=$R77,INDEX('Sites Data'!$BD$11:$BD$210,(BQ$2+SUM($R$4:$R76))),"")</f>
        <v/>
      </c>
      <c r="BS77" s="27" t="str" cm="1">
        <f t="array" ref="BS77">IF(BQ$2&lt;=$R77,INDEX('Sites Data'!$BE$11:$BE$210,(BQ$2+SUM($R$4:$R76))),"")</f>
        <v/>
      </c>
      <c r="BT77" s="27" t="str" cm="1">
        <f t="array" ref="BT77">IF(BQ$2&lt;=$R77,INDEX('Sites Data'!$BF$11:$BF$210,(BQ$2+SUM($R$4:$R76))),"")</f>
        <v/>
      </c>
      <c r="BU77" s="27" t="str" cm="1">
        <f t="array" ref="BU77">IF(BQ$2&lt;=$R77,INDEX('Sites Data'!$BG$11:$BG$210,(BQ$2+SUM($R$4:$R76))),"")</f>
        <v/>
      </c>
      <c r="BV77" s="27" t="str" cm="1">
        <f t="array" ref="BV77">IF(BQ$2&lt;=$R77,INDEX('Sites Data'!$BH$11:$BH$210,(BQ$2+SUM($R$4:$R76))),"")</f>
        <v/>
      </c>
      <c r="BW77" s="27" t="str" cm="1">
        <f t="array" ref="BW77">IF(BQ$2&lt;=$R77,INDEX('Sites Data'!$BI$11:$BI$210,(BQ$2+SUM($R$4:$R76))),"")</f>
        <v/>
      </c>
      <c r="BX77" s="27" t="str" cm="1">
        <f t="array" ref="BX77">IF(BQ$2&lt;=$R77,INDEX('Sites Data'!$BJ$11:$BJ$210,(BQ$2+SUM($R$4:$R76))),"")</f>
        <v/>
      </c>
      <c r="BY77" s="27" t="str" cm="1">
        <f t="array" ref="BY77">IF(BQ$2&lt;=$R77,INDEX('Sites Data'!$BK$11:$BK$210,(BQ$2+SUM($R$4:$R76))),"")</f>
        <v/>
      </c>
      <c r="BZ77" s="25" t="str">
        <f>IF(BQ77="","",SUMIF(Hide[Unique Types],$C77&amp;" "&amp;BR77&amp;" "&amp;BS77&amp;" "&amp;BT77,SiteCalc2[FCI Charging Capacity '[kWh/day']]))</f>
        <v/>
      </c>
      <c r="CA77" s="27" t="str" cm="1">
        <f t="array" ref="CA77">IF(CA$2&lt;=$R77,INDEX('Sites Data'!$BC$11:$BC$210,(CA$2+SUM($R$4:$R76))),"")</f>
        <v/>
      </c>
      <c r="CB77" s="27" t="str" cm="1">
        <f t="array" ref="CB77">IF(CA$2&lt;=$R77,INDEX('Sites Data'!$BD$11:$BD$210,(CA$2+SUM($R$4:$R76))),"")</f>
        <v/>
      </c>
      <c r="CC77" s="27" t="str" cm="1">
        <f t="array" ref="CC77">IF(CA$2&lt;=$R77,INDEX('Sites Data'!$BE$11:$BE$210,(CA$2+SUM($R$4:$R76))),"")</f>
        <v/>
      </c>
      <c r="CD77" s="27" t="str" cm="1">
        <f t="array" ref="CD77">IF(CA$2&lt;=$R77,INDEX('Sites Data'!$BF$11:$BF$210,(CA$2+SUM($R$4:$R76))),"")</f>
        <v/>
      </c>
      <c r="CE77" s="27" t="str" cm="1">
        <f t="array" ref="CE77">IF(CA$2&lt;=$R77,INDEX('Sites Data'!$BG$11:$BG$210,(CA$2+SUM($R$4:$R76))),"")</f>
        <v/>
      </c>
      <c r="CF77" s="27" t="str" cm="1">
        <f t="array" ref="CF77">IF(CA$2&lt;=$R77,INDEX('Sites Data'!$BH$11:$BH$210,(CA$2+SUM($R$4:$R76))),"")</f>
        <v/>
      </c>
      <c r="CG77" s="27" t="str" cm="1">
        <f t="array" ref="CG77">IF(CA$2&lt;=$R77,INDEX('Sites Data'!$BI$11:$BI$210,(CA$2+SUM($R$4:$R76))),"")</f>
        <v/>
      </c>
      <c r="CH77" s="27" t="str" cm="1">
        <f t="array" ref="CH77">IF(CA$2&lt;=$R77,INDEX('Sites Data'!$BJ$11:$BJ$210,(CA$2+SUM($R$4:$R76))),"")</f>
        <v/>
      </c>
      <c r="CI77" s="27" t="str" cm="1">
        <f t="array" ref="CI77">IF(CA$2&lt;=$R77,INDEX('Sites Data'!$BK$11:$BK$210,(CA$2+SUM($R$4:$R76))),"")</f>
        <v/>
      </c>
      <c r="CJ77" s="25" t="str">
        <f>IF(CA77="","",SUMIF(Hide[Unique Types],$C77&amp;" "&amp;CB77&amp;" "&amp;CC77&amp;" "&amp;CD77,SiteCalc2[FCI Charging Capacity '[kWh/day']]))</f>
        <v/>
      </c>
      <c r="CK77" s="25" t="str">
        <f t="shared" si="23"/>
        <v/>
      </c>
      <c r="CL77" s="25" t="str">
        <f t="shared" si="24"/>
        <v/>
      </c>
      <c r="CM77" s="25" t="str">
        <f t="shared" si="25"/>
        <v/>
      </c>
      <c r="CN77" s="25" t="str">
        <f t="shared" si="26"/>
        <v/>
      </c>
      <c r="CO77" s="25" t="str">
        <f t="shared" si="27"/>
        <v/>
      </c>
      <c r="CP77" s="25" t="str">
        <f t="shared" si="28"/>
        <v/>
      </c>
      <c r="CQ77" s="25" t="str">
        <f t="shared" si="29"/>
        <v/>
      </c>
      <c r="CR77" s="25" t="str">
        <f t="shared" si="30"/>
        <v/>
      </c>
      <c r="CS77" s="25" t="str">
        <f t="shared" si="31"/>
        <v/>
      </c>
      <c r="CT77" s="25" t="str">
        <f t="shared" si="32"/>
        <v/>
      </c>
    </row>
    <row r="78" spans="1:98" x14ac:dyDescent="0.3">
      <c r="A78" s="20">
        <v>75</v>
      </c>
      <c r="B78" s="20">
        <f t="shared" si="22"/>
        <v>0</v>
      </c>
      <c r="D78" s="25">
        <f>_xlfn.XLOOKUP(C78,SiteChar[Site Name],SiteChar[Site Street Address],"",0,1)</f>
        <v>0</v>
      </c>
      <c r="E78" s="25" t="str">
        <f>_xlfn.XLOOKUP(D78,SiteChar[Site Street Address],SiteChar[Site City],"",0,1)</f>
        <v/>
      </c>
      <c r="F78" s="25">
        <f>_xlfn.XLOOKUP($C78,SiteChar[Site Name],SiteChar[Latitude],"",0,1)</f>
        <v>0</v>
      </c>
      <c r="G78" s="25">
        <f>_xlfn.XLOOKUP($C78,SiteChar[Site Name],SiteChar[Longitude],"",0,1)</f>
        <v>0</v>
      </c>
      <c r="H78" s="33">
        <f>_xlfn.XLOOKUP($C78,SiteChar[Site Name],SiteChar[Expected Date of Station Operation],"",0,1)</f>
        <v>0</v>
      </c>
      <c r="I78" s="34">
        <f>_xlfn.XLOOKUP($C78,SiteChar[Site Name],SiteChar[Expected Daily Permitted Hours],"",0,1)</f>
        <v>0</v>
      </c>
      <c r="J78" s="25">
        <f>_xlfn.XLOOKUP($C78,SiteChar[Site Name],SiteChar[Maximum Total Site Power 
'[kW']],"",0,1)</f>
        <v>0</v>
      </c>
      <c r="K78" s="25"/>
      <c r="L78" s="25" cm="1">
        <f t="array" ref="L78">_xlfn.XLOOKUP($C78,SiteChar[Site Name],SiteCalc1[Total Site
FCI 
Power Rating 
'[kW']],"",0,1)</f>
        <v>0</v>
      </c>
      <c r="M78" s="25" cm="1">
        <f t="array" ref="M78">_xlfn.XLOOKUP($C78,SiteChar[Site Name],SiteCalc1[Total 
Site 
LMD-FCI Power Rating 
'[kW']],"",0,1)</f>
        <v>0</v>
      </c>
      <c r="N78" s="25" cm="1">
        <f t="array" ref="N78">_xlfn.XLOOKUP($C78,SiteChar[Site Name],SiteCalc1[Total Site
HD-FCI Power Rating 
'[kW']],"",0,1)</f>
        <v>0</v>
      </c>
      <c r="O78" s="25" cm="1">
        <f t="array" ref="O78">_xlfn.XLOOKUP($C78,SiteChar[Site Name],SiteCalc2[Total Number of 
Site 
FSEs],"",0,1)</f>
        <v>0</v>
      </c>
      <c r="P78" s="27" cm="1">
        <f t="array" ref="P78">_xlfn.XLOOKUP($C78,SiteChar[Site Name],SiteCalc2[Total Number of Site
LMD-FCI FSEs],"",0,1)</f>
        <v>0</v>
      </c>
      <c r="Q78" s="27" cm="1">
        <f t="array" ref="Q78">_xlfn.XLOOKUP($C78,SiteChar[Site Name],SiteCalc2[Total Number of Site
HD-FCI FSEs],"",0,1)</f>
        <v>0</v>
      </c>
      <c r="R78" s="27" t="str" cm="1">
        <f t="array" ref="R78">_xlfn.XLOOKUP(C78,'Sites Data'!AZ85:$AZ$210,'Sites Data'!BA85:$BA$210,"",0,1)</f>
        <v/>
      </c>
      <c r="S78" s="25" t="str" cm="1">
        <f t="array" ref="S78">INDEX('Sites Data'!$BC$11:$BC$210,(S$2+SUM($R$4:R77)))</f>
        <v/>
      </c>
      <c r="T78" s="25" t="str" cm="1">
        <f t="array" ref="T78">INDEX('Sites Data'!$BD$11:$BD$210,(S$2+SUM($R$4:R77)))</f>
        <v/>
      </c>
      <c r="U78" s="25" t="str" cm="1">
        <f t="array" ref="U78">INDEX('Sites Data'!$BE$11:$BE$210,(S$2+SUM($R$4:$R77)))</f>
        <v/>
      </c>
      <c r="V78" s="25" t="str" cm="1">
        <f t="array" ref="V78">INDEX('Sites Data'!$BF$11:$BF$210,(S$2+SUM($R$4:$R77)))</f>
        <v/>
      </c>
      <c r="W78" s="25" t="str" cm="1">
        <f t="array" ref="W78">INDEX('Sites Data'!$BG$11:$BG$210,(S$2+SUM($R$4:$R77)))</f>
        <v/>
      </c>
      <c r="X78" s="25" t="str" cm="1">
        <f t="array" ref="X78">INDEX('Sites Data'!$BH$11:$BH$210,(S$2+SUM($R$4:$R77)))</f>
        <v/>
      </c>
      <c r="Y78" s="25" t="str" cm="1">
        <f t="array" ref="Y78">INDEX('Sites Data'!$BI$11:$BI$210,(S$2+SUM($R$4:$R77)))</f>
        <v/>
      </c>
      <c r="Z78" s="25" t="str" cm="1">
        <f t="array" ref="Z78">INDEX('Sites Data'!$BJ$11:$BJ$210,(S$2+SUM($R$4:$R77)))</f>
        <v/>
      </c>
      <c r="AA78" s="25" t="str" cm="1">
        <f t="array" ref="AA78">INDEX('Sites Data'!$BK$11:$BK$210,(S$2+SUM($R$4:$R77)))</f>
        <v/>
      </c>
      <c r="AB78" s="25" t="str">
        <f>IF(S78="","",SUMIF(Hide[Unique Types],$C78&amp;" "&amp;T78&amp;" "&amp;U78&amp;" "&amp;V78,SiteCalc2[FCI Charging Capacity '[kWh/day']]))</f>
        <v/>
      </c>
      <c r="AC78" s="27" t="str" cm="1">
        <f t="array" ref="AC78">IF(AC$2&lt;=$R78,INDEX('Sites Data'!$BC$11:$BC$210,(AC$2+SUM($R$4:$R77))),"")</f>
        <v/>
      </c>
      <c r="AD78" s="152" t="str" cm="1">
        <f t="array" ref="AD78">IF(AC$2&lt;=$R78,INDEX('Sites Data'!$BD$11:$BD$210,(AC$2+SUM($R$4:$R77))),"")</f>
        <v/>
      </c>
      <c r="AE78" s="27" t="str" cm="1">
        <f t="array" ref="AE78">IF(AC$2&lt;=$R78,INDEX('Sites Data'!$BE$11:$BE$210,(AC$2+SUM($R$4:$R77))),"")</f>
        <v/>
      </c>
      <c r="AF78" s="27" t="str" cm="1">
        <f t="array" ref="AF78">IF(AC$2&lt;=$R78,INDEX('Sites Data'!$BF$11:$BF$210,(AC$2+SUM($R$4:$R77))),"")</f>
        <v/>
      </c>
      <c r="AG78" s="27" t="str" cm="1">
        <f t="array" ref="AG78">IF(AC$2&lt;=$R78,INDEX('Sites Data'!$BG$11:$BG$210,(AC$2+SUM($R$4:$R77))),"")</f>
        <v/>
      </c>
      <c r="AH78" s="27" t="str" cm="1">
        <f t="array" ref="AH78">IF(AC$2&lt;=$R78,INDEX('Sites Data'!$BH$11:$BH$210,(AC$2+SUM($R$4:$R77))),"")</f>
        <v/>
      </c>
      <c r="AI78" s="27" t="str" cm="1">
        <f t="array" ref="AI78">IF(AC$2&lt;=$R78,INDEX('Sites Data'!$BI$11:$BI$210,(AC$2+SUM($R$4:$R77))),"")</f>
        <v/>
      </c>
      <c r="AJ78" s="27" t="str" cm="1">
        <f t="array" ref="AJ78">IF(AC$2&lt;=$R78,INDEX('Sites Data'!$BJ$11:$BJ$210,(AC$2+SUM($R$4:$R77))),"")</f>
        <v/>
      </c>
      <c r="AK78" s="27" t="str" cm="1">
        <f t="array" ref="AK78">IF(AC$2&lt;=$R78,INDEX('Sites Data'!$BK$11:$BK$210,(AC$2+SUM($R$4:$R77))),"")</f>
        <v/>
      </c>
      <c r="AL78" s="25" t="str">
        <f>IF(AC78="","",SUMIF(Hide[Unique Types],$C78&amp;" "&amp;AD78&amp;" "&amp;AE78&amp;" "&amp;AF78,SiteCalc2[FCI Charging Capacity '[kWh/day']]))</f>
        <v/>
      </c>
      <c r="AM78" s="27" t="str" cm="1">
        <f t="array" ref="AM78">IF(AM$2&lt;=$R78,INDEX('Sites Data'!$BC$11:$BC$210,(AM$2+SUM($R$4:$R77))),"")</f>
        <v/>
      </c>
      <c r="AN78" s="27" t="str" cm="1">
        <f t="array" ref="AN78">IF(AM$2&lt;=$R78,INDEX('Sites Data'!$BD$11:$BD$210,(AM$2+SUM($R$4:$R77))),"")</f>
        <v/>
      </c>
      <c r="AO78" s="27" t="str" cm="1">
        <f t="array" ref="AO78">IF(AM$2&lt;=$R78,INDEX('Sites Data'!$BE$11:$BE$210,(AM$2+SUM($R$4:$R77))),"")</f>
        <v/>
      </c>
      <c r="AP78" s="27" t="str" cm="1">
        <f t="array" ref="AP78">IF(AM$2&lt;=$R78,INDEX('Sites Data'!$BF$11:$BF$210,(AM$2+SUM($R$4:$R77))),"")</f>
        <v/>
      </c>
      <c r="AQ78" s="27" t="str" cm="1">
        <f t="array" ref="AQ78">IF(AM$2&lt;=$R78,INDEX('Sites Data'!$BG$11:$BG$210,(AM$2+SUM($R$4:$R77))),"")</f>
        <v/>
      </c>
      <c r="AR78" s="27" t="str" cm="1">
        <f t="array" ref="AR78">IF(AM$2&lt;=$R78,INDEX('Sites Data'!$BH$11:$BH$210,(AM$2+SUM($R$4:$R77))),"")</f>
        <v/>
      </c>
      <c r="AS78" s="27" t="str" cm="1">
        <f t="array" ref="AS78">IF(AM$2&lt;=$R78,INDEX('Sites Data'!$BI$11:$BI$210,(AM$2+SUM($R$4:$R77))),"")</f>
        <v/>
      </c>
      <c r="AT78" s="27" t="str" cm="1">
        <f t="array" ref="AT78">IF(AM$2&lt;=$R78,INDEX('Sites Data'!$BJ$11:$BJ$210,(AM$2+SUM($R$4:$R77))),"")</f>
        <v/>
      </c>
      <c r="AU78" s="27" t="str" cm="1">
        <f t="array" ref="AU78">IF(AM$2&lt;=$R78,INDEX('Sites Data'!$BK$11:$BK$210,(AM$2+SUM($R$4:$R77))),"")</f>
        <v/>
      </c>
      <c r="AV78" s="25" t="str">
        <f>IF(AM78="","",SUMIF(Hide[Unique Types],$C78&amp;" "&amp;AN78&amp;" "&amp;AO78&amp;" "&amp;AP78,SiteCalc2[FCI Charging Capacity '[kWh/day']]))</f>
        <v/>
      </c>
      <c r="AW78" s="27" t="str" cm="1">
        <f t="array" ref="AW78">IF(AW$2&lt;=$R78,INDEX('Sites Data'!$BC$11:$BC$210,(AW$2+SUM($R$4:$R77))),"")</f>
        <v/>
      </c>
      <c r="AX78" s="27" t="str" cm="1">
        <f t="array" ref="AX78">IF(AW$2&lt;=$R78,INDEX('Sites Data'!$BD$11:$BD$210,(AW$2+SUM($R$4:$R77))),"")</f>
        <v/>
      </c>
      <c r="AY78" s="27" t="str" cm="1">
        <f t="array" ref="AY78">IF(AW$2&lt;=$R78,INDEX('Sites Data'!$BE$11:$BE$210,(AW$2+SUM($R$4:$R77))),"")</f>
        <v/>
      </c>
      <c r="AZ78" s="27" t="str" cm="1">
        <f t="array" ref="AZ78">IF(AW$2&lt;=$R78,INDEX('Sites Data'!$BF$11:$BF$210,(AW$2+SUM($R$4:$R77))),"")</f>
        <v/>
      </c>
      <c r="BA78" s="27" t="str" cm="1">
        <f t="array" ref="BA78">IF(AW$2&lt;=$R78,INDEX('Sites Data'!$BG$11:$BG$210,(AW$2+SUM($R$4:$R77))),"")</f>
        <v/>
      </c>
      <c r="BB78" s="27" t="str" cm="1">
        <f t="array" ref="BB78">IF(AW$2&lt;=$R78,INDEX('Sites Data'!$BH$11:$BH$210,(AW$2+SUM($R$4:$R77))),"")</f>
        <v/>
      </c>
      <c r="BC78" s="27" t="str" cm="1">
        <f t="array" ref="BC78">IF(AW$2&lt;=$R78,INDEX('Sites Data'!$BI$11:$BI$210,(AW$2+SUM($R$4:$R77))),"")</f>
        <v/>
      </c>
      <c r="BD78" s="27" t="str" cm="1">
        <f t="array" ref="BD78">IF(AW$2&lt;=$R78,INDEX('Sites Data'!$BJ$11:$BJ$210,(AW$2+SUM($R$4:$R77))),"")</f>
        <v/>
      </c>
      <c r="BE78" s="27" t="str" cm="1">
        <f t="array" ref="BE78">IF(AW$2&lt;=$R78,INDEX('Sites Data'!$BK$11:$BK$210,(AW$2+SUM($R$4:$R77))),"")</f>
        <v/>
      </c>
      <c r="BF78" s="25" t="str">
        <f>IF(AW78="","",SUMIF(Hide[Unique Types],$C78&amp;" "&amp;AX78&amp;" "&amp;AY78&amp;" "&amp;AZ78,SiteCalc2[FCI Charging Capacity '[kWh/day']]))</f>
        <v/>
      </c>
      <c r="BG78" s="27" t="str" cm="1">
        <f t="array" ref="BG78">IF(BG$2&lt;=$R78,INDEX('Sites Data'!$BC$11:$BC$210,(BG$2+SUM($R$4:$R77))),"")</f>
        <v/>
      </c>
      <c r="BH78" s="27" t="str" cm="1">
        <f t="array" ref="BH78">IF(BG$2&lt;=$R78,INDEX('Sites Data'!$BD$11:$BD$210,(BG$2+SUM($R$4:$R77))),"")</f>
        <v/>
      </c>
      <c r="BI78" s="27" t="str" cm="1">
        <f t="array" ref="BI78">IF(BG$2&lt;=$R78,INDEX('Sites Data'!$BE$11:$BE$210,(BG$2+SUM($R$4:$R77))),"")</f>
        <v/>
      </c>
      <c r="BJ78" s="27" t="str" cm="1">
        <f t="array" ref="BJ78">IF(BG$2&lt;=$R78,INDEX('Sites Data'!$BF$11:$BF$210,(BG$2+SUM($R$4:$R77))),"")</f>
        <v/>
      </c>
      <c r="BK78" s="27" t="str" cm="1">
        <f t="array" ref="BK78">IF(BG$2&lt;=$R78,INDEX('Sites Data'!$BG$11:$BG$210,(BG$2+SUM($R$4:$R77))),"")</f>
        <v/>
      </c>
      <c r="BL78" s="27" t="str" cm="1">
        <f t="array" ref="BL78">IF(BG$2&lt;=$R78,INDEX('Sites Data'!$BH$11:$BH$210,(BG$2+SUM($R$4:$R77))),"")</f>
        <v/>
      </c>
      <c r="BM78" s="27" t="str" cm="1">
        <f t="array" ref="BM78">IF(BG$2&lt;=$R78,INDEX('Sites Data'!$BI$11:$BI$210,(BG$2+SUM($R$4:$R77))),"")</f>
        <v/>
      </c>
      <c r="BN78" s="27" t="str" cm="1">
        <f t="array" ref="BN78">IF(BG$2&lt;=$R78,INDEX('Sites Data'!$BJ$11:$BJ$210,(BG$2+SUM($R$4:$R77))),"")</f>
        <v/>
      </c>
      <c r="BO78" s="27" t="str" cm="1">
        <f t="array" ref="BO78">IF(BG$2&lt;=$R78,INDEX('Sites Data'!$BK$11:$BK$210,(BG$2+SUM($R$4:$R77))),"")</f>
        <v/>
      </c>
      <c r="BP78" s="25" t="str">
        <f>IF(BG78="","",SUMIF(Hide[Unique Types],$C78&amp;" "&amp;BH78&amp;" "&amp;BI78&amp;" "&amp;BJ78,SiteCalc2[FCI Charging Capacity '[kWh/day']]))</f>
        <v/>
      </c>
      <c r="BQ78" s="27" t="str" cm="1">
        <f t="array" ref="BQ78">IF(BQ$2&lt;=$R78,INDEX('Sites Data'!$BC$11:$BC$210,(BQ$2+SUM($R$4:$R77))),"")</f>
        <v/>
      </c>
      <c r="BR78" s="27" t="str" cm="1">
        <f t="array" ref="BR78">IF(BQ$2&lt;=$R78,INDEX('Sites Data'!$BD$11:$BD$210,(BQ$2+SUM($R$4:$R77))),"")</f>
        <v/>
      </c>
      <c r="BS78" s="27" t="str" cm="1">
        <f t="array" ref="BS78">IF(BQ$2&lt;=$R78,INDEX('Sites Data'!$BE$11:$BE$210,(BQ$2+SUM($R$4:$R77))),"")</f>
        <v/>
      </c>
      <c r="BT78" s="27" t="str" cm="1">
        <f t="array" ref="BT78">IF(BQ$2&lt;=$R78,INDEX('Sites Data'!$BF$11:$BF$210,(BQ$2+SUM($R$4:$R77))),"")</f>
        <v/>
      </c>
      <c r="BU78" s="27" t="str" cm="1">
        <f t="array" ref="BU78">IF(BQ$2&lt;=$R78,INDEX('Sites Data'!$BG$11:$BG$210,(BQ$2+SUM($R$4:$R77))),"")</f>
        <v/>
      </c>
      <c r="BV78" s="27" t="str" cm="1">
        <f t="array" ref="BV78">IF(BQ$2&lt;=$R78,INDEX('Sites Data'!$BH$11:$BH$210,(BQ$2+SUM($R$4:$R77))),"")</f>
        <v/>
      </c>
      <c r="BW78" s="27" t="str" cm="1">
        <f t="array" ref="BW78">IF(BQ$2&lt;=$R78,INDEX('Sites Data'!$BI$11:$BI$210,(BQ$2+SUM($R$4:$R77))),"")</f>
        <v/>
      </c>
      <c r="BX78" s="27" t="str" cm="1">
        <f t="array" ref="BX78">IF(BQ$2&lt;=$R78,INDEX('Sites Data'!$BJ$11:$BJ$210,(BQ$2+SUM($R$4:$R77))),"")</f>
        <v/>
      </c>
      <c r="BY78" s="27" t="str" cm="1">
        <f t="array" ref="BY78">IF(BQ$2&lt;=$R78,INDEX('Sites Data'!$BK$11:$BK$210,(BQ$2+SUM($R$4:$R77))),"")</f>
        <v/>
      </c>
      <c r="BZ78" s="25" t="str">
        <f>IF(BQ78="","",SUMIF(Hide[Unique Types],$C78&amp;" "&amp;BR78&amp;" "&amp;BS78&amp;" "&amp;BT78,SiteCalc2[FCI Charging Capacity '[kWh/day']]))</f>
        <v/>
      </c>
      <c r="CA78" s="27" t="str" cm="1">
        <f t="array" ref="CA78">IF(CA$2&lt;=$R78,INDEX('Sites Data'!$BC$11:$BC$210,(CA$2+SUM($R$4:$R77))),"")</f>
        <v/>
      </c>
      <c r="CB78" s="27" t="str" cm="1">
        <f t="array" ref="CB78">IF(CA$2&lt;=$R78,INDEX('Sites Data'!$BD$11:$BD$210,(CA$2+SUM($R$4:$R77))),"")</f>
        <v/>
      </c>
      <c r="CC78" s="27" t="str" cm="1">
        <f t="array" ref="CC78">IF(CA$2&lt;=$R78,INDEX('Sites Data'!$BE$11:$BE$210,(CA$2+SUM($R$4:$R77))),"")</f>
        <v/>
      </c>
      <c r="CD78" s="27" t="str" cm="1">
        <f t="array" ref="CD78">IF(CA$2&lt;=$R78,INDEX('Sites Data'!$BF$11:$BF$210,(CA$2+SUM($R$4:$R77))),"")</f>
        <v/>
      </c>
      <c r="CE78" s="27" t="str" cm="1">
        <f t="array" ref="CE78">IF(CA$2&lt;=$R78,INDEX('Sites Data'!$BG$11:$BG$210,(CA$2+SUM($R$4:$R77))),"")</f>
        <v/>
      </c>
      <c r="CF78" s="27" t="str" cm="1">
        <f t="array" ref="CF78">IF(CA$2&lt;=$R78,INDEX('Sites Data'!$BH$11:$BH$210,(CA$2+SUM($R$4:$R77))),"")</f>
        <v/>
      </c>
      <c r="CG78" s="27" t="str" cm="1">
        <f t="array" ref="CG78">IF(CA$2&lt;=$R78,INDEX('Sites Data'!$BI$11:$BI$210,(CA$2+SUM($R$4:$R77))),"")</f>
        <v/>
      </c>
      <c r="CH78" s="27" t="str" cm="1">
        <f t="array" ref="CH78">IF(CA$2&lt;=$R78,INDEX('Sites Data'!$BJ$11:$BJ$210,(CA$2+SUM($R$4:$R77))),"")</f>
        <v/>
      </c>
      <c r="CI78" s="27" t="str" cm="1">
        <f t="array" ref="CI78">IF(CA$2&lt;=$R78,INDEX('Sites Data'!$BK$11:$BK$210,(CA$2+SUM($R$4:$R77))),"")</f>
        <v/>
      </c>
      <c r="CJ78" s="25" t="str">
        <f>IF(CA78="","",SUMIF(Hide[Unique Types],$C78&amp;" "&amp;CB78&amp;" "&amp;CC78&amp;" "&amp;CD78,SiteCalc2[FCI Charging Capacity '[kWh/day']]))</f>
        <v/>
      </c>
      <c r="CK78" s="25" t="str">
        <f t="shared" si="23"/>
        <v/>
      </c>
      <c r="CL78" s="25" t="str">
        <f t="shared" si="24"/>
        <v/>
      </c>
      <c r="CM78" s="25" t="str">
        <f t="shared" si="25"/>
        <v/>
      </c>
      <c r="CN78" s="25" t="str">
        <f t="shared" si="26"/>
        <v/>
      </c>
      <c r="CO78" s="25" t="str">
        <f t="shared" si="27"/>
        <v/>
      </c>
      <c r="CP78" s="25" t="str">
        <f t="shared" si="28"/>
        <v/>
      </c>
      <c r="CQ78" s="25" t="str">
        <f t="shared" si="29"/>
        <v/>
      </c>
      <c r="CR78" s="25" t="str">
        <f t="shared" si="30"/>
        <v/>
      </c>
      <c r="CS78" s="25" t="str">
        <f t="shared" si="31"/>
        <v/>
      </c>
      <c r="CT78" s="25" t="str">
        <f t="shared" si="32"/>
        <v/>
      </c>
    </row>
    <row r="79" spans="1:98" x14ac:dyDescent="0.3">
      <c r="A79" s="20">
        <v>76</v>
      </c>
      <c r="B79" s="20">
        <f t="shared" si="22"/>
        <v>0</v>
      </c>
      <c r="D79" s="25">
        <f>_xlfn.XLOOKUP(C79,SiteChar[Site Name],SiteChar[Site Street Address],"",0,1)</f>
        <v>0</v>
      </c>
      <c r="E79" s="25" t="str">
        <f>_xlfn.XLOOKUP(D79,SiteChar[Site Street Address],SiteChar[Site City],"",0,1)</f>
        <v/>
      </c>
      <c r="F79" s="25">
        <f>_xlfn.XLOOKUP($C79,SiteChar[Site Name],SiteChar[Latitude],"",0,1)</f>
        <v>0</v>
      </c>
      <c r="G79" s="25">
        <f>_xlfn.XLOOKUP($C79,SiteChar[Site Name],SiteChar[Longitude],"",0,1)</f>
        <v>0</v>
      </c>
      <c r="H79" s="33">
        <f>_xlfn.XLOOKUP($C79,SiteChar[Site Name],SiteChar[Expected Date of Station Operation],"",0,1)</f>
        <v>0</v>
      </c>
      <c r="I79" s="34">
        <f>_xlfn.XLOOKUP($C79,SiteChar[Site Name],SiteChar[Expected Daily Permitted Hours],"",0,1)</f>
        <v>0</v>
      </c>
      <c r="J79" s="25">
        <f>_xlfn.XLOOKUP($C79,SiteChar[Site Name],SiteChar[Maximum Total Site Power 
'[kW']],"",0,1)</f>
        <v>0</v>
      </c>
      <c r="K79" s="25"/>
      <c r="L79" s="25" cm="1">
        <f t="array" ref="L79">_xlfn.XLOOKUP($C79,SiteChar[Site Name],SiteCalc1[Total Site
FCI 
Power Rating 
'[kW']],"",0,1)</f>
        <v>0</v>
      </c>
      <c r="M79" s="25" cm="1">
        <f t="array" ref="M79">_xlfn.XLOOKUP($C79,SiteChar[Site Name],SiteCalc1[Total 
Site 
LMD-FCI Power Rating 
'[kW']],"",0,1)</f>
        <v>0</v>
      </c>
      <c r="N79" s="25" cm="1">
        <f t="array" ref="N79">_xlfn.XLOOKUP($C79,SiteChar[Site Name],SiteCalc1[Total Site
HD-FCI Power Rating 
'[kW']],"",0,1)</f>
        <v>0</v>
      </c>
      <c r="O79" s="25" cm="1">
        <f t="array" ref="O79">_xlfn.XLOOKUP($C79,SiteChar[Site Name],SiteCalc2[Total Number of 
Site 
FSEs],"",0,1)</f>
        <v>0</v>
      </c>
      <c r="P79" s="27" cm="1">
        <f t="array" ref="P79">_xlfn.XLOOKUP($C79,SiteChar[Site Name],SiteCalc2[Total Number of Site
LMD-FCI FSEs],"",0,1)</f>
        <v>0</v>
      </c>
      <c r="Q79" s="27" cm="1">
        <f t="array" ref="Q79">_xlfn.XLOOKUP($C79,SiteChar[Site Name],SiteCalc2[Total Number of Site
HD-FCI FSEs],"",0,1)</f>
        <v>0</v>
      </c>
      <c r="R79" s="27" t="str" cm="1">
        <f t="array" ref="R79">_xlfn.XLOOKUP(C79,'Sites Data'!AZ86:$AZ$210,'Sites Data'!BA86:$BA$210,"",0,1)</f>
        <v/>
      </c>
      <c r="S79" s="25" t="str" cm="1">
        <f t="array" ref="S79">INDEX('Sites Data'!$BC$11:$BC$210,(S$2+SUM($R$4:R78)))</f>
        <v/>
      </c>
      <c r="T79" s="25" t="str" cm="1">
        <f t="array" ref="T79">INDEX('Sites Data'!$BD$11:$BD$210,(S$2+SUM($R$4:R78)))</f>
        <v/>
      </c>
      <c r="U79" s="25" t="str" cm="1">
        <f t="array" ref="U79">INDEX('Sites Data'!$BE$11:$BE$210,(S$2+SUM($R$4:$R78)))</f>
        <v/>
      </c>
      <c r="V79" s="25" t="str" cm="1">
        <f t="array" ref="V79">INDEX('Sites Data'!$BF$11:$BF$210,(S$2+SUM($R$4:$R78)))</f>
        <v/>
      </c>
      <c r="W79" s="25" t="str" cm="1">
        <f t="array" ref="W79">INDEX('Sites Data'!$BG$11:$BG$210,(S$2+SUM($R$4:$R78)))</f>
        <v/>
      </c>
      <c r="X79" s="25" t="str" cm="1">
        <f t="array" ref="X79">INDEX('Sites Data'!$BH$11:$BH$210,(S$2+SUM($R$4:$R78)))</f>
        <v/>
      </c>
      <c r="Y79" s="25" t="str" cm="1">
        <f t="array" ref="Y79">INDEX('Sites Data'!$BI$11:$BI$210,(S$2+SUM($R$4:$R78)))</f>
        <v/>
      </c>
      <c r="Z79" s="25" t="str" cm="1">
        <f t="array" ref="Z79">INDEX('Sites Data'!$BJ$11:$BJ$210,(S$2+SUM($R$4:$R78)))</f>
        <v/>
      </c>
      <c r="AA79" s="25" t="str" cm="1">
        <f t="array" ref="AA79">INDEX('Sites Data'!$BK$11:$BK$210,(S$2+SUM($R$4:$R78)))</f>
        <v/>
      </c>
      <c r="AB79" s="25" t="str">
        <f>IF(S79="","",SUMIF(Hide[Unique Types],$C79&amp;" "&amp;T79&amp;" "&amp;U79&amp;" "&amp;V79,SiteCalc2[FCI Charging Capacity '[kWh/day']]))</f>
        <v/>
      </c>
      <c r="AC79" s="27" t="str" cm="1">
        <f t="array" ref="AC79">IF(AC$2&lt;=$R79,INDEX('Sites Data'!$BC$11:$BC$210,(AC$2+SUM($R$4:$R78))),"")</f>
        <v/>
      </c>
      <c r="AD79" s="152" t="str" cm="1">
        <f t="array" ref="AD79">IF(AC$2&lt;=$R79,INDEX('Sites Data'!$BD$11:$BD$210,(AC$2+SUM($R$4:$R78))),"")</f>
        <v/>
      </c>
      <c r="AE79" s="27" t="str" cm="1">
        <f t="array" ref="AE79">IF(AC$2&lt;=$R79,INDEX('Sites Data'!$BE$11:$BE$210,(AC$2+SUM($R$4:$R78))),"")</f>
        <v/>
      </c>
      <c r="AF79" s="27" t="str" cm="1">
        <f t="array" ref="AF79">IF(AC$2&lt;=$R79,INDEX('Sites Data'!$BF$11:$BF$210,(AC$2+SUM($R$4:$R78))),"")</f>
        <v/>
      </c>
      <c r="AG79" s="27" t="str" cm="1">
        <f t="array" ref="AG79">IF(AC$2&lt;=$R79,INDEX('Sites Data'!$BG$11:$BG$210,(AC$2+SUM($R$4:$R78))),"")</f>
        <v/>
      </c>
      <c r="AH79" s="27" t="str" cm="1">
        <f t="array" ref="AH79">IF(AC$2&lt;=$R79,INDEX('Sites Data'!$BH$11:$BH$210,(AC$2+SUM($R$4:$R78))),"")</f>
        <v/>
      </c>
      <c r="AI79" s="27" t="str" cm="1">
        <f t="array" ref="AI79">IF(AC$2&lt;=$R79,INDEX('Sites Data'!$BI$11:$BI$210,(AC$2+SUM($R$4:$R78))),"")</f>
        <v/>
      </c>
      <c r="AJ79" s="27" t="str" cm="1">
        <f t="array" ref="AJ79">IF(AC$2&lt;=$R79,INDEX('Sites Data'!$BJ$11:$BJ$210,(AC$2+SUM($R$4:$R78))),"")</f>
        <v/>
      </c>
      <c r="AK79" s="27" t="str" cm="1">
        <f t="array" ref="AK79">IF(AC$2&lt;=$R79,INDEX('Sites Data'!$BK$11:$BK$210,(AC$2+SUM($R$4:$R78))),"")</f>
        <v/>
      </c>
      <c r="AL79" s="25" t="str">
        <f>IF(AC79="","",SUMIF(Hide[Unique Types],$C79&amp;" "&amp;AD79&amp;" "&amp;AE79&amp;" "&amp;AF79,SiteCalc2[FCI Charging Capacity '[kWh/day']]))</f>
        <v/>
      </c>
      <c r="AM79" s="27" t="str" cm="1">
        <f t="array" ref="AM79">IF(AM$2&lt;=$R79,INDEX('Sites Data'!$BC$11:$BC$210,(AM$2+SUM($R$4:$R78))),"")</f>
        <v/>
      </c>
      <c r="AN79" s="27" t="str" cm="1">
        <f t="array" ref="AN79">IF(AM$2&lt;=$R79,INDEX('Sites Data'!$BD$11:$BD$210,(AM$2+SUM($R$4:$R78))),"")</f>
        <v/>
      </c>
      <c r="AO79" s="27" t="str" cm="1">
        <f t="array" ref="AO79">IF(AM$2&lt;=$R79,INDEX('Sites Data'!$BE$11:$BE$210,(AM$2+SUM($R$4:$R78))),"")</f>
        <v/>
      </c>
      <c r="AP79" s="27" t="str" cm="1">
        <f t="array" ref="AP79">IF(AM$2&lt;=$R79,INDEX('Sites Data'!$BF$11:$BF$210,(AM$2+SUM($R$4:$R78))),"")</f>
        <v/>
      </c>
      <c r="AQ79" s="27" t="str" cm="1">
        <f t="array" ref="AQ79">IF(AM$2&lt;=$R79,INDEX('Sites Data'!$BG$11:$BG$210,(AM$2+SUM($R$4:$R78))),"")</f>
        <v/>
      </c>
      <c r="AR79" s="27" t="str" cm="1">
        <f t="array" ref="AR79">IF(AM$2&lt;=$R79,INDEX('Sites Data'!$BH$11:$BH$210,(AM$2+SUM($R$4:$R78))),"")</f>
        <v/>
      </c>
      <c r="AS79" s="27" t="str" cm="1">
        <f t="array" ref="AS79">IF(AM$2&lt;=$R79,INDEX('Sites Data'!$BI$11:$BI$210,(AM$2+SUM($R$4:$R78))),"")</f>
        <v/>
      </c>
      <c r="AT79" s="27" t="str" cm="1">
        <f t="array" ref="AT79">IF(AM$2&lt;=$R79,INDEX('Sites Data'!$BJ$11:$BJ$210,(AM$2+SUM($R$4:$R78))),"")</f>
        <v/>
      </c>
      <c r="AU79" s="27" t="str" cm="1">
        <f t="array" ref="AU79">IF(AM$2&lt;=$R79,INDEX('Sites Data'!$BK$11:$BK$210,(AM$2+SUM($R$4:$R78))),"")</f>
        <v/>
      </c>
      <c r="AV79" s="25" t="str">
        <f>IF(AM79="","",SUMIF(Hide[Unique Types],$C79&amp;" "&amp;AN79&amp;" "&amp;AO79&amp;" "&amp;AP79,SiteCalc2[FCI Charging Capacity '[kWh/day']]))</f>
        <v/>
      </c>
      <c r="AW79" s="27" t="str" cm="1">
        <f t="array" ref="AW79">IF(AW$2&lt;=$R79,INDEX('Sites Data'!$BC$11:$BC$210,(AW$2+SUM($R$4:$R78))),"")</f>
        <v/>
      </c>
      <c r="AX79" s="27" t="str" cm="1">
        <f t="array" ref="AX79">IF(AW$2&lt;=$R79,INDEX('Sites Data'!$BD$11:$BD$210,(AW$2+SUM($R$4:$R78))),"")</f>
        <v/>
      </c>
      <c r="AY79" s="27" t="str" cm="1">
        <f t="array" ref="AY79">IF(AW$2&lt;=$R79,INDEX('Sites Data'!$BE$11:$BE$210,(AW$2+SUM($R$4:$R78))),"")</f>
        <v/>
      </c>
      <c r="AZ79" s="27" t="str" cm="1">
        <f t="array" ref="AZ79">IF(AW$2&lt;=$R79,INDEX('Sites Data'!$BF$11:$BF$210,(AW$2+SUM($R$4:$R78))),"")</f>
        <v/>
      </c>
      <c r="BA79" s="27" t="str" cm="1">
        <f t="array" ref="BA79">IF(AW$2&lt;=$R79,INDEX('Sites Data'!$BG$11:$BG$210,(AW$2+SUM($R$4:$R78))),"")</f>
        <v/>
      </c>
      <c r="BB79" s="27" t="str" cm="1">
        <f t="array" ref="BB79">IF(AW$2&lt;=$R79,INDEX('Sites Data'!$BH$11:$BH$210,(AW$2+SUM($R$4:$R78))),"")</f>
        <v/>
      </c>
      <c r="BC79" s="27" t="str" cm="1">
        <f t="array" ref="BC79">IF(AW$2&lt;=$R79,INDEX('Sites Data'!$BI$11:$BI$210,(AW$2+SUM($R$4:$R78))),"")</f>
        <v/>
      </c>
      <c r="BD79" s="27" t="str" cm="1">
        <f t="array" ref="BD79">IF(AW$2&lt;=$R79,INDEX('Sites Data'!$BJ$11:$BJ$210,(AW$2+SUM($R$4:$R78))),"")</f>
        <v/>
      </c>
      <c r="BE79" s="27" t="str" cm="1">
        <f t="array" ref="BE79">IF(AW$2&lt;=$R79,INDEX('Sites Data'!$BK$11:$BK$210,(AW$2+SUM($R$4:$R78))),"")</f>
        <v/>
      </c>
      <c r="BF79" s="25" t="str">
        <f>IF(AW79="","",SUMIF(Hide[Unique Types],$C79&amp;" "&amp;AX79&amp;" "&amp;AY79&amp;" "&amp;AZ79,SiteCalc2[FCI Charging Capacity '[kWh/day']]))</f>
        <v/>
      </c>
      <c r="BG79" s="27" t="str" cm="1">
        <f t="array" ref="BG79">IF(BG$2&lt;=$R79,INDEX('Sites Data'!$BC$11:$BC$210,(BG$2+SUM($R$4:$R78))),"")</f>
        <v/>
      </c>
      <c r="BH79" s="27" t="str" cm="1">
        <f t="array" ref="BH79">IF(BG$2&lt;=$R79,INDEX('Sites Data'!$BD$11:$BD$210,(BG$2+SUM($R$4:$R78))),"")</f>
        <v/>
      </c>
      <c r="BI79" s="27" t="str" cm="1">
        <f t="array" ref="BI79">IF(BG$2&lt;=$R79,INDEX('Sites Data'!$BE$11:$BE$210,(BG$2+SUM($R$4:$R78))),"")</f>
        <v/>
      </c>
      <c r="BJ79" s="27" t="str" cm="1">
        <f t="array" ref="BJ79">IF(BG$2&lt;=$R79,INDEX('Sites Data'!$BF$11:$BF$210,(BG$2+SUM($R$4:$R78))),"")</f>
        <v/>
      </c>
      <c r="BK79" s="27" t="str" cm="1">
        <f t="array" ref="BK79">IF(BG$2&lt;=$R79,INDEX('Sites Data'!$BG$11:$BG$210,(BG$2+SUM($R$4:$R78))),"")</f>
        <v/>
      </c>
      <c r="BL79" s="27" t="str" cm="1">
        <f t="array" ref="BL79">IF(BG$2&lt;=$R79,INDEX('Sites Data'!$BH$11:$BH$210,(BG$2+SUM($R$4:$R78))),"")</f>
        <v/>
      </c>
      <c r="BM79" s="27" t="str" cm="1">
        <f t="array" ref="BM79">IF(BG$2&lt;=$R79,INDEX('Sites Data'!$BI$11:$BI$210,(BG$2+SUM($R$4:$R78))),"")</f>
        <v/>
      </c>
      <c r="BN79" s="27" t="str" cm="1">
        <f t="array" ref="BN79">IF(BG$2&lt;=$R79,INDEX('Sites Data'!$BJ$11:$BJ$210,(BG$2+SUM($R$4:$R78))),"")</f>
        <v/>
      </c>
      <c r="BO79" s="27" t="str" cm="1">
        <f t="array" ref="BO79">IF(BG$2&lt;=$R79,INDEX('Sites Data'!$BK$11:$BK$210,(BG$2+SUM($R$4:$R78))),"")</f>
        <v/>
      </c>
      <c r="BP79" s="25" t="str">
        <f>IF(BG79="","",SUMIF(Hide[Unique Types],$C79&amp;" "&amp;BH79&amp;" "&amp;BI79&amp;" "&amp;BJ79,SiteCalc2[FCI Charging Capacity '[kWh/day']]))</f>
        <v/>
      </c>
      <c r="BQ79" s="27" t="str" cm="1">
        <f t="array" ref="BQ79">IF(BQ$2&lt;=$R79,INDEX('Sites Data'!$BC$11:$BC$210,(BQ$2+SUM($R$4:$R78))),"")</f>
        <v/>
      </c>
      <c r="BR79" s="27" t="str" cm="1">
        <f t="array" ref="BR79">IF(BQ$2&lt;=$R79,INDEX('Sites Data'!$BD$11:$BD$210,(BQ$2+SUM($R$4:$R78))),"")</f>
        <v/>
      </c>
      <c r="BS79" s="27" t="str" cm="1">
        <f t="array" ref="BS79">IF(BQ$2&lt;=$R79,INDEX('Sites Data'!$BE$11:$BE$210,(BQ$2+SUM($R$4:$R78))),"")</f>
        <v/>
      </c>
      <c r="BT79" s="27" t="str" cm="1">
        <f t="array" ref="BT79">IF(BQ$2&lt;=$R79,INDEX('Sites Data'!$BF$11:$BF$210,(BQ$2+SUM($R$4:$R78))),"")</f>
        <v/>
      </c>
      <c r="BU79" s="27" t="str" cm="1">
        <f t="array" ref="BU79">IF(BQ$2&lt;=$R79,INDEX('Sites Data'!$BG$11:$BG$210,(BQ$2+SUM($R$4:$R78))),"")</f>
        <v/>
      </c>
      <c r="BV79" s="27" t="str" cm="1">
        <f t="array" ref="BV79">IF(BQ$2&lt;=$R79,INDEX('Sites Data'!$BH$11:$BH$210,(BQ$2+SUM($R$4:$R78))),"")</f>
        <v/>
      </c>
      <c r="BW79" s="27" t="str" cm="1">
        <f t="array" ref="BW79">IF(BQ$2&lt;=$R79,INDEX('Sites Data'!$BI$11:$BI$210,(BQ$2+SUM($R$4:$R78))),"")</f>
        <v/>
      </c>
      <c r="BX79" s="27" t="str" cm="1">
        <f t="array" ref="BX79">IF(BQ$2&lt;=$R79,INDEX('Sites Data'!$BJ$11:$BJ$210,(BQ$2+SUM($R$4:$R78))),"")</f>
        <v/>
      </c>
      <c r="BY79" s="27" t="str" cm="1">
        <f t="array" ref="BY79">IF(BQ$2&lt;=$R79,INDEX('Sites Data'!$BK$11:$BK$210,(BQ$2+SUM($R$4:$R78))),"")</f>
        <v/>
      </c>
      <c r="BZ79" s="25" t="str">
        <f>IF(BQ79="","",SUMIF(Hide[Unique Types],$C79&amp;" "&amp;BR79&amp;" "&amp;BS79&amp;" "&amp;BT79,SiteCalc2[FCI Charging Capacity '[kWh/day']]))</f>
        <v/>
      </c>
      <c r="CA79" s="27" t="str" cm="1">
        <f t="array" ref="CA79">IF(CA$2&lt;=$R79,INDEX('Sites Data'!$BC$11:$BC$210,(CA$2+SUM($R$4:$R78))),"")</f>
        <v/>
      </c>
      <c r="CB79" s="27" t="str" cm="1">
        <f t="array" ref="CB79">IF(CA$2&lt;=$R79,INDEX('Sites Data'!$BD$11:$BD$210,(CA$2+SUM($R$4:$R78))),"")</f>
        <v/>
      </c>
      <c r="CC79" s="27" t="str" cm="1">
        <f t="array" ref="CC79">IF(CA$2&lt;=$R79,INDEX('Sites Data'!$BE$11:$BE$210,(CA$2+SUM($R$4:$R78))),"")</f>
        <v/>
      </c>
      <c r="CD79" s="27" t="str" cm="1">
        <f t="array" ref="CD79">IF(CA$2&lt;=$R79,INDEX('Sites Data'!$BF$11:$BF$210,(CA$2+SUM($R$4:$R78))),"")</f>
        <v/>
      </c>
      <c r="CE79" s="27" t="str" cm="1">
        <f t="array" ref="CE79">IF(CA$2&lt;=$R79,INDEX('Sites Data'!$BG$11:$BG$210,(CA$2+SUM($R$4:$R78))),"")</f>
        <v/>
      </c>
      <c r="CF79" s="27" t="str" cm="1">
        <f t="array" ref="CF79">IF(CA$2&lt;=$R79,INDEX('Sites Data'!$BH$11:$BH$210,(CA$2+SUM($R$4:$R78))),"")</f>
        <v/>
      </c>
      <c r="CG79" s="27" t="str" cm="1">
        <f t="array" ref="CG79">IF(CA$2&lt;=$R79,INDEX('Sites Data'!$BI$11:$BI$210,(CA$2+SUM($R$4:$R78))),"")</f>
        <v/>
      </c>
      <c r="CH79" s="27" t="str" cm="1">
        <f t="array" ref="CH79">IF(CA$2&lt;=$R79,INDEX('Sites Data'!$BJ$11:$BJ$210,(CA$2+SUM($R$4:$R78))),"")</f>
        <v/>
      </c>
      <c r="CI79" s="27" t="str" cm="1">
        <f t="array" ref="CI79">IF(CA$2&lt;=$R79,INDEX('Sites Data'!$BK$11:$BK$210,(CA$2+SUM($R$4:$R78))),"")</f>
        <v/>
      </c>
      <c r="CJ79" s="25" t="str">
        <f>IF(CA79="","",SUMIF(Hide[Unique Types],$C79&amp;" "&amp;CB79&amp;" "&amp;CC79&amp;" "&amp;CD79,SiteCalc2[FCI Charging Capacity '[kWh/day']]))</f>
        <v/>
      </c>
      <c r="CK79" s="25" t="str">
        <f t="shared" si="23"/>
        <v/>
      </c>
      <c r="CL79" s="25" t="str">
        <f t="shared" si="24"/>
        <v/>
      </c>
      <c r="CM79" s="25" t="str">
        <f t="shared" si="25"/>
        <v/>
      </c>
      <c r="CN79" s="25" t="str">
        <f t="shared" si="26"/>
        <v/>
      </c>
      <c r="CO79" s="25" t="str">
        <f t="shared" si="27"/>
        <v/>
      </c>
      <c r="CP79" s="25" t="str">
        <f t="shared" si="28"/>
        <v/>
      </c>
      <c r="CQ79" s="25" t="str">
        <f t="shared" si="29"/>
        <v/>
      </c>
      <c r="CR79" s="25" t="str">
        <f t="shared" si="30"/>
        <v/>
      </c>
      <c r="CS79" s="25" t="str">
        <f t="shared" si="31"/>
        <v/>
      </c>
      <c r="CT79" s="25" t="str">
        <f t="shared" si="32"/>
        <v/>
      </c>
    </row>
    <row r="80" spans="1:98" x14ac:dyDescent="0.3">
      <c r="A80" s="20">
        <v>77</v>
      </c>
      <c r="B80" s="20">
        <f t="shared" si="22"/>
        <v>0</v>
      </c>
      <c r="D80" s="25">
        <f>_xlfn.XLOOKUP(C80,SiteChar[Site Name],SiteChar[Site Street Address],"",0,1)</f>
        <v>0</v>
      </c>
      <c r="E80" s="25" t="str">
        <f>_xlfn.XLOOKUP(D80,SiteChar[Site Street Address],SiteChar[Site City],"",0,1)</f>
        <v/>
      </c>
      <c r="F80" s="25">
        <f>_xlfn.XLOOKUP($C80,SiteChar[Site Name],SiteChar[Latitude],"",0,1)</f>
        <v>0</v>
      </c>
      <c r="G80" s="25">
        <f>_xlfn.XLOOKUP($C80,SiteChar[Site Name],SiteChar[Longitude],"",0,1)</f>
        <v>0</v>
      </c>
      <c r="H80" s="33">
        <f>_xlfn.XLOOKUP($C80,SiteChar[Site Name],SiteChar[Expected Date of Station Operation],"",0,1)</f>
        <v>0</v>
      </c>
      <c r="I80" s="34">
        <f>_xlfn.XLOOKUP($C80,SiteChar[Site Name],SiteChar[Expected Daily Permitted Hours],"",0,1)</f>
        <v>0</v>
      </c>
      <c r="J80" s="25">
        <f>_xlfn.XLOOKUP($C80,SiteChar[Site Name],SiteChar[Maximum Total Site Power 
'[kW']],"",0,1)</f>
        <v>0</v>
      </c>
      <c r="K80" s="25"/>
      <c r="L80" s="25" cm="1">
        <f t="array" ref="L80">_xlfn.XLOOKUP($C80,SiteChar[Site Name],SiteCalc1[Total Site
FCI 
Power Rating 
'[kW']],"",0,1)</f>
        <v>0</v>
      </c>
      <c r="M80" s="25" cm="1">
        <f t="array" ref="M80">_xlfn.XLOOKUP($C80,SiteChar[Site Name],SiteCalc1[Total 
Site 
LMD-FCI Power Rating 
'[kW']],"",0,1)</f>
        <v>0</v>
      </c>
      <c r="N80" s="25" cm="1">
        <f t="array" ref="N80">_xlfn.XLOOKUP($C80,SiteChar[Site Name],SiteCalc1[Total Site
HD-FCI Power Rating 
'[kW']],"",0,1)</f>
        <v>0</v>
      </c>
      <c r="O80" s="25" cm="1">
        <f t="array" ref="O80">_xlfn.XLOOKUP($C80,SiteChar[Site Name],SiteCalc2[Total Number of 
Site 
FSEs],"",0,1)</f>
        <v>0</v>
      </c>
      <c r="P80" s="27" cm="1">
        <f t="array" ref="P80">_xlfn.XLOOKUP($C80,SiteChar[Site Name],SiteCalc2[Total Number of Site
LMD-FCI FSEs],"",0,1)</f>
        <v>0</v>
      </c>
      <c r="Q80" s="27" cm="1">
        <f t="array" ref="Q80">_xlfn.XLOOKUP($C80,SiteChar[Site Name],SiteCalc2[Total Number of Site
HD-FCI FSEs],"",0,1)</f>
        <v>0</v>
      </c>
      <c r="R80" s="27" t="str" cm="1">
        <f t="array" ref="R80">_xlfn.XLOOKUP(C80,'Sites Data'!AZ87:$AZ$210,'Sites Data'!BA87:$BA$210,"",0,1)</f>
        <v/>
      </c>
      <c r="S80" s="25" t="str" cm="1">
        <f t="array" ref="S80">INDEX('Sites Data'!$BC$11:$BC$210,(S$2+SUM($R$4:R79)))</f>
        <v/>
      </c>
      <c r="T80" s="25" t="str" cm="1">
        <f t="array" ref="T80">INDEX('Sites Data'!$BD$11:$BD$210,(S$2+SUM($R$4:R79)))</f>
        <v/>
      </c>
      <c r="U80" s="25" t="str" cm="1">
        <f t="array" ref="U80">INDEX('Sites Data'!$BE$11:$BE$210,(S$2+SUM($R$4:$R79)))</f>
        <v/>
      </c>
      <c r="V80" s="25" t="str" cm="1">
        <f t="array" ref="V80">INDEX('Sites Data'!$BF$11:$BF$210,(S$2+SUM($R$4:$R79)))</f>
        <v/>
      </c>
      <c r="W80" s="25" t="str" cm="1">
        <f t="array" ref="W80">INDEX('Sites Data'!$BG$11:$BG$210,(S$2+SUM($R$4:$R79)))</f>
        <v/>
      </c>
      <c r="X80" s="25" t="str" cm="1">
        <f t="array" ref="X80">INDEX('Sites Data'!$BH$11:$BH$210,(S$2+SUM($R$4:$R79)))</f>
        <v/>
      </c>
      <c r="Y80" s="25" t="str" cm="1">
        <f t="array" ref="Y80">INDEX('Sites Data'!$BI$11:$BI$210,(S$2+SUM($R$4:$R79)))</f>
        <v/>
      </c>
      <c r="Z80" s="25" t="str" cm="1">
        <f t="array" ref="Z80">INDEX('Sites Data'!$BJ$11:$BJ$210,(S$2+SUM($R$4:$R79)))</f>
        <v/>
      </c>
      <c r="AA80" s="25" t="str" cm="1">
        <f t="array" ref="AA80">INDEX('Sites Data'!$BK$11:$BK$210,(S$2+SUM($R$4:$R79)))</f>
        <v/>
      </c>
      <c r="AB80" s="25" t="str">
        <f>IF(S80="","",SUMIF(Hide[Unique Types],$C80&amp;" "&amp;T80&amp;" "&amp;U80&amp;" "&amp;V80,SiteCalc2[FCI Charging Capacity '[kWh/day']]))</f>
        <v/>
      </c>
      <c r="AC80" s="27" t="str" cm="1">
        <f t="array" ref="AC80">IF(AC$2&lt;=$R80,INDEX('Sites Data'!$BC$11:$BC$210,(AC$2+SUM($R$4:$R79))),"")</f>
        <v/>
      </c>
      <c r="AD80" s="152" t="str" cm="1">
        <f t="array" ref="AD80">IF(AC$2&lt;=$R80,INDEX('Sites Data'!$BD$11:$BD$210,(AC$2+SUM($R$4:$R79))),"")</f>
        <v/>
      </c>
      <c r="AE80" s="27" t="str" cm="1">
        <f t="array" ref="AE80">IF(AC$2&lt;=$R80,INDEX('Sites Data'!$BE$11:$BE$210,(AC$2+SUM($R$4:$R79))),"")</f>
        <v/>
      </c>
      <c r="AF80" s="27" t="str" cm="1">
        <f t="array" ref="AF80">IF(AC$2&lt;=$R80,INDEX('Sites Data'!$BF$11:$BF$210,(AC$2+SUM($R$4:$R79))),"")</f>
        <v/>
      </c>
      <c r="AG80" s="27" t="str" cm="1">
        <f t="array" ref="AG80">IF(AC$2&lt;=$R80,INDEX('Sites Data'!$BG$11:$BG$210,(AC$2+SUM($R$4:$R79))),"")</f>
        <v/>
      </c>
      <c r="AH80" s="27" t="str" cm="1">
        <f t="array" ref="AH80">IF(AC$2&lt;=$R80,INDEX('Sites Data'!$BH$11:$BH$210,(AC$2+SUM($R$4:$R79))),"")</f>
        <v/>
      </c>
      <c r="AI80" s="27" t="str" cm="1">
        <f t="array" ref="AI80">IF(AC$2&lt;=$R80,INDEX('Sites Data'!$BI$11:$BI$210,(AC$2+SUM($R$4:$R79))),"")</f>
        <v/>
      </c>
      <c r="AJ80" s="27" t="str" cm="1">
        <f t="array" ref="AJ80">IF(AC$2&lt;=$R80,INDEX('Sites Data'!$BJ$11:$BJ$210,(AC$2+SUM($R$4:$R79))),"")</f>
        <v/>
      </c>
      <c r="AK80" s="27" t="str" cm="1">
        <f t="array" ref="AK80">IF(AC$2&lt;=$R80,INDEX('Sites Data'!$BK$11:$BK$210,(AC$2+SUM($R$4:$R79))),"")</f>
        <v/>
      </c>
      <c r="AL80" s="25" t="str">
        <f>IF(AC80="","",SUMIF(Hide[Unique Types],$C80&amp;" "&amp;AD80&amp;" "&amp;AE80&amp;" "&amp;AF80,SiteCalc2[FCI Charging Capacity '[kWh/day']]))</f>
        <v/>
      </c>
      <c r="AM80" s="27" t="str" cm="1">
        <f t="array" ref="AM80">IF(AM$2&lt;=$R80,INDEX('Sites Data'!$BC$11:$BC$210,(AM$2+SUM($R$4:$R79))),"")</f>
        <v/>
      </c>
      <c r="AN80" s="27" t="str" cm="1">
        <f t="array" ref="AN80">IF(AM$2&lt;=$R80,INDEX('Sites Data'!$BD$11:$BD$210,(AM$2+SUM($R$4:$R79))),"")</f>
        <v/>
      </c>
      <c r="AO80" s="27" t="str" cm="1">
        <f t="array" ref="AO80">IF(AM$2&lt;=$R80,INDEX('Sites Data'!$BE$11:$BE$210,(AM$2+SUM($R$4:$R79))),"")</f>
        <v/>
      </c>
      <c r="AP80" s="27" t="str" cm="1">
        <f t="array" ref="AP80">IF(AM$2&lt;=$R80,INDEX('Sites Data'!$BF$11:$BF$210,(AM$2+SUM($R$4:$R79))),"")</f>
        <v/>
      </c>
      <c r="AQ80" s="27" t="str" cm="1">
        <f t="array" ref="AQ80">IF(AM$2&lt;=$R80,INDEX('Sites Data'!$BG$11:$BG$210,(AM$2+SUM($R$4:$R79))),"")</f>
        <v/>
      </c>
      <c r="AR80" s="27" t="str" cm="1">
        <f t="array" ref="AR80">IF(AM$2&lt;=$R80,INDEX('Sites Data'!$BH$11:$BH$210,(AM$2+SUM($R$4:$R79))),"")</f>
        <v/>
      </c>
      <c r="AS80" s="27" t="str" cm="1">
        <f t="array" ref="AS80">IF(AM$2&lt;=$R80,INDEX('Sites Data'!$BI$11:$BI$210,(AM$2+SUM($R$4:$R79))),"")</f>
        <v/>
      </c>
      <c r="AT80" s="27" t="str" cm="1">
        <f t="array" ref="AT80">IF(AM$2&lt;=$R80,INDEX('Sites Data'!$BJ$11:$BJ$210,(AM$2+SUM($R$4:$R79))),"")</f>
        <v/>
      </c>
      <c r="AU80" s="27" t="str" cm="1">
        <f t="array" ref="AU80">IF(AM$2&lt;=$R80,INDEX('Sites Data'!$BK$11:$BK$210,(AM$2+SUM($R$4:$R79))),"")</f>
        <v/>
      </c>
      <c r="AV80" s="25" t="str">
        <f>IF(AM80="","",SUMIF(Hide[Unique Types],$C80&amp;" "&amp;AN80&amp;" "&amp;AO80&amp;" "&amp;AP80,SiteCalc2[FCI Charging Capacity '[kWh/day']]))</f>
        <v/>
      </c>
      <c r="AW80" s="27" t="str" cm="1">
        <f t="array" ref="AW80">IF(AW$2&lt;=$R80,INDEX('Sites Data'!$BC$11:$BC$210,(AW$2+SUM($R$4:$R79))),"")</f>
        <v/>
      </c>
      <c r="AX80" s="27" t="str" cm="1">
        <f t="array" ref="AX80">IF(AW$2&lt;=$R80,INDEX('Sites Data'!$BD$11:$BD$210,(AW$2+SUM($R$4:$R79))),"")</f>
        <v/>
      </c>
      <c r="AY80" s="27" t="str" cm="1">
        <f t="array" ref="AY80">IF(AW$2&lt;=$R80,INDEX('Sites Data'!$BE$11:$BE$210,(AW$2+SUM($R$4:$R79))),"")</f>
        <v/>
      </c>
      <c r="AZ80" s="27" t="str" cm="1">
        <f t="array" ref="AZ80">IF(AW$2&lt;=$R80,INDEX('Sites Data'!$BF$11:$BF$210,(AW$2+SUM($R$4:$R79))),"")</f>
        <v/>
      </c>
      <c r="BA80" s="27" t="str" cm="1">
        <f t="array" ref="BA80">IF(AW$2&lt;=$R80,INDEX('Sites Data'!$BG$11:$BG$210,(AW$2+SUM($R$4:$R79))),"")</f>
        <v/>
      </c>
      <c r="BB80" s="27" t="str" cm="1">
        <f t="array" ref="BB80">IF(AW$2&lt;=$R80,INDEX('Sites Data'!$BH$11:$BH$210,(AW$2+SUM($R$4:$R79))),"")</f>
        <v/>
      </c>
      <c r="BC80" s="27" t="str" cm="1">
        <f t="array" ref="BC80">IF(AW$2&lt;=$R80,INDEX('Sites Data'!$BI$11:$BI$210,(AW$2+SUM($R$4:$R79))),"")</f>
        <v/>
      </c>
      <c r="BD80" s="27" t="str" cm="1">
        <f t="array" ref="BD80">IF(AW$2&lt;=$R80,INDEX('Sites Data'!$BJ$11:$BJ$210,(AW$2+SUM($R$4:$R79))),"")</f>
        <v/>
      </c>
      <c r="BE80" s="27" t="str" cm="1">
        <f t="array" ref="BE80">IF(AW$2&lt;=$R80,INDEX('Sites Data'!$BK$11:$BK$210,(AW$2+SUM($R$4:$R79))),"")</f>
        <v/>
      </c>
      <c r="BF80" s="25" t="str">
        <f>IF(AW80="","",SUMIF(Hide[Unique Types],$C80&amp;" "&amp;AX80&amp;" "&amp;AY80&amp;" "&amp;AZ80,SiteCalc2[FCI Charging Capacity '[kWh/day']]))</f>
        <v/>
      </c>
      <c r="BG80" s="27" t="str" cm="1">
        <f t="array" ref="BG80">IF(BG$2&lt;=$R80,INDEX('Sites Data'!$BC$11:$BC$210,(BG$2+SUM($R$4:$R79))),"")</f>
        <v/>
      </c>
      <c r="BH80" s="27" t="str" cm="1">
        <f t="array" ref="BH80">IF(BG$2&lt;=$R80,INDEX('Sites Data'!$BD$11:$BD$210,(BG$2+SUM($R$4:$R79))),"")</f>
        <v/>
      </c>
      <c r="BI80" s="27" t="str" cm="1">
        <f t="array" ref="BI80">IF(BG$2&lt;=$R80,INDEX('Sites Data'!$BE$11:$BE$210,(BG$2+SUM($R$4:$R79))),"")</f>
        <v/>
      </c>
      <c r="BJ80" s="27" t="str" cm="1">
        <f t="array" ref="BJ80">IF(BG$2&lt;=$R80,INDEX('Sites Data'!$BF$11:$BF$210,(BG$2+SUM($R$4:$R79))),"")</f>
        <v/>
      </c>
      <c r="BK80" s="27" t="str" cm="1">
        <f t="array" ref="BK80">IF(BG$2&lt;=$R80,INDEX('Sites Data'!$BG$11:$BG$210,(BG$2+SUM($R$4:$R79))),"")</f>
        <v/>
      </c>
      <c r="BL80" s="27" t="str" cm="1">
        <f t="array" ref="BL80">IF(BG$2&lt;=$R80,INDEX('Sites Data'!$BH$11:$BH$210,(BG$2+SUM($R$4:$R79))),"")</f>
        <v/>
      </c>
      <c r="BM80" s="27" t="str" cm="1">
        <f t="array" ref="BM80">IF(BG$2&lt;=$R80,INDEX('Sites Data'!$BI$11:$BI$210,(BG$2+SUM($R$4:$R79))),"")</f>
        <v/>
      </c>
      <c r="BN80" s="27" t="str" cm="1">
        <f t="array" ref="BN80">IF(BG$2&lt;=$R80,INDEX('Sites Data'!$BJ$11:$BJ$210,(BG$2+SUM($R$4:$R79))),"")</f>
        <v/>
      </c>
      <c r="BO80" s="27" t="str" cm="1">
        <f t="array" ref="BO80">IF(BG$2&lt;=$R80,INDEX('Sites Data'!$BK$11:$BK$210,(BG$2+SUM($R$4:$R79))),"")</f>
        <v/>
      </c>
      <c r="BP80" s="25" t="str">
        <f>IF(BG80="","",SUMIF(Hide[Unique Types],$C80&amp;" "&amp;BH80&amp;" "&amp;BI80&amp;" "&amp;BJ80,SiteCalc2[FCI Charging Capacity '[kWh/day']]))</f>
        <v/>
      </c>
      <c r="BQ80" s="27" t="str" cm="1">
        <f t="array" ref="BQ80">IF(BQ$2&lt;=$R80,INDEX('Sites Data'!$BC$11:$BC$210,(BQ$2+SUM($R$4:$R79))),"")</f>
        <v/>
      </c>
      <c r="BR80" s="27" t="str" cm="1">
        <f t="array" ref="BR80">IF(BQ$2&lt;=$R80,INDEX('Sites Data'!$BD$11:$BD$210,(BQ$2+SUM($R$4:$R79))),"")</f>
        <v/>
      </c>
      <c r="BS80" s="27" t="str" cm="1">
        <f t="array" ref="BS80">IF(BQ$2&lt;=$R80,INDEX('Sites Data'!$BE$11:$BE$210,(BQ$2+SUM($R$4:$R79))),"")</f>
        <v/>
      </c>
      <c r="BT80" s="27" t="str" cm="1">
        <f t="array" ref="BT80">IF(BQ$2&lt;=$R80,INDEX('Sites Data'!$BF$11:$BF$210,(BQ$2+SUM($R$4:$R79))),"")</f>
        <v/>
      </c>
      <c r="BU80" s="27" t="str" cm="1">
        <f t="array" ref="BU80">IF(BQ$2&lt;=$R80,INDEX('Sites Data'!$BG$11:$BG$210,(BQ$2+SUM($R$4:$R79))),"")</f>
        <v/>
      </c>
      <c r="BV80" s="27" t="str" cm="1">
        <f t="array" ref="BV80">IF(BQ$2&lt;=$R80,INDEX('Sites Data'!$BH$11:$BH$210,(BQ$2+SUM($R$4:$R79))),"")</f>
        <v/>
      </c>
      <c r="BW80" s="27" t="str" cm="1">
        <f t="array" ref="BW80">IF(BQ$2&lt;=$R80,INDEX('Sites Data'!$BI$11:$BI$210,(BQ$2+SUM($R$4:$R79))),"")</f>
        <v/>
      </c>
      <c r="BX80" s="27" t="str" cm="1">
        <f t="array" ref="BX80">IF(BQ$2&lt;=$R80,INDEX('Sites Data'!$BJ$11:$BJ$210,(BQ$2+SUM($R$4:$R79))),"")</f>
        <v/>
      </c>
      <c r="BY80" s="27" t="str" cm="1">
        <f t="array" ref="BY80">IF(BQ$2&lt;=$R80,INDEX('Sites Data'!$BK$11:$BK$210,(BQ$2+SUM($R$4:$R79))),"")</f>
        <v/>
      </c>
      <c r="BZ80" s="25" t="str">
        <f>IF(BQ80="","",SUMIF(Hide[Unique Types],$C80&amp;" "&amp;BR80&amp;" "&amp;BS80&amp;" "&amp;BT80,SiteCalc2[FCI Charging Capacity '[kWh/day']]))</f>
        <v/>
      </c>
      <c r="CA80" s="27" t="str" cm="1">
        <f t="array" ref="CA80">IF(CA$2&lt;=$R80,INDEX('Sites Data'!$BC$11:$BC$210,(CA$2+SUM($R$4:$R79))),"")</f>
        <v/>
      </c>
      <c r="CB80" s="27" t="str" cm="1">
        <f t="array" ref="CB80">IF(CA$2&lt;=$R80,INDEX('Sites Data'!$BD$11:$BD$210,(CA$2+SUM($R$4:$R79))),"")</f>
        <v/>
      </c>
      <c r="CC80" s="27" t="str" cm="1">
        <f t="array" ref="CC80">IF(CA$2&lt;=$R80,INDEX('Sites Data'!$BE$11:$BE$210,(CA$2+SUM($R$4:$R79))),"")</f>
        <v/>
      </c>
      <c r="CD80" s="27" t="str" cm="1">
        <f t="array" ref="CD80">IF(CA$2&lt;=$R80,INDEX('Sites Data'!$BF$11:$BF$210,(CA$2+SUM($R$4:$R79))),"")</f>
        <v/>
      </c>
      <c r="CE80" s="27" t="str" cm="1">
        <f t="array" ref="CE80">IF(CA$2&lt;=$R80,INDEX('Sites Data'!$BG$11:$BG$210,(CA$2+SUM($R$4:$R79))),"")</f>
        <v/>
      </c>
      <c r="CF80" s="27" t="str" cm="1">
        <f t="array" ref="CF80">IF(CA$2&lt;=$R80,INDEX('Sites Data'!$BH$11:$BH$210,(CA$2+SUM($R$4:$R79))),"")</f>
        <v/>
      </c>
      <c r="CG80" s="27" t="str" cm="1">
        <f t="array" ref="CG80">IF(CA$2&lt;=$R80,INDEX('Sites Data'!$BI$11:$BI$210,(CA$2+SUM($R$4:$R79))),"")</f>
        <v/>
      </c>
      <c r="CH80" s="27" t="str" cm="1">
        <f t="array" ref="CH80">IF(CA$2&lt;=$R80,INDEX('Sites Data'!$BJ$11:$BJ$210,(CA$2+SUM($R$4:$R79))),"")</f>
        <v/>
      </c>
      <c r="CI80" s="27" t="str" cm="1">
        <f t="array" ref="CI80">IF(CA$2&lt;=$R80,INDEX('Sites Data'!$BK$11:$BK$210,(CA$2+SUM($R$4:$R79))),"")</f>
        <v/>
      </c>
      <c r="CJ80" s="25" t="str">
        <f>IF(CA80="","",SUMIF(Hide[Unique Types],$C80&amp;" "&amp;CB80&amp;" "&amp;CC80&amp;" "&amp;CD80,SiteCalc2[FCI Charging Capacity '[kWh/day']]))</f>
        <v/>
      </c>
      <c r="CK80" s="25" t="str">
        <f t="shared" si="23"/>
        <v/>
      </c>
      <c r="CL80" s="25" t="str">
        <f t="shared" si="24"/>
        <v/>
      </c>
      <c r="CM80" s="25" t="str">
        <f t="shared" si="25"/>
        <v/>
      </c>
      <c r="CN80" s="25" t="str">
        <f t="shared" si="26"/>
        <v/>
      </c>
      <c r="CO80" s="25" t="str">
        <f t="shared" si="27"/>
        <v/>
      </c>
      <c r="CP80" s="25" t="str">
        <f t="shared" si="28"/>
        <v/>
      </c>
      <c r="CQ80" s="25" t="str">
        <f t="shared" si="29"/>
        <v/>
      </c>
      <c r="CR80" s="25" t="str">
        <f t="shared" si="30"/>
        <v/>
      </c>
      <c r="CS80" s="25" t="str">
        <f t="shared" si="31"/>
        <v/>
      </c>
      <c r="CT80" s="25" t="str">
        <f t="shared" si="32"/>
        <v/>
      </c>
    </row>
    <row r="81" spans="1:98" x14ac:dyDescent="0.3">
      <c r="A81" s="20">
        <v>78</v>
      </c>
      <c r="B81" s="20">
        <f t="shared" si="22"/>
        <v>0</v>
      </c>
      <c r="D81" s="25">
        <f>_xlfn.XLOOKUP(C81,SiteChar[Site Name],SiteChar[Site Street Address],"",0,1)</f>
        <v>0</v>
      </c>
      <c r="E81" s="25" t="str">
        <f>_xlfn.XLOOKUP(D81,SiteChar[Site Street Address],SiteChar[Site City],"",0,1)</f>
        <v/>
      </c>
      <c r="F81" s="25">
        <f>_xlfn.XLOOKUP($C81,SiteChar[Site Name],SiteChar[Latitude],"",0,1)</f>
        <v>0</v>
      </c>
      <c r="G81" s="25">
        <f>_xlfn.XLOOKUP($C81,SiteChar[Site Name],SiteChar[Longitude],"",0,1)</f>
        <v>0</v>
      </c>
      <c r="H81" s="33">
        <f>_xlfn.XLOOKUP($C81,SiteChar[Site Name],SiteChar[Expected Date of Station Operation],"",0,1)</f>
        <v>0</v>
      </c>
      <c r="I81" s="34">
        <f>_xlfn.XLOOKUP($C81,SiteChar[Site Name],SiteChar[Expected Daily Permitted Hours],"",0,1)</f>
        <v>0</v>
      </c>
      <c r="J81" s="25">
        <f>_xlfn.XLOOKUP($C81,SiteChar[Site Name],SiteChar[Maximum Total Site Power 
'[kW']],"",0,1)</f>
        <v>0</v>
      </c>
      <c r="K81" s="25"/>
      <c r="L81" s="25" cm="1">
        <f t="array" ref="L81">_xlfn.XLOOKUP($C81,SiteChar[Site Name],SiteCalc1[Total Site
FCI 
Power Rating 
'[kW']],"",0,1)</f>
        <v>0</v>
      </c>
      <c r="M81" s="25" cm="1">
        <f t="array" ref="M81">_xlfn.XLOOKUP($C81,SiteChar[Site Name],SiteCalc1[Total 
Site 
LMD-FCI Power Rating 
'[kW']],"",0,1)</f>
        <v>0</v>
      </c>
      <c r="N81" s="25" cm="1">
        <f t="array" ref="N81">_xlfn.XLOOKUP($C81,SiteChar[Site Name],SiteCalc1[Total Site
HD-FCI Power Rating 
'[kW']],"",0,1)</f>
        <v>0</v>
      </c>
      <c r="O81" s="25" cm="1">
        <f t="array" ref="O81">_xlfn.XLOOKUP($C81,SiteChar[Site Name],SiteCalc2[Total Number of 
Site 
FSEs],"",0,1)</f>
        <v>0</v>
      </c>
      <c r="P81" s="27" cm="1">
        <f t="array" ref="P81">_xlfn.XLOOKUP($C81,SiteChar[Site Name],SiteCalc2[Total Number of Site
LMD-FCI FSEs],"",0,1)</f>
        <v>0</v>
      </c>
      <c r="Q81" s="27" cm="1">
        <f t="array" ref="Q81">_xlfn.XLOOKUP($C81,SiteChar[Site Name],SiteCalc2[Total Number of Site
HD-FCI FSEs],"",0,1)</f>
        <v>0</v>
      </c>
      <c r="R81" s="27" t="str" cm="1">
        <f t="array" ref="R81">_xlfn.XLOOKUP(C81,'Sites Data'!AZ88:$AZ$210,'Sites Data'!BA88:$BA$210,"",0,1)</f>
        <v/>
      </c>
      <c r="S81" s="25" t="str" cm="1">
        <f t="array" ref="S81">INDEX('Sites Data'!$BC$11:$BC$210,(S$2+SUM($R$4:R80)))</f>
        <v/>
      </c>
      <c r="T81" s="25" t="str" cm="1">
        <f t="array" ref="T81">INDEX('Sites Data'!$BD$11:$BD$210,(S$2+SUM($R$4:R80)))</f>
        <v/>
      </c>
      <c r="U81" s="25" t="str" cm="1">
        <f t="array" ref="U81">INDEX('Sites Data'!$BE$11:$BE$210,(S$2+SUM($R$4:$R80)))</f>
        <v/>
      </c>
      <c r="V81" s="25" t="str" cm="1">
        <f t="array" ref="V81">INDEX('Sites Data'!$BF$11:$BF$210,(S$2+SUM($R$4:$R80)))</f>
        <v/>
      </c>
      <c r="W81" s="25" t="str" cm="1">
        <f t="array" ref="W81">INDEX('Sites Data'!$BG$11:$BG$210,(S$2+SUM($R$4:$R80)))</f>
        <v/>
      </c>
      <c r="X81" s="25" t="str" cm="1">
        <f t="array" ref="X81">INDEX('Sites Data'!$BH$11:$BH$210,(S$2+SUM($R$4:$R80)))</f>
        <v/>
      </c>
      <c r="Y81" s="25" t="str" cm="1">
        <f t="array" ref="Y81">INDEX('Sites Data'!$BI$11:$BI$210,(S$2+SUM($R$4:$R80)))</f>
        <v/>
      </c>
      <c r="Z81" s="25" t="str" cm="1">
        <f t="array" ref="Z81">INDEX('Sites Data'!$BJ$11:$BJ$210,(S$2+SUM($R$4:$R80)))</f>
        <v/>
      </c>
      <c r="AA81" s="25" t="str" cm="1">
        <f t="array" ref="AA81">INDEX('Sites Data'!$BK$11:$BK$210,(S$2+SUM($R$4:$R80)))</f>
        <v/>
      </c>
      <c r="AB81" s="25" t="str">
        <f>IF(S81="","",SUMIF(Hide[Unique Types],$C81&amp;" "&amp;T81&amp;" "&amp;U81&amp;" "&amp;V81,SiteCalc2[FCI Charging Capacity '[kWh/day']]))</f>
        <v/>
      </c>
      <c r="AC81" s="27" t="str" cm="1">
        <f t="array" ref="AC81">IF(AC$2&lt;=$R81,INDEX('Sites Data'!$BC$11:$BC$210,(AC$2+SUM($R$4:$R80))),"")</f>
        <v/>
      </c>
      <c r="AD81" s="152" t="str" cm="1">
        <f t="array" ref="AD81">IF(AC$2&lt;=$R81,INDEX('Sites Data'!$BD$11:$BD$210,(AC$2+SUM($R$4:$R80))),"")</f>
        <v/>
      </c>
      <c r="AE81" s="27" t="str" cm="1">
        <f t="array" ref="AE81">IF(AC$2&lt;=$R81,INDEX('Sites Data'!$BE$11:$BE$210,(AC$2+SUM($R$4:$R80))),"")</f>
        <v/>
      </c>
      <c r="AF81" s="27" t="str" cm="1">
        <f t="array" ref="AF81">IF(AC$2&lt;=$R81,INDEX('Sites Data'!$BF$11:$BF$210,(AC$2+SUM($R$4:$R80))),"")</f>
        <v/>
      </c>
      <c r="AG81" s="27" t="str" cm="1">
        <f t="array" ref="AG81">IF(AC$2&lt;=$R81,INDEX('Sites Data'!$BG$11:$BG$210,(AC$2+SUM($R$4:$R80))),"")</f>
        <v/>
      </c>
      <c r="AH81" s="27" t="str" cm="1">
        <f t="array" ref="AH81">IF(AC$2&lt;=$R81,INDEX('Sites Data'!$BH$11:$BH$210,(AC$2+SUM($R$4:$R80))),"")</f>
        <v/>
      </c>
      <c r="AI81" s="27" t="str" cm="1">
        <f t="array" ref="AI81">IF(AC$2&lt;=$R81,INDEX('Sites Data'!$BI$11:$BI$210,(AC$2+SUM($R$4:$R80))),"")</f>
        <v/>
      </c>
      <c r="AJ81" s="27" t="str" cm="1">
        <f t="array" ref="AJ81">IF(AC$2&lt;=$R81,INDEX('Sites Data'!$BJ$11:$BJ$210,(AC$2+SUM($R$4:$R80))),"")</f>
        <v/>
      </c>
      <c r="AK81" s="27" t="str" cm="1">
        <f t="array" ref="AK81">IF(AC$2&lt;=$R81,INDEX('Sites Data'!$BK$11:$BK$210,(AC$2+SUM($R$4:$R80))),"")</f>
        <v/>
      </c>
      <c r="AL81" s="25" t="str">
        <f>IF(AC81="","",SUMIF(Hide[Unique Types],$C81&amp;" "&amp;AD81&amp;" "&amp;AE81&amp;" "&amp;AF81,SiteCalc2[FCI Charging Capacity '[kWh/day']]))</f>
        <v/>
      </c>
      <c r="AM81" s="27" t="str" cm="1">
        <f t="array" ref="AM81">IF(AM$2&lt;=$R81,INDEX('Sites Data'!$BC$11:$BC$210,(AM$2+SUM($R$4:$R80))),"")</f>
        <v/>
      </c>
      <c r="AN81" s="27" t="str" cm="1">
        <f t="array" ref="AN81">IF(AM$2&lt;=$R81,INDEX('Sites Data'!$BD$11:$BD$210,(AM$2+SUM($R$4:$R80))),"")</f>
        <v/>
      </c>
      <c r="AO81" s="27" t="str" cm="1">
        <f t="array" ref="AO81">IF(AM$2&lt;=$R81,INDEX('Sites Data'!$BE$11:$BE$210,(AM$2+SUM($R$4:$R80))),"")</f>
        <v/>
      </c>
      <c r="AP81" s="27" t="str" cm="1">
        <f t="array" ref="AP81">IF(AM$2&lt;=$R81,INDEX('Sites Data'!$BF$11:$BF$210,(AM$2+SUM($R$4:$R80))),"")</f>
        <v/>
      </c>
      <c r="AQ81" s="27" t="str" cm="1">
        <f t="array" ref="AQ81">IF(AM$2&lt;=$R81,INDEX('Sites Data'!$BG$11:$BG$210,(AM$2+SUM($R$4:$R80))),"")</f>
        <v/>
      </c>
      <c r="AR81" s="27" t="str" cm="1">
        <f t="array" ref="AR81">IF(AM$2&lt;=$R81,INDEX('Sites Data'!$BH$11:$BH$210,(AM$2+SUM($R$4:$R80))),"")</f>
        <v/>
      </c>
      <c r="AS81" s="27" t="str" cm="1">
        <f t="array" ref="AS81">IF(AM$2&lt;=$R81,INDEX('Sites Data'!$BI$11:$BI$210,(AM$2+SUM($R$4:$R80))),"")</f>
        <v/>
      </c>
      <c r="AT81" s="27" t="str" cm="1">
        <f t="array" ref="AT81">IF(AM$2&lt;=$R81,INDEX('Sites Data'!$BJ$11:$BJ$210,(AM$2+SUM($R$4:$R80))),"")</f>
        <v/>
      </c>
      <c r="AU81" s="27" t="str" cm="1">
        <f t="array" ref="AU81">IF(AM$2&lt;=$R81,INDEX('Sites Data'!$BK$11:$BK$210,(AM$2+SUM($R$4:$R80))),"")</f>
        <v/>
      </c>
      <c r="AV81" s="25" t="str">
        <f>IF(AM81="","",SUMIF(Hide[Unique Types],$C81&amp;" "&amp;AN81&amp;" "&amp;AO81&amp;" "&amp;AP81,SiteCalc2[FCI Charging Capacity '[kWh/day']]))</f>
        <v/>
      </c>
      <c r="AW81" s="27" t="str" cm="1">
        <f t="array" ref="AW81">IF(AW$2&lt;=$R81,INDEX('Sites Data'!$BC$11:$BC$210,(AW$2+SUM($R$4:$R80))),"")</f>
        <v/>
      </c>
      <c r="AX81" s="27" t="str" cm="1">
        <f t="array" ref="AX81">IF(AW$2&lt;=$R81,INDEX('Sites Data'!$BD$11:$BD$210,(AW$2+SUM($R$4:$R80))),"")</f>
        <v/>
      </c>
      <c r="AY81" s="27" t="str" cm="1">
        <f t="array" ref="AY81">IF(AW$2&lt;=$R81,INDEX('Sites Data'!$BE$11:$BE$210,(AW$2+SUM($R$4:$R80))),"")</f>
        <v/>
      </c>
      <c r="AZ81" s="27" t="str" cm="1">
        <f t="array" ref="AZ81">IF(AW$2&lt;=$R81,INDEX('Sites Data'!$BF$11:$BF$210,(AW$2+SUM($R$4:$R80))),"")</f>
        <v/>
      </c>
      <c r="BA81" s="27" t="str" cm="1">
        <f t="array" ref="BA81">IF(AW$2&lt;=$R81,INDEX('Sites Data'!$BG$11:$BG$210,(AW$2+SUM($R$4:$R80))),"")</f>
        <v/>
      </c>
      <c r="BB81" s="27" t="str" cm="1">
        <f t="array" ref="BB81">IF(AW$2&lt;=$R81,INDEX('Sites Data'!$BH$11:$BH$210,(AW$2+SUM($R$4:$R80))),"")</f>
        <v/>
      </c>
      <c r="BC81" s="27" t="str" cm="1">
        <f t="array" ref="BC81">IF(AW$2&lt;=$R81,INDEX('Sites Data'!$BI$11:$BI$210,(AW$2+SUM($R$4:$R80))),"")</f>
        <v/>
      </c>
      <c r="BD81" s="27" t="str" cm="1">
        <f t="array" ref="BD81">IF(AW$2&lt;=$R81,INDEX('Sites Data'!$BJ$11:$BJ$210,(AW$2+SUM($R$4:$R80))),"")</f>
        <v/>
      </c>
      <c r="BE81" s="27" t="str" cm="1">
        <f t="array" ref="BE81">IF(AW$2&lt;=$R81,INDEX('Sites Data'!$BK$11:$BK$210,(AW$2+SUM($R$4:$R80))),"")</f>
        <v/>
      </c>
      <c r="BF81" s="25" t="str">
        <f>IF(AW81="","",SUMIF(Hide[Unique Types],$C81&amp;" "&amp;AX81&amp;" "&amp;AY81&amp;" "&amp;AZ81,SiteCalc2[FCI Charging Capacity '[kWh/day']]))</f>
        <v/>
      </c>
      <c r="BG81" s="27" t="str" cm="1">
        <f t="array" ref="BG81">IF(BG$2&lt;=$R81,INDEX('Sites Data'!$BC$11:$BC$210,(BG$2+SUM($R$4:$R80))),"")</f>
        <v/>
      </c>
      <c r="BH81" s="27" t="str" cm="1">
        <f t="array" ref="BH81">IF(BG$2&lt;=$R81,INDEX('Sites Data'!$BD$11:$BD$210,(BG$2+SUM($R$4:$R80))),"")</f>
        <v/>
      </c>
      <c r="BI81" s="27" t="str" cm="1">
        <f t="array" ref="BI81">IF(BG$2&lt;=$R81,INDEX('Sites Data'!$BE$11:$BE$210,(BG$2+SUM($R$4:$R80))),"")</f>
        <v/>
      </c>
      <c r="BJ81" s="27" t="str" cm="1">
        <f t="array" ref="BJ81">IF(BG$2&lt;=$R81,INDEX('Sites Data'!$BF$11:$BF$210,(BG$2+SUM($R$4:$R80))),"")</f>
        <v/>
      </c>
      <c r="BK81" s="27" t="str" cm="1">
        <f t="array" ref="BK81">IF(BG$2&lt;=$R81,INDEX('Sites Data'!$BG$11:$BG$210,(BG$2+SUM($R$4:$R80))),"")</f>
        <v/>
      </c>
      <c r="BL81" s="27" t="str" cm="1">
        <f t="array" ref="BL81">IF(BG$2&lt;=$R81,INDEX('Sites Data'!$BH$11:$BH$210,(BG$2+SUM($R$4:$R80))),"")</f>
        <v/>
      </c>
      <c r="BM81" s="27" t="str" cm="1">
        <f t="array" ref="BM81">IF(BG$2&lt;=$R81,INDEX('Sites Data'!$BI$11:$BI$210,(BG$2+SUM($R$4:$R80))),"")</f>
        <v/>
      </c>
      <c r="BN81" s="27" t="str" cm="1">
        <f t="array" ref="BN81">IF(BG$2&lt;=$R81,INDEX('Sites Data'!$BJ$11:$BJ$210,(BG$2+SUM($R$4:$R80))),"")</f>
        <v/>
      </c>
      <c r="BO81" s="27" t="str" cm="1">
        <f t="array" ref="BO81">IF(BG$2&lt;=$R81,INDEX('Sites Data'!$BK$11:$BK$210,(BG$2+SUM($R$4:$R80))),"")</f>
        <v/>
      </c>
      <c r="BP81" s="25" t="str">
        <f>IF(BG81="","",SUMIF(Hide[Unique Types],$C81&amp;" "&amp;BH81&amp;" "&amp;BI81&amp;" "&amp;BJ81,SiteCalc2[FCI Charging Capacity '[kWh/day']]))</f>
        <v/>
      </c>
      <c r="BQ81" s="27" t="str" cm="1">
        <f t="array" ref="BQ81">IF(BQ$2&lt;=$R81,INDEX('Sites Data'!$BC$11:$BC$210,(BQ$2+SUM($R$4:$R80))),"")</f>
        <v/>
      </c>
      <c r="BR81" s="27" t="str" cm="1">
        <f t="array" ref="BR81">IF(BQ$2&lt;=$R81,INDEX('Sites Data'!$BD$11:$BD$210,(BQ$2+SUM($R$4:$R80))),"")</f>
        <v/>
      </c>
      <c r="BS81" s="27" t="str" cm="1">
        <f t="array" ref="BS81">IF(BQ$2&lt;=$R81,INDEX('Sites Data'!$BE$11:$BE$210,(BQ$2+SUM($R$4:$R80))),"")</f>
        <v/>
      </c>
      <c r="BT81" s="27" t="str" cm="1">
        <f t="array" ref="BT81">IF(BQ$2&lt;=$R81,INDEX('Sites Data'!$BF$11:$BF$210,(BQ$2+SUM($R$4:$R80))),"")</f>
        <v/>
      </c>
      <c r="BU81" s="27" t="str" cm="1">
        <f t="array" ref="BU81">IF(BQ$2&lt;=$R81,INDEX('Sites Data'!$BG$11:$BG$210,(BQ$2+SUM($R$4:$R80))),"")</f>
        <v/>
      </c>
      <c r="BV81" s="27" t="str" cm="1">
        <f t="array" ref="BV81">IF(BQ$2&lt;=$R81,INDEX('Sites Data'!$BH$11:$BH$210,(BQ$2+SUM($R$4:$R80))),"")</f>
        <v/>
      </c>
      <c r="BW81" s="27" t="str" cm="1">
        <f t="array" ref="BW81">IF(BQ$2&lt;=$R81,INDEX('Sites Data'!$BI$11:$BI$210,(BQ$2+SUM($R$4:$R80))),"")</f>
        <v/>
      </c>
      <c r="BX81" s="27" t="str" cm="1">
        <f t="array" ref="BX81">IF(BQ$2&lt;=$R81,INDEX('Sites Data'!$BJ$11:$BJ$210,(BQ$2+SUM($R$4:$R80))),"")</f>
        <v/>
      </c>
      <c r="BY81" s="27" t="str" cm="1">
        <f t="array" ref="BY81">IF(BQ$2&lt;=$R81,INDEX('Sites Data'!$BK$11:$BK$210,(BQ$2+SUM($R$4:$R80))),"")</f>
        <v/>
      </c>
      <c r="BZ81" s="25" t="str">
        <f>IF(BQ81="","",SUMIF(Hide[Unique Types],$C81&amp;" "&amp;BR81&amp;" "&amp;BS81&amp;" "&amp;BT81,SiteCalc2[FCI Charging Capacity '[kWh/day']]))</f>
        <v/>
      </c>
      <c r="CA81" s="27" t="str" cm="1">
        <f t="array" ref="CA81">IF(CA$2&lt;=$R81,INDEX('Sites Data'!$BC$11:$BC$210,(CA$2+SUM($R$4:$R80))),"")</f>
        <v/>
      </c>
      <c r="CB81" s="27" t="str" cm="1">
        <f t="array" ref="CB81">IF(CA$2&lt;=$R81,INDEX('Sites Data'!$BD$11:$BD$210,(CA$2+SUM($R$4:$R80))),"")</f>
        <v/>
      </c>
      <c r="CC81" s="27" t="str" cm="1">
        <f t="array" ref="CC81">IF(CA$2&lt;=$R81,INDEX('Sites Data'!$BE$11:$BE$210,(CA$2+SUM($R$4:$R80))),"")</f>
        <v/>
      </c>
      <c r="CD81" s="27" t="str" cm="1">
        <f t="array" ref="CD81">IF(CA$2&lt;=$R81,INDEX('Sites Data'!$BF$11:$BF$210,(CA$2+SUM($R$4:$R80))),"")</f>
        <v/>
      </c>
      <c r="CE81" s="27" t="str" cm="1">
        <f t="array" ref="CE81">IF(CA$2&lt;=$R81,INDEX('Sites Data'!$BG$11:$BG$210,(CA$2+SUM($R$4:$R80))),"")</f>
        <v/>
      </c>
      <c r="CF81" s="27" t="str" cm="1">
        <f t="array" ref="CF81">IF(CA$2&lt;=$R81,INDEX('Sites Data'!$BH$11:$BH$210,(CA$2+SUM($R$4:$R80))),"")</f>
        <v/>
      </c>
      <c r="CG81" s="27" t="str" cm="1">
        <f t="array" ref="CG81">IF(CA$2&lt;=$R81,INDEX('Sites Data'!$BI$11:$BI$210,(CA$2+SUM($R$4:$R80))),"")</f>
        <v/>
      </c>
      <c r="CH81" s="27" t="str" cm="1">
        <f t="array" ref="CH81">IF(CA$2&lt;=$R81,INDEX('Sites Data'!$BJ$11:$BJ$210,(CA$2+SUM($R$4:$R80))),"")</f>
        <v/>
      </c>
      <c r="CI81" s="27" t="str" cm="1">
        <f t="array" ref="CI81">IF(CA$2&lt;=$R81,INDEX('Sites Data'!$BK$11:$BK$210,(CA$2+SUM($R$4:$R80))),"")</f>
        <v/>
      </c>
      <c r="CJ81" s="25" t="str">
        <f>IF(CA81="","",SUMIF(Hide[Unique Types],$C81&amp;" "&amp;CB81&amp;" "&amp;CC81&amp;" "&amp;CD81,SiteCalc2[FCI Charging Capacity '[kWh/day']]))</f>
        <v/>
      </c>
      <c r="CK81" s="25" t="str">
        <f t="shared" si="23"/>
        <v/>
      </c>
      <c r="CL81" s="25" t="str">
        <f t="shared" si="24"/>
        <v/>
      </c>
      <c r="CM81" s="25" t="str">
        <f t="shared" si="25"/>
        <v/>
      </c>
      <c r="CN81" s="25" t="str">
        <f t="shared" si="26"/>
        <v/>
      </c>
      <c r="CO81" s="25" t="str">
        <f t="shared" si="27"/>
        <v/>
      </c>
      <c r="CP81" s="25" t="str">
        <f t="shared" si="28"/>
        <v/>
      </c>
      <c r="CQ81" s="25" t="str">
        <f t="shared" si="29"/>
        <v/>
      </c>
      <c r="CR81" s="25" t="str">
        <f t="shared" si="30"/>
        <v/>
      </c>
      <c r="CS81" s="25" t="str">
        <f t="shared" si="31"/>
        <v/>
      </c>
      <c r="CT81" s="25" t="str">
        <f t="shared" si="32"/>
        <v/>
      </c>
    </row>
    <row r="82" spans="1:98" x14ac:dyDescent="0.3">
      <c r="A82" s="20">
        <v>79</v>
      </c>
      <c r="B82" s="20">
        <f t="shared" si="22"/>
        <v>0</v>
      </c>
      <c r="D82" s="25">
        <f>_xlfn.XLOOKUP(C82,SiteChar[Site Name],SiteChar[Site Street Address],"",0,1)</f>
        <v>0</v>
      </c>
      <c r="E82" s="25" t="str">
        <f>_xlfn.XLOOKUP(D82,SiteChar[Site Street Address],SiteChar[Site City],"",0,1)</f>
        <v/>
      </c>
      <c r="F82" s="25">
        <f>_xlfn.XLOOKUP($C82,SiteChar[Site Name],SiteChar[Latitude],"",0,1)</f>
        <v>0</v>
      </c>
      <c r="G82" s="25">
        <f>_xlfn.XLOOKUP($C82,SiteChar[Site Name],SiteChar[Longitude],"",0,1)</f>
        <v>0</v>
      </c>
      <c r="H82" s="33">
        <f>_xlfn.XLOOKUP($C82,SiteChar[Site Name],SiteChar[Expected Date of Station Operation],"",0,1)</f>
        <v>0</v>
      </c>
      <c r="I82" s="34">
        <f>_xlfn.XLOOKUP($C82,SiteChar[Site Name],SiteChar[Expected Daily Permitted Hours],"",0,1)</f>
        <v>0</v>
      </c>
      <c r="J82" s="25">
        <f>_xlfn.XLOOKUP($C82,SiteChar[Site Name],SiteChar[Maximum Total Site Power 
'[kW']],"",0,1)</f>
        <v>0</v>
      </c>
      <c r="K82" s="25"/>
      <c r="L82" s="25" cm="1">
        <f t="array" ref="L82">_xlfn.XLOOKUP($C82,SiteChar[Site Name],SiteCalc1[Total Site
FCI 
Power Rating 
'[kW']],"",0,1)</f>
        <v>0</v>
      </c>
      <c r="M82" s="25" cm="1">
        <f t="array" ref="M82">_xlfn.XLOOKUP($C82,SiteChar[Site Name],SiteCalc1[Total 
Site 
LMD-FCI Power Rating 
'[kW']],"",0,1)</f>
        <v>0</v>
      </c>
      <c r="N82" s="25" cm="1">
        <f t="array" ref="N82">_xlfn.XLOOKUP($C82,SiteChar[Site Name],SiteCalc1[Total Site
HD-FCI Power Rating 
'[kW']],"",0,1)</f>
        <v>0</v>
      </c>
      <c r="O82" s="25" cm="1">
        <f t="array" ref="O82">_xlfn.XLOOKUP($C82,SiteChar[Site Name],SiteCalc2[Total Number of 
Site 
FSEs],"",0,1)</f>
        <v>0</v>
      </c>
      <c r="P82" s="27" cm="1">
        <f t="array" ref="P82">_xlfn.XLOOKUP($C82,SiteChar[Site Name],SiteCalc2[Total Number of Site
LMD-FCI FSEs],"",0,1)</f>
        <v>0</v>
      </c>
      <c r="Q82" s="27" cm="1">
        <f t="array" ref="Q82">_xlfn.XLOOKUP($C82,SiteChar[Site Name],SiteCalc2[Total Number of Site
HD-FCI FSEs],"",0,1)</f>
        <v>0</v>
      </c>
      <c r="R82" s="27" t="str" cm="1">
        <f t="array" ref="R82">_xlfn.XLOOKUP(C82,'Sites Data'!AZ89:$AZ$210,'Sites Data'!BA89:$BA$210,"",0,1)</f>
        <v/>
      </c>
      <c r="S82" s="25" t="str" cm="1">
        <f t="array" ref="S82">INDEX('Sites Data'!$BC$11:$BC$210,(S$2+SUM($R$4:R81)))</f>
        <v/>
      </c>
      <c r="T82" s="25" t="str" cm="1">
        <f t="array" ref="T82">INDEX('Sites Data'!$BD$11:$BD$210,(S$2+SUM($R$4:R81)))</f>
        <v/>
      </c>
      <c r="U82" s="25" t="str" cm="1">
        <f t="array" ref="U82">INDEX('Sites Data'!$BE$11:$BE$210,(S$2+SUM($R$4:$R81)))</f>
        <v/>
      </c>
      <c r="V82" s="25" t="str" cm="1">
        <f t="array" ref="V82">INDEX('Sites Data'!$BF$11:$BF$210,(S$2+SUM($R$4:$R81)))</f>
        <v/>
      </c>
      <c r="W82" s="25" t="str" cm="1">
        <f t="array" ref="W82">INDEX('Sites Data'!$BG$11:$BG$210,(S$2+SUM($R$4:$R81)))</f>
        <v/>
      </c>
      <c r="X82" s="25" t="str" cm="1">
        <f t="array" ref="X82">INDEX('Sites Data'!$BH$11:$BH$210,(S$2+SUM($R$4:$R81)))</f>
        <v/>
      </c>
      <c r="Y82" s="25" t="str" cm="1">
        <f t="array" ref="Y82">INDEX('Sites Data'!$BI$11:$BI$210,(S$2+SUM($R$4:$R81)))</f>
        <v/>
      </c>
      <c r="Z82" s="25" t="str" cm="1">
        <f t="array" ref="Z82">INDEX('Sites Data'!$BJ$11:$BJ$210,(S$2+SUM($R$4:$R81)))</f>
        <v/>
      </c>
      <c r="AA82" s="25" t="str" cm="1">
        <f t="array" ref="AA82">INDEX('Sites Data'!$BK$11:$BK$210,(S$2+SUM($R$4:$R81)))</f>
        <v/>
      </c>
      <c r="AB82" s="25" t="str">
        <f>IF(S82="","",SUMIF(Hide[Unique Types],$C82&amp;" "&amp;T82&amp;" "&amp;U82&amp;" "&amp;V82,SiteCalc2[FCI Charging Capacity '[kWh/day']]))</f>
        <v/>
      </c>
      <c r="AC82" s="27" t="str" cm="1">
        <f t="array" ref="AC82">IF(AC$2&lt;=$R82,INDEX('Sites Data'!$BC$11:$BC$210,(AC$2+SUM($R$4:$R81))),"")</f>
        <v/>
      </c>
      <c r="AD82" s="152" t="str" cm="1">
        <f t="array" ref="AD82">IF(AC$2&lt;=$R82,INDEX('Sites Data'!$BD$11:$BD$210,(AC$2+SUM($R$4:$R81))),"")</f>
        <v/>
      </c>
      <c r="AE82" s="27" t="str" cm="1">
        <f t="array" ref="AE82">IF(AC$2&lt;=$R82,INDEX('Sites Data'!$BE$11:$BE$210,(AC$2+SUM($R$4:$R81))),"")</f>
        <v/>
      </c>
      <c r="AF82" s="27" t="str" cm="1">
        <f t="array" ref="AF82">IF(AC$2&lt;=$R82,INDEX('Sites Data'!$BF$11:$BF$210,(AC$2+SUM($R$4:$R81))),"")</f>
        <v/>
      </c>
      <c r="AG82" s="27" t="str" cm="1">
        <f t="array" ref="AG82">IF(AC$2&lt;=$R82,INDEX('Sites Data'!$BG$11:$BG$210,(AC$2+SUM($R$4:$R81))),"")</f>
        <v/>
      </c>
      <c r="AH82" s="27" t="str" cm="1">
        <f t="array" ref="AH82">IF(AC$2&lt;=$R82,INDEX('Sites Data'!$BH$11:$BH$210,(AC$2+SUM($R$4:$R81))),"")</f>
        <v/>
      </c>
      <c r="AI82" s="27" t="str" cm="1">
        <f t="array" ref="AI82">IF(AC$2&lt;=$R82,INDEX('Sites Data'!$BI$11:$BI$210,(AC$2+SUM($R$4:$R81))),"")</f>
        <v/>
      </c>
      <c r="AJ82" s="27" t="str" cm="1">
        <f t="array" ref="AJ82">IF(AC$2&lt;=$R82,INDEX('Sites Data'!$BJ$11:$BJ$210,(AC$2+SUM($R$4:$R81))),"")</f>
        <v/>
      </c>
      <c r="AK82" s="27" t="str" cm="1">
        <f t="array" ref="AK82">IF(AC$2&lt;=$R82,INDEX('Sites Data'!$BK$11:$BK$210,(AC$2+SUM($R$4:$R81))),"")</f>
        <v/>
      </c>
      <c r="AL82" s="25" t="str">
        <f>IF(AC82="","",SUMIF(Hide[Unique Types],$C82&amp;" "&amp;AD82&amp;" "&amp;AE82&amp;" "&amp;AF82,SiteCalc2[FCI Charging Capacity '[kWh/day']]))</f>
        <v/>
      </c>
      <c r="AM82" s="27" t="str" cm="1">
        <f t="array" ref="AM82">IF(AM$2&lt;=$R82,INDEX('Sites Data'!$BC$11:$BC$210,(AM$2+SUM($R$4:$R81))),"")</f>
        <v/>
      </c>
      <c r="AN82" s="27" t="str" cm="1">
        <f t="array" ref="AN82">IF(AM$2&lt;=$R82,INDEX('Sites Data'!$BD$11:$BD$210,(AM$2+SUM($R$4:$R81))),"")</f>
        <v/>
      </c>
      <c r="AO82" s="27" t="str" cm="1">
        <f t="array" ref="AO82">IF(AM$2&lt;=$R82,INDEX('Sites Data'!$BE$11:$BE$210,(AM$2+SUM($R$4:$R81))),"")</f>
        <v/>
      </c>
      <c r="AP82" s="27" t="str" cm="1">
        <f t="array" ref="AP82">IF(AM$2&lt;=$R82,INDEX('Sites Data'!$BF$11:$BF$210,(AM$2+SUM($R$4:$R81))),"")</f>
        <v/>
      </c>
      <c r="AQ82" s="27" t="str" cm="1">
        <f t="array" ref="AQ82">IF(AM$2&lt;=$R82,INDEX('Sites Data'!$BG$11:$BG$210,(AM$2+SUM($R$4:$R81))),"")</f>
        <v/>
      </c>
      <c r="AR82" s="27" t="str" cm="1">
        <f t="array" ref="AR82">IF(AM$2&lt;=$R82,INDEX('Sites Data'!$BH$11:$BH$210,(AM$2+SUM($R$4:$R81))),"")</f>
        <v/>
      </c>
      <c r="AS82" s="27" t="str" cm="1">
        <f t="array" ref="AS82">IF(AM$2&lt;=$R82,INDEX('Sites Data'!$BI$11:$BI$210,(AM$2+SUM($R$4:$R81))),"")</f>
        <v/>
      </c>
      <c r="AT82" s="27" t="str" cm="1">
        <f t="array" ref="AT82">IF(AM$2&lt;=$R82,INDEX('Sites Data'!$BJ$11:$BJ$210,(AM$2+SUM($R$4:$R81))),"")</f>
        <v/>
      </c>
      <c r="AU82" s="27" t="str" cm="1">
        <f t="array" ref="AU82">IF(AM$2&lt;=$R82,INDEX('Sites Data'!$BK$11:$BK$210,(AM$2+SUM($R$4:$R81))),"")</f>
        <v/>
      </c>
      <c r="AV82" s="25" t="str">
        <f>IF(AM82="","",SUMIF(Hide[Unique Types],$C82&amp;" "&amp;AN82&amp;" "&amp;AO82&amp;" "&amp;AP82,SiteCalc2[FCI Charging Capacity '[kWh/day']]))</f>
        <v/>
      </c>
      <c r="AW82" s="27" t="str" cm="1">
        <f t="array" ref="AW82">IF(AW$2&lt;=$R82,INDEX('Sites Data'!$BC$11:$BC$210,(AW$2+SUM($R$4:$R81))),"")</f>
        <v/>
      </c>
      <c r="AX82" s="27" t="str" cm="1">
        <f t="array" ref="AX82">IF(AW$2&lt;=$R82,INDEX('Sites Data'!$BD$11:$BD$210,(AW$2+SUM($R$4:$R81))),"")</f>
        <v/>
      </c>
      <c r="AY82" s="27" t="str" cm="1">
        <f t="array" ref="AY82">IF(AW$2&lt;=$R82,INDEX('Sites Data'!$BE$11:$BE$210,(AW$2+SUM($R$4:$R81))),"")</f>
        <v/>
      </c>
      <c r="AZ82" s="27" t="str" cm="1">
        <f t="array" ref="AZ82">IF(AW$2&lt;=$R82,INDEX('Sites Data'!$BF$11:$BF$210,(AW$2+SUM($R$4:$R81))),"")</f>
        <v/>
      </c>
      <c r="BA82" s="27" t="str" cm="1">
        <f t="array" ref="BA82">IF(AW$2&lt;=$R82,INDEX('Sites Data'!$BG$11:$BG$210,(AW$2+SUM($R$4:$R81))),"")</f>
        <v/>
      </c>
      <c r="BB82" s="27" t="str" cm="1">
        <f t="array" ref="BB82">IF(AW$2&lt;=$R82,INDEX('Sites Data'!$BH$11:$BH$210,(AW$2+SUM($R$4:$R81))),"")</f>
        <v/>
      </c>
      <c r="BC82" s="27" t="str" cm="1">
        <f t="array" ref="BC82">IF(AW$2&lt;=$R82,INDEX('Sites Data'!$BI$11:$BI$210,(AW$2+SUM($R$4:$R81))),"")</f>
        <v/>
      </c>
      <c r="BD82" s="27" t="str" cm="1">
        <f t="array" ref="BD82">IF(AW$2&lt;=$R82,INDEX('Sites Data'!$BJ$11:$BJ$210,(AW$2+SUM($R$4:$R81))),"")</f>
        <v/>
      </c>
      <c r="BE82" s="27" t="str" cm="1">
        <f t="array" ref="BE82">IF(AW$2&lt;=$R82,INDEX('Sites Data'!$BK$11:$BK$210,(AW$2+SUM($R$4:$R81))),"")</f>
        <v/>
      </c>
      <c r="BF82" s="25" t="str">
        <f>IF(AW82="","",SUMIF(Hide[Unique Types],$C82&amp;" "&amp;AX82&amp;" "&amp;AY82&amp;" "&amp;AZ82,SiteCalc2[FCI Charging Capacity '[kWh/day']]))</f>
        <v/>
      </c>
      <c r="BG82" s="27" t="str" cm="1">
        <f t="array" ref="BG82">IF(BG$2&lt;=$R82,INDEX('Sites Data'!$BC$11:$BC$210,(BG$2+SUM($R$4:$R81))),"")</f>
        <v/>
      </c>
      <c r="BH82" s="27" t="str" cm="1">
        <f t="array" ref="BH82">IF(BG$2&lt;=$R82,INDEX('Sites Data'!$BD$11:$BD$210,(BG$2+SUM($R$4:$R81))),"")</f>
        <v/>
      </c>
      <c r="BI82" s="27" t="str" cm="1">
        <f t="array" ref="BI82">IF(BG$2&lt;=$R82,INDEX('Sites Data'!$BE$11:$BE$210,(BG$2+SUM($R$4:$R81))),"")</f>
        <v/>
      </c>
      <c r="BJ82" s="27" t="str" cm="1">
        <f t="array" ref="BJ82">IF(BG$2&lt;=$R82,INDEX('Sites Data'!$BF$11:$BF$210,(BG$2+SUM($R$4:$R81))),"")</f>
        <v/>
      </c>
      <c r="BK82" s="27" t="str" cm="1">
        <f t="array" ref="BK82">IF(BG$2&lt;=$R82,INDEX('Sites Data'!$BG$11:$BG$210,(BG$2+SUM($R$4:$R81))),"")</f>
        <v/>
      </c>
      <c r="BL82" s="27" t="str" cm="1">
        <f t="array" ref="BL82">IF(BG$2&lt;=$R82,INDEX('Sites Data'!$BH$11:$BH$210,(BG$2+SUM($R$4:$R81))),"")</f>
        <v/>
      </c>
      <c r="BM82" s="27" t="str" cm="1">
        <f t="array" ref="BM82">IF(BG$2&lt;=$R82,INDEX('Sites Data'!$BI$11:$BI$210,(BG$2+SUM($R$4:$R81))),"")</f>
        <v/>
      </c>
      <c r="BN82" s="27" t="str" cm="1">
        <f t="array" ref="BN82">IF(BG$2&lt;=$R82,INDEX('Sites Data'!$BJ$11:$BJ$210,(BG$2+SUM($R$4:$R81))),"")</f>
        <v/>
      </c>
      <c r="BO82" s="27" t="str" cm="1">
        <f t="array" ref="BO82">IF(BG$2&lt;=$R82,INDEX('Sites Data'!$BK$11:$BK$210,(BG$2+SUM($R$4:$R81))),"")</f>
        <v/>
      </c>
      <c r="BP82" s="25" t="str">
        <f>IF(BG82="","",SUMIF(Hide[Unique Types],$C82&amp;" "&amp;BH82&amp;" "&amp;BI82&amp;" "&amp;BJ82,SiteCalc2[FCI Charging Capacity '[kWh/day']]))</f>
        <v/>
      </c>
      <c r="BQ82" s="27" t="str" cm="1">
        <f t="array" ref="BQ82">IF(BQ$2&lt;=$R82,INDEX('Sites Data'!$BC$11:$BC$210,(BQ$2+SUM($R$4:$R81))),"")</f>
        <v/>
      </c>
      <c r="BR82" s="27" t="str" cm="1">
        <f t="array" ref="BR82">IF(BQ$2&lt;=$R82,INDEX('Sites Data'!$BD$11:$BD$210,(BQ$2+SUM($R$4:$R81))),"")</f>
        <v/>
      </c>
      <c r="BS82" s="27" t="str" cm="1">
        <f t="array" ref="BS82">IF(BQ$2&lt;=$R82,INDEX('Sites Data'!$BE$11:$BE$210,(BQ$2+SUM($R$4:$R81))),"")</f>
        <v/>
      </c>
      <c r="BT82" s="27" t="str" cm="1">
        <f t="array" ref="BT82">IF(BQ$2&lt;=$R82,INDEX('Sites Data'!$BF$11:$BF$210,(BQ$2+SUM($R$4:$R81))),"")</f>
        <v/>
      </c>
      <c r="BU82" s="27" t="str" cm="1">
        <f t="array" ref="BU82">IF(BQ$2&lt;=$R82,INDEX('Sites Data'!$BG$11:$BG$210,(BQ$2+SUM($R$4:$R81))),"")</f>
        <v/>
      </c>
      <c r="BV82" s="27" t="str" cm="1">
        <f t="array" ref="BV82">IF(BQ$2&lt;=$R82,INDEX('Sites Data'!$BH$11:$BH$210,(BQ$2+SUM($R$4:$R81))),"")</f>
        <v/>
      </c>
      <c r="BW82" s="27" t="str" cm="1">
        <f t="array" ref="BW82">IF(BQ$2&lt;=$R82,INDEX('Sites Data'!$BI$11:$BI$210,(BQ$2+SUM($R$4:$R81))),"")</f>
        <v/>
      </c>
      <c r="BX82" s="27" t="str" cm="1">
        <f t="array" ref="BX82">IF(BQ$2&lt;=$R82,INDEX('Sites Data'!$BJ$11:$BJ$210,(BQ$2+SUM($R$4:$R81))),"")</f>
        <v/>
      </c>
      <c r="BY82" s="27" t="str" cm="1">
        <f t="array" ref="BY82">IF(BQ$2&lt;=$R82,INDEX('Sites Data'!$BK$11:$BK$210,(BQ$2+SUM($R$4:$R81))),"")</f>
        <v/>
      </c>
      <c r="BZ82" s="25" t="str">
        <f>IF(BQ82="","",SUMIF(Hide[Unique Types],$C82&amp;" "&amp;BR82&amp;" "&amp;BS82&amp;" "&amp;BT82,SiteCalc2[FCI Charging Capacity '[kWh/day']]))</f>
        <v/>
      </c>
      <c r="CA82" s="27" t="str" cm="1">
        <f t="array" ref="CA82">IF(CA$2&lt;=$R82,INDEX('Sites Data'!$BC$11:$BC$210,(CA$2+SUM($R$4:$R81))),"")</f>
        <v/>
      </c>
      <c r="CB82" s="27" t="str" cm="1">
        <f t="array" ref="CB82">IF(CA$2&lt;=$R82,INDEX('Sites Data'!$BD$11:$BD$210,(CA$2+SUM($R$4:$R81))),"")</f>
        <v/>
      </c>
      <c r="CC82" s="27" t="str" cm="1">
        <f t="array" ref="CC82">IF(CA$2&lt;=$R82,INDEX('Sites Data'!$BE$11:$BE$210,(CA$2+SUM($R$4:$R81))),"")</f>
        <v/>
      </c>
      <c r="CD82" s="27" t="str" cm="1">
        <f t="array" ref="CD82">IF(CA$2&lt;=$R82,INDEX('Sites Data'!$BF$11:$BF$210,(CA$2+SUM($R$4:$R81))),"")</f>
        <v/>
      </c>
      <c r="CE82" s="27" t="str" cm="1">
        <f t="array" ref="CE82">IF(CA$2&lt;=$R82,INDEX('Sites Data'!$BG$11:$BG$210,(CA$2+SUM($R$4:$R81))),"")</f>
        <v/>
      </c>
      <c r="CF82" s="27" t="str" cm="1">
        <f t="array" ref="CF82">IF(CA$2&lt;=$R82,INDEX('Sites Data'!$BH$11:$BH$210,(CA$2+SUM($R$4:$R81))),"")</f>
        <v/>
      </c>
      <c r="CG82" s="27" t="str" cm="1">
        <f t="array" ref="CG82">IF(CA$2&lt;=$R82,INDEX('Sites Data'!$BI$11:$BI$210,(CA$2+SUM($R$4:$R81))),"")</f>
        <v/>
      </c>
      <c r="CH82" s="27" t="str" cm="1">
        <f t="array" ref="CH82">IF(CA$2&lt;=$R82,INDEX('Sites Data'!$BJ$11:$BJ$210,(CA$2+SUM($R$4:$R81))),"")</f>
        <v/>
      </c>
      <c r="CI82" s="27" t="str" cm="1">
        <f t="array" ref="CI82">IF(CA$2&lt;=$R82,INDEX('Sites Data'!$BK$11:$BK$210,(CA$2+SUM($R$4:$R81))),"")</f>
        <v/>
      </c>
      <c r="CJ82" s="25" t="str">
        <f>IF(CA82="","",SUMIF(Hide[Unique Types],$C82&amp;" "&amp;CB82&amp;" "&amp;CC82&amp;" "&amp;CD82,SiteCalc2[FCI Charging Capacity '[kWh/day']]))</f>
        <v/>
      </c>
      <c r="CK82" s="25" t="str">
        <f t="shared" si="23"/>
        <v/>
      </c>
      <c r="CL82" s="25" t="str">
        <f t="shared" si="24"/>
        <v/>
      </c>
      <c r="CM82" s="25" t="str">
        <f t="shared" si="25"/>
        <v/>
      </c>
      <c r="CN82" s="25" t="str">
        <f t="shared" si="26"/>
        <v/>
      </c>
      <c r="CO82" s="25" t="str">
        <f t="shared" si="27"/>
        <v/>
      </c>
      <c r="CP82" s="25" t="str">
        <f t="shared" si="28"/>
        <v/>
      </c>
      <c r="CQ82" s="25" t="str">
        <f t="shared" si="29"/>
        <v/>
      </c>
      <c r="CR82" s="25" t="str">
        <f t="shared" si="30"/>
        <v/>
      </c>
      <c r="CS82" s="25" t="str">
        <f t="shared" si="31"/>
        <v/>
      </c>
      <c r="CT82" s="25" t="str">
        <f t="shared" si="32"/>
        <v/>
      </c>
    </row>
    <row r="83" spans="1:98" x14ac:dyDescent="0.3">
      <c r="A83" s="20">
        <v>80</v>
      </c>
      <c r="B83" s="20">
        <f t="shared" si="22"/>
        <v>0</v>
      </c>
      <c r="D83" s="25">
        <f>_xlfn.XLOOKUP(C83,SiteChar[Site Name],SiteChar[Site Street Address],"",0,1)</f>
        <v>0</v>
      </c>
      <c r="E83" s="25" t="str">
        <f>_xlfn.XLOOKUP(D83,SiteChar[Site Street Address],SiteChar[Site City],"",0,1)</f>
        <v/>
      </c>
      <c r="F83" s="25">
        <f>_xlfn.XLOOKUP($C83,SiteChar[Site Name],SiteChar[Latitude],"",0,1)</f>
        <v>0</v>
      </c>
      <c r="G83" s="25">
        <f>_xlfn.XLOOKUP($C83,SiteChar[Site Name],SiteChar[Longitude],"",0,1)</f>
        <v>0</v>
      </c>
      <c r="H83" s="33">
        <f>_xlfn.XLOOKUP($C83,SiteChar[Site Name],SiteChar[Expected Date of Station Operation],"",0,1)</f>
        <v>0</v>
      </c>
      <c r="I83" s="34">
        <f>_xlfn.XLOOKUP($C83,SiteChar[Site Name],SiteChar[Expected Daily Permitted Hours],"",0,1)</f>
        <v>0</v>
      </c>
      <c r="J83" s="25">
        <f>_xlfn.XLOOKUP($C83,SiteChar[Site Name],SiteChar[Maximum Total Site Power 
'[kW']],"",0,1)</f>
        <v>0</v>
      </c>
      <c r="K83" s="25"/>
      <c r="L83" s="25" cm="1">
        <f t="array" ref="L83">_xlfn.XLOOKUP($C83,SiteChar[Site Name],SiteCalc1[Total Site
FCI 
Power Rating 
'[kW']],"",0,1)</f>
        <v>0</v>
      </c>
      <c r="M83" s="25" cm="1">
        <f t="array" ref="M83">_xlfn.XLOOKUP($C83,SiteChar[Site Name],SiteCalc1[Total 
Site 
LMD-FCI Power Rating 
'[kW']],"",0,1)</f>
        <v>0</v>
      </c>
      <c r="N83" s="25" cm="1">
        <f t="array" ref="N83">_xlfn.XLOOKUP($C83,SiteChar[Site Name],SiteCalc1[Total Site
HD-FCI Power Rating 
'[kW']],"",0,1)</f>
        <v>0</v>
      </c>
      <c r="O83" s="25" cm="1">
        <f t="array" ref="O83">_xlfn.XLOOKUP($C83,SiteChar[Site Name],SiteCalc2[Total Number of 
Site 
FSEs],"",0,1)</f>
        <v>0</v>
      </c>
      <c r="P83" s="27" cm="1">
        <f t="array" ref="P83">_xlfn.XLOOKUP($C83,SiteChar[Site Name],SiteCalc2[Total Number of Site
LMD-FCI FSEs],"",0,1)</f>
        <v>0</v>
      </c>
      <c r="Q83" s="27" cm="1">
        <f t="array" ref="Q83">_xlfn.XLOOKUP($C83,SiteChar[Site Name],SiteCalc2[Total Number of Site
HD-FCI FSEs],"",0,1)</f>
        <v>0</v>
      </c>
      <c r="R83" s="27" t="str" cm="1">
        <f t="array" ref="R83">_xlfn.XLOOKUP(C83,'Sites Data'!AZ90:$AZ$210,'Sites Data'!BA90:$BA$210,"",0,1)</f>
        <v/>
      </c>
      <c r="S83" s="25" t="str" cm="1">
        <f t="array" ref="S83">INDEX('Sites Data'!$BC$11:$BC$210,(S$2+SUM($R$4:R82)))</f>
        <v/>
      </c>
      <c r="T83" s="25" t="str" cm="1">
        <f t="array" ref="T83">INDEX('Sites Data'!$BD$11:$BD$210,(S$2+SUM($R$4:R82)))</f>
        <v/>
      </c>
      <c r="U83" s="25" t="str" cm="1">
        <f t="array" ref="U83">INDEX('Sites Data'!$BE$11:$BE$210,(S$2+SUM($R$4:$R82)))</f>
        <v/>
      </c>
      <c r="V83" s="25" t="str" cm="1">
        <f t="array" ref="V83">INDEX('Sites Data'!$BF$11:$BF$210,(S$2+SUM($R$4:$R82)))</f>
        <v/>
      </c>
      <c r="W83" s="25" t="str" cm="1">
        <f t="array" ref="W83">INDEX('Sites Data'!$BG$11:$BG$210,(S$2+SUM($R$4:$R82)))</f>
        <v/>
      </c>
      <c r="X83" s="25" t="str" cm="1">
        <f t="array" ref="X83">INDEX('Sites Data'!$BH$11:$BH$210,(S$2+SUM($R$4:$R82)))</f>
        <v/>
      </c>
      <c r="Y83" s="25" t="str" cm="1">
        <f t="array" ref="Y83">INDEX('Sites Data'!$BI$11:$BI$210,(S$2+SUM($R$4:$R82)))</f>
        <v/>
      </c>
      <c r="Z83" s="25" t="str" cm="1">
        <f t="array" ref="Z83">INDEX('Sites Data'!$BJ$11:$BJ$210,(S$2+SUM($R$4:$R82)))</f>
        <v/>
      </c>
      <c r="AA83" s="25" t="str" cm="1">
        <f t="array" ref="AA83">INDEX('Sites Data'!$BK$11:$BK$210,(S$2+SUM($R$4:$R82)))</f>
        <v/>
      </c>
      <c r="AB83" s="25" t="str">
        <f>IF(S83="","",SUMIF(Hide[Unique Types],$C83&amp;" "&amp;T83&amp;" "&amp;U83&amp;" "&amp;V83,SiteCalc2[FCI Charging Capacity '[kWh/day']]))</f>
        <v/>
      </c>
      <c r="AC83" s="27" t="str" cm="1">
        <f t="array" ref="AC83">IF(AC$2&lt;=$R83,INDEX('Sites Data'!$BC$11:$BC$210,(AC$2+SUM($R$4:$R82))),"")</f>
        <v/>
      </c>
      <c r="AD83" s="152" t="str" cm="1">
        <f t="array" ref="AD83">IF(AC$2&lt;=$R83,INDEX('Sites Data'!$BD$11:$BD$210,(AC$2+SUM($R$4:$R82))),"")</f>
        <v/>
      </c>
      <c r="AE83" s="27" t="str" cm="1">
        <f t="array" ref="AE83">IF(AC$2&lt;=$R83,INDEX('Sites Data'!$BE$11:$BE$210,(AC$2+SUM($R$4:$R82))),"")</f>
        <v/>
      </c>
      <c r="AF83" s="27" t="str" cm="1">
        <f t="array" ref="AF83">IF(AC$2&lt;=$R83,INDEX('Sites Data'!$BF$11:$BF$210,(AC$2+SUM($R$4:$R82))),"")</f>
        <v/>
      </c>
      <c r="AG83" s="27" t="str" cm="1">
        <f t="array" ref="AG83">IF(AC$2&lt;=$R83,INDEX('Sites Data'!$BG$11:$BG$210,(AC$2+SUM($R$4:$R82))),"")</f>
        <v/>
      </c>
      <c r="AH83" s="27" t="str" cm="1">
        <f t="array" ref="AH83">IF(AC$2&lt;=$R83,INDEX('Sites Data'!$BH$11:$BH$210,(AC$2+SUM($R$4:$R82))),"")</f>
        <v/>
      </c>
      <c r="AI83" s="27" t="str" cm="1">
        <f t="array" ref="AI83">IF(AC$2&lt;=$R83,INDEX('Sites Data'!$BI$11:$BI$210,(AC$2+SUM($R$4:$R82))),"")</f>
        <v/>
      </c>
      <c r="AJ83" s="27" t="str" cm="1">
        <f t="array" ref="AJ83">IF(AC$2&lt;=$R83,INDEX('Sites Data'!$BJ$11:$BJ$210,(AC$2+SUM($R$4:$R82))),"")</f>
        <v/>
      </c>
      <c r="AK83" s="27" t="str" cm="1">
        <f t="array" ref="AK83">IF(AC$2&lt;=$R83,INDEX('Sites Data'!$BK$11:$BK$210,(AC$2+SUM($R$4:$R82))),"")</f>
        <v/>
      </c>
      <c r="AL83" s="25" t="str">
        <f>IF(AC83="","",SUMIF(Hide[Unique Types],$C83&amp;" "&amp;AD83&amp;" "&amp;AE83&amp;" "&amp;AF83,SiteCalc2[FCI Charging Capacity '[kWh/day']]))</f>
        <v/>
      </c>
      <c r="AM83" s="27" t="str" cm="1">
        <f t="array" ref="AM83">IF(AM$2&lt;=$R83,INDEX('Sites Data'!$BC$11:$BC$210,(AM$2+SUM($R$4:$R82))),"")</f>
        <v/>
      </c>
      <c r="AN83" s="27" t="str" cm="1">
        <f t="array" ref="AN83">IF(AM$2&lt;=$R83,INDEX('Sites Data'!$BD$11:$BD$210,(AM$2+SUM($R$4:$R82))),"")</f>
        <v/>
      </c>
      <c r="AO83" s="27" t="str" cm="1">
        <f t="array" ref="AO83">IF(AM$2&lt;=$R83,INDEX('Sites Data'!$BE$11:$BE$210,(AM$2+SUM($R$4:$R82))),"")</f>
        <v/>
      </c>
      <c r="AP83" s="27" t="str" cm="1">
        <f t="array" ref="AP83">IF(AM$2&lt;=$R83,INDEX('Sites Data'!$BF$11:$BF$210,(AM$2+SUM($R$4:$R82))),"")</f>
        <v/>
      </c>
      <c r="AQ83" s="27" t="str" cm="1">
        <f t="array" ref="AQ83">IF(AM$2&lt;=$R83,INDEX('Sites Data'!$BG$11:$BG$210,(AM$2+SUM($R$4:$R82))),"")</f>
        <v/>
      </c>
      <c r="AR83" s="27" t="str" cm="1">
        <f t="array" ref="AR83">IF(AM$2&lt;=$R83,INDEX('Sites Data'!$BH$11:$BH$210,(AM$2+SUM($R$4:$R82))),"")</f>
        <v/>
      </c>
      <c r="AS83" s="27" t="str" cm="1">
        <f t="array" ref="AS83">IF(AM$2&lt;=$R83,INDEX('Sites Data'!$BI$11:$BI$210,(AM$2+SUM($R$4:$R82))),"")</f>
        <v/>
      </c>
      <c r="AT83" s="27" t="str" cm="1">
        <f t="array" ref="AT83">IF(AM$2&lt;=$R83,INDEX('Sites Data'!$BJ$11:$BJ$210,(AM$2+SUM($R$4:$R82))),"")</f>
        <v/>
      </c>
      <c r="AU83" s="27" t="str" cm="1">
        <f t="array" ref="AU83">IF(AM$2&lt;=$R83,INDEX('Sites Data'!$BK$11:$BK$210,(AM$2+SUM($R$4:$R82))),"")</f>
        <v/>
      </c>
      <c r="AV83" s="25" t="str">
        <f>IF(AM83="","",SUMIF(Hide[Unique Types],$C83&amp;" "&amp;AN83&amp;" "&amp;AO83&amp;" "&amp;AP83,SiteCalc2[FCI Charging Capacity '[kWh/day']]))</f>
        <v/>
      </c>
      <c r="AW83" s="27" t="str" cm="1">
        <f t="array" ref="AW83">IF(AW$2&lt;=$R83,INDEX('Sites Data'!$BC$11:$BC$210,(AW$2+SUM($R$4:$R82))),"")</f>
        <v/>
      </c>
      <c r="AX83" s="27" t="str" cm="1">
        <f t="array" ref="AX83">IF(AW$2&lt;=$R83,INDEX('Sites Data'!$BD$11:$BD$210,(AW$2+SUM($R$4:$R82))),"")</f>
        <v/>
      </c>
      <c r="AY83" s="27" t="str" cm="1">
        <f t="array" ref="AY83">IF(AW$2&lt;=$R83,INDEX('Sites Data'!$BE$11:$BE$210,(AW$2+SUM($R$4:$R82))),"")</f>
        <v/>
      </c>
      <c r="AZ83" s="27" t="str" cm="1">
        <f t="array" ref="AZ83">IF(AW$2&lt;=$R83,INDEX('Sites Data'!$BF$11:$BF$210,(AW$2+SUM($R$4:$R82))),"")</f>
        <v/>
      </c>
      <c r="BA83" s="27" t="str" cm="1">
        <f t="array" ref="BA83">IF(AW$2&lt;=$R83,INDEX('Sites Data'!$BG$11:$BG$210,(AW$2+SUM($R$4:$R82))),"")</f>
        <v/>
      </c>
      <c r="BB83" s="27" t="str" cm="1">
        <f t="array" ref="BB83">IF(AW$2&lt;=$R83,INDEX('Sites Data'!$BH$11:$BH$210,(AW$2+SUM($R$4:$R82))),"")</f>
        <v/>
      </c>
      <c r="BC83" s="27" t="str" cm="1">
        <f t="array" ref="BC83">IF(AW$2&lt;=$R83,INDEX('Sites Data'!$BI$11:$BI$210,(AW$2+SUM($R$4:$R82))),"")</f>
        <v/>
      </c>
      <c r="BD83" s="27" t="str" cm="1">
        <f t="array" ref="BD83">IF(AW$2&lt;=$R83,INDEX('Sites Data'!$BJ$11:$BJ$210,(AW$2+SUM($R$4:$R82))),"")</f>
        <v/>
      </c>
      <c r="BE83" s="27" t="str" cm="1">
        <f t="array" ref="BE83">IF(AW$2&lt;=$R83,INDEX('Sites Data'!$BK$11:$BK$210,(AW$2+SUM($R$4:$R82))),"")</f>
        <v/>
      </c>
      <c r="BF83" s="25" t="str">
        <f>IF(AW83="","",SUMIF(Hide[Unique Types],$C83&amp;" "&amp;AX83&amp;" "&amp;AY83&amp;" "&amp;AZ83,SiteCalc2[FCI Charging Capacity '[kWh/day']]))</f>
        <v/>
      </c>
      <c r="BG83" s="27" t="str" cm="1">
        <f t="array" ref="BG83">IF(BG$2&lt;=$R83,INDEX('Sites Data'!$BC$11:$BC$210,(BG$2+SUM($R$4:$R82))),"")</f>
        <v/>
      </c>
      <c r="BH83" s="27" t="str" cm="1">
        <f t="array" ref="BH83">IF(BG$2&lt;=$R83,INDEX('Sites Data'!$BD$11:$BD$210,(BG$2+SUM($R$4:$R82))),"")</f>
        <v/>
      </c>
      <c r="BI83" s="27" t="str" cm="1">
        <f t="array" ref="BI83">IF(BG$2&lt;=$R83,INDEX('Sites Data'!$BE$11:$BE$210,(BG$2+SUM($R$4:$R82))),"")</f>
        <v/>
      </c>
      <c r="BJ83" s="27" t="str" cm="1">
        <f t="array" ref="BJ83">IF(BG$2&lt;=$R83,INDEX('Sites Data'!$BF$11:$BF$210,(BG$2+SUM($R$4:$R82))),"")</f>
        <v/>
      </c>
      <c r="BK83" s="27" t="str" cm="1">
        <f t="array" ref="BK83">IF(BG$2&lt;=$R83,INDEX('Sites Data'!$BG$11:$BG$210,(BG$2+SUM($R$4:$R82))),"")</f>
        <v/>
      </c>
      <c r="BL83" s="27" t="str" cm="1">
        <f t="array" ref="BL83">IF(BG$2&lt;=$R83,INDEX('Sites Data'!$BH$11:$BH$210,(BG$2+SUM($R$4:$R82))),"")</f>
        <v/>
      </c>
      <c r="BM83" s="27" t="str" cm="1">
        <f t="array" ref="BM83">IF(BG$2&lt;=$R83,INDEX('Sites Data'!$BI$11:$BI$210,(BG$2+SUM($R$4:$R82))),"")</f>
        <v/>
      </c>
      <c r="BN83" s="27" t="str" cm="1">
        <f t="array" ref="BN83">IF(BG$2&lt;=$R83,INDEX('Sites Data'!$BJ$11:$BJ$210,(BG$2+SUM($R$4:$R82))),"")</f>
        <v/>
      </c>
      <c r="BO83" s="27" t="str" cm="1">
        <f t="array" ref="BO83">IF(BG$2&lt;=$R83,INDEX('Sites Data'!$BK$11:$BK$210,(BG$2+SUM($R$4:$R82))),"")</f>
        <v/>
      </c>
      <c r="BP83" s="25" t="str">
        <f>IF(BG83="","",SUMIF(Hide[Unique Types],$C83&amp;" "&amp;BH83&amp;" "&amp;BI83&amp;" "&amp;BJ83,SiteCalc2[FCI Charging Capacity '[kWh/day']]))</f>
        <v/>
      </c>
      <c r="BQ83" s="27" t="str" cm="1">
        <f t="array" ref="BQ83">IF(BQ$2&lt;=$R83,INDEX('Sites Data'!$BC$11:$BC$210,(BQ$2+SUM($R$4:$R82))),"")</f>
        <v/>
      </c>
      <c r="BR83" s="27" t="str" cm="1">
        <f t="array" ref="BR83">IF(BQ$2&lt;=$R83,INDEX('Sites Data'!$BD$11:$BD$210,(BQ$2+SUM($R$4:$R82))),"")</f>
        <v/>
      </c>
      <c r="BS83" s="27" t="str" cm="1">
        <f t="array" ref="BS83">IF(BQ$2&lt;=$R83,INDEX('Sites Data'!$BE$11:$BE$210,(BQ$2+SUM($R$4:$R82))),"")</f>
        <v/>
      </c>
      <c r="BT83" s="27" t="str" cm="1">
        <f t="array" ref="BT83">IF(BQ$2&lt;=$R83,INDEX('Sites Data'!$BF$11:$BF$210,(BQ$2+SUM($R$4:$R82))),"")</f>
        <v/>
      </c>
      <c r="BU83" s="27" t="str" cm="1">
        <f t="array" ref="BU83">IF(BQ$2&lt;=$R83,INDEX('Sites Data'!$BG$11:$BG$210,(BQ$2+SUM($R$4:$R82))),"")</f>
        <v/>
      </c>
      <c r="BV83" s="27" t="str" cm="1">
        <f t="array" ref="BV83">IF(BQ$2&lt;=$R83,INDEX('Sites Data'!$BH$11:$BH$210,(BQ$2+SUM($R$4:$R82))),"")</f>
        <v/>
      </c>
      <c r="BW83" s="27" t="str" cm="1">
        <f t="array" ref="BW83">IF(BQ$2&lt;=$R83,INDEX('Sites Data'!$BI$11:$BI$210,(BQ$2+SUM($R$4:$R82))),"")</f>
        <v/>
      </c>
      <c r="BX83" s="27" t="str" cm="1">
        <f t="array" ref="BX83">IF(BQ$2&lt;=$R83,INDEX('Sites Data'!$BJ$11:$BJ$210,(BQ$2+SUM($R$4:$R82))),"")</f>
        <v/>
      </c>
      <c r="BY83" s="27" t="str" cm="1">
        <f t="array" ref="BY83">IF(BQ$2&lt;=$R83,INDEX('Sites Data'!$BK$11:$BK$210,(BQ$2+SUM($R$4:$R82))),"")</f>
        <v/>
      </c>
      <c r="BZ83" s="25" t="str">
        <f>IF(BQ83="","",SUMIF(Hide[Unique Types],$C83&amp;" "&amp;BR83&amp;" "&amp;BS83&amp;" "&amp;BT83,SiteCalc2[FCI Charging Capacity '[kWh/day']]))</f>
        <v/>
      </c>
      <c r="CA83" s="27" t="str" cm="1">
        <f t="array" ref="CA83">IF(CA$2&lt;=$R83,INDEX('Sites Data'!$BC$11:$BC$210,(CA$2+SUM($R$4:$R82))),"")</f>
        <v/>
      </c>
      <c r="CB83" s="27" t="str" cm="1">
        <f t="array" ref="CB83">IF(CA$2&lt;=$R83,INDEX('Sites Data'!$BD$11:$BD$210,(CA$2+SUM($R$4:$R82))),"")</f>
        <v/>
      </c>
      <c r="CC83" s="27" t="str" cm="1">
        <f t="array" ref="CC83">IF(CA$2&lt;=$R83,INDEX('Sites Data'!$BE$11:$BE$210,(CA$2+SUM($R$4:$R82))),"")</f>
        <v/>
      </c>
      <c r="CD83" s="27" t="str" cm="1">
        <f t="array" ref="CD83">IF(CA$2&lt;=$R83,INDEX('Sites Data'!$BF$11:$BF$210,(CA$2+SUM($R$4:$R82))),"")</f>
        <v/>
      </c>
      <c r="CE83" s="27" t="str" cm="1">
        <f t="array" ref="CE83">IF(CA$2&lt;=$R83,INDEX('Sites Data'!$BG$11:$BG$210,(CA$2+SUM($R$4:$R82))),"")</f>
        <v/>
      </c>
      <c r="CF83" s="27" t="str" cm="1">
        <f t="array" ref="CF83">IF(CA$2&lt;=$R83,INDEX('Sites Data'!$BH$11:$BH$210,(CA$2+SUM($R$4:$R82))),"")</f>
        <v/>
      </c>
      <c r="CG83" s="27" t="str" cm="1">
        <f t="array" ref="CG83">IF(CA$2&lt;=$R83,INDEX('Sites Data'!$BI$11:$BI$210,(CA$2+SUM($R$4:$R82))),"")</f>
        <v/>
      </c>
      <c r="CH83" s="27" t="str" cm="1">
        <f t="array" ref="CH83">IF(CA$2&lt;=$R83,INDEX('Sites Data'!$BJ$11:$BJ$210,(CA$2+SUM($R$4:$R82))),"")</f>
        <v/>
      </c>
      <c r="CI83" s="27" t="str" cm="1">
        <f t="array" ref="CI83">IF(CA$2&lt;=$R83,INDEX('Sites Data'!$BK$11:$BK$210,(CA$2+SUM($R$4:$R82))),"")</f>
        <v/>
      </c>
      <c r="CJ83" s="25" t="str">
        <f>IF(CA83="","",SUMIF(Hide[Unique Types],$C83&amp;" "&amp;CB83&amp;" "&amp;CC83&amp;" "&amp;CD83,SiteCalc2[FCI Charging Capacity '[kWh/day']]))</f>
        <v/>
      </c>
      <c r="CK83" s="25" t="str">
        <f t="shared" si="23"/>
        <v/>
      </c>
      <c r="CL83" s="25" t="str">
        <f t="shared" si="24"/>
        <v/>
      </c>
      <c r="CM83" s="25" t="str">
        <f t="shared" si="25"/>
        <v/>
      </c>
      <c r="CN83" s="25" t="str">
        <f t="shared" si="26"/>
        <v/>
      </c>
      <c r="CO83" s="25" t="str">
        <f t="shared" si="27"/>
        <v/>
      </c>
      <c r="CP83" s="25" t="str">
        <f t="shared" si="28"/>
        <v/>
      </c>
      <c r="CQ83" s="25" t="str">
        <f t="shared" si="29"/>
        <v/>
      </c>
      <c r="CR83" s="25" t="str">
        <f t="shared" si="30"/>
        <v/>
      </c>
      <c r="CS83" s="25" t="str">
        <f t="shared" si="31"/>
        <v/>
      </c>
      <c r="CT83" s="25" t="str">
        <f t="shared" si="32"/>
        <v/>
      </c>
    </row>
    <row r="84" spans="1:98" x14ac:dyDescent="0.3">
      <c r="A84" s="20">
        <v>81</v>
      </c>
      <c r="B84" s="20">
        <f t="shared" si="22"/>
        <v>0</v>
      </c>
      <c r="D84" s="25">
        <f>_xlfn.XLOOKUP(C84,SiteChar[Site Name],SiteChar[Site Street Address],"",0,1)</f>
        <v>0</v>
      </c>
      <c r="E84" s="25" t="str">
        <f>_xlfn.XLOOKUP(D84,SiteChar[Site Street Address],SiteChar[Site City],"",0,1)</f>
        <v/>
      </c>
      <c r="F84" s="25">
        <f>_xlfn.XLOOKUP($C84,SiteChar[Site Name],SiteChar[Latitude],"",0,1)</f>
        <v>0</v>
      </c>
      <c r="G84" s="25">
        <f>_xlfn.XLOOKUP($C84,SiteChar[Site Name],SiteChar[Longitude],"",0,1)</f>
        <v>0</v>
      </c>
      <c r="H84" s="33">
        <f>_xlfn.XLOOKUP($C84,SiteChar[Site Name],SiteChar[Expected Date of Station Operation],"",0,1)</f>
        <v>0</v>
      </c>
      <c r="I84" s="34">
        <f>_xlfn.XLOOKUP($C84,SiteChar[Site Name],SiteChar[Expected Daily Permitted Hours],"",0,1)</f>
        <v>0</v>
      </c>
      <c r="J84" s="25">
        <f>_xlfn.XLOOKUP($C84,SiteChar[Site Name],SiteChar[Maximum Total Site Power 
'[kW']],"",0,1)</f>
        <v>0</v>
      </c>
      <c r="K84" s="25"/>
      <c r="L84" s="25" cm="1">
        <f t="array" ref="L84">_xlfn.XLOOKUP($C84,SiteChar[Site Name],SiteCalc1[Total Site
FCI 
Power Rating 
'[kW']],"",0,1)</f>
        <v>0</v>
      </c>
      <c r="M84" s="25" cm="1">
        <f t="array" ref="M84">_xlfn.XLOOKUP($C84,SiteChar[Site Name],SiteCalc1[Total 
Site 
LMD-FCI Power Rating 
'[kW']],"",0,1)</f>
        <v>0</v>
      </c>
      <c r="N84" s="25" cm="1">
        <f t="array" ref="N84">_xlfn.XLOOKUP($C84,SiteChar[Site Name],SiteCalc1[Total Site
HD-FCI Power Rating 
'[kW']],"",0,1)</f>
        <v>0</v>
      </c>
      <c r="O84" s="25" cm="1">
        <f t="array" ref="O84">_xlfn.XLOOKUP($C84,SiteChar[Site Name],SiteCalc2[Total Number of 
Site 
FSEs],"",0,1)</f>
        <v>0</v>
      </c>
      <c r="P84" s="27" cm="1">
        <f t="array" ref="P84">_xlfn.XLOOKUP($C84,SiteChar[Site Name],SiteCalc2[Total Number of Site
LMD-FCI FSEs],"",0,1)</f>
        <v>0</v>
      </c>
      <c r="Q84" s="27" cm="1">
        <f t="array" ref="Q84">_xlfn.XLOOKUP($C84,SiteChar[Site Name],SiteCalc2[Total Number of Site
HD-FCI FSEs],"",0,1)</f>
        <v>0</v>
      </c>
      <c r="R84" s="27" t="str" cm="1">
        <f t="array" ref="R84">_xlfn.XLOOKUP(C84,'Sites Data'!AZ91:$AZ$210,'Sites Data'!BA91:$BA$210,"",0,1)</f>
        <v/>
      </c>
      <c r="S84" s="25" t="str" cm="1">
        <f t="array" ref="S84">INDEX('Sites Data'!$BC$11:$BC$210,(S$2+SUM($R$4:R83)))</f>
        <v/>
      </c>
      <c r="T84" s="25" t="str" cm="1">
        <f t="array" ref="T84">INDEX('Sites Data'!$BD$11:$BD$210,(S$2+SUM($R$4:R83)))</f>
        <v/>
      </c>
      <c r="U84" s="25" t="str" cm="1">
        <f t="array" ref="U84">INDEX('Sites Data'!$BE$11:$BE$210,(S$2+SUM($R$4:$R83)))</f>
        <v/>
      </c>
      <c r="V84" s="25" t="str" cm="1">
        <f t="array" ref="V84">INDEX('Sites Data'!$BF$11:$BF$210,(S$2+SUM($R$4:$R83)))</f>
        <v/>
      </c>
      <c r="W84" s="25" t="str" cm="1">
        <f t="array" ref="W84">INDEX('Sites Data'!$BG$11:$BG$210,(S$2+SUM($R$4:$R83)))</f>
        <v/>
      </c>
      <c r="X84" s="25" t="str" cm="1">
        <f t="array" ref="X84">INDEX('Sites Data'!$BH$11:$BH$210,(S$2+SUM($R$4:$R83)))</f>
        <v/>
      </c>
      <c r="Y84" s="25" t="str" cm="1">
        <f t="array" ref="Y84">INDEX('Sites Data'!$BI$11:$BI$210,(S$2+SUM($R$4:$R83)))</f>
        <v/>
      </c>
      <c r="Z84" s="25" t="str" cm="1">
        <f t="array" ref="Z84">INDEX('Sites Data'!$BJ$11:$BJ$210,(S$2+SUM($R$4:$R83)))</f>
        <v/>
      </c>
      <c r="AA84" s="25" t="str" cm="1">
        <f t="array" ref="AA84">INDEX('Sites Data'!$BK$11:$BK$210,(S$2+SUM($R$4:$R83)))</f>
        <v/>
      </c>
      <c r="AB84" s="25" t="str">
        <f>IF(S84="","",SUMIF(Hide[Unique Types],$C84&amp;" "&amp;T84&amp;" "&amp;U84&amp;" "&amp;V84,SiteCalc2[FCI Charging Capacity '[kWh/day']]))</f>
        <v/>
      </c>
      <c r="AC84" s="27" t="str" cm="1">
        <f t="array" ref="AC84">IF(AC$2&lt;=$R84,INDEX('Sites Data'!$BC$11:$BC$210,(AC$2+SUM($R$4:$R83))),"")</f>
        <v/>
      </c>
      <c r="AD84" s="152" t="str" cm="1">
        <f t="array" ref="AD84">IF(AC$2&lt;=$R84,INDEX('Sites Data'!$BD$11:$BD$210,(AC$2+SUM($R$4:$R83))),"")</f>
        <v/>
      </c>
      <c r="AE84" s="27" t="str" cm="1">
        <f t="array" ref="AE84">IF(AC$2&lt;=$R84,INDEX('Sites Data'!$BE$11:$BE$210,(AC$2+SUM($R$4:$R83))),"")</f>
        <v/>
      </c>
      <c r="AF84" s="27" t="str" cm="1">
        <f t="array" ref="AF84">IF(AC$2&lt;=$R84,INDEX('Sites Data'!$BF$11:$BF$210,(AC$2+SUM($R$4:$R83))),"")</f>
        <v/>
      </c>
      <c r="AG84" s="27" t="str" cm="1">
        <f t="array" ref="AG84">IF(AC$2&lt;=$R84,INDEX('Sites Data'!$BG$11:$BG$210,(AC$2+SUM($R$4:$R83))),"")</f>
        <v/>
      </c>
      <c r="AH84" s="27" t="str" cm="1">
        <f t="array" ref="AH84">IF(AC$2&lt;=$R84,INDEX('Sites Data'!$BH$11:$BH$210,(AC$2+SUM($R$4:$R83))),"")</f>
        <v/>
      </c>
      <c r="AI84" s="27" t="str" cm="1">
        <f t="array" ref="AI84">IF(AC$2&lt;=$R84,INDEX('Sites Data'!$BI$11:$BI$210,(AC$2+SUM($R$4:$R83))),"")</f>
        <v/>
      </c>
      <c r="AJ84" s="27" t="str" cm="1">
        <f t="array" ref="AJ84">IF(AC$2&lt;=$R84,INDEX('Sites Data'!$BJ$11:$BJ$210,(AC$2+SUM($R$4:$R83))),"")</f>
        <v/>
      </c>
      <c r="AK84" s="27" t="str" cm="1">
        <f t="array" ref="AK84">IF(AC$2&lt;=$R84,INDEX('Sites Data'!$BK$11:$BK$210,(AC$2+SUM($R$4:$R83))),"")</f>
        <v/>
      </c>
      <c r="AL84" s="25" t="str">
        <f>IF(AC84="","",SUMIF(Hide[Unique Types],$C84&amp;" "&amp;AD84&amp;" "&amp;AE84&amp;" "&amp;AF84,SiteCalc2[FCI Charging Capacity '[kWh/day']]))</f>
        <v/>
      </c>
      <c r="AM84" s="27" t="str" cm="1">
        <f t="array" ref="AM84">IF(AM$2&lt;=$R84,INDEX('Sites Data'!$BC$11:$BC$210,(AM$2+SUM($R$4:$R83))),"")</f>
        <v/>
      </c>
      <c r="AN84" s="27" t="str" cm="1">
        <f t="array" ref="AN84">IF(AM$2&lt;=$R84,INDEX('Sites Data'!$BD$11:$BD$210,(AM$2+SUM($R$4:$R83))),"")</f>
        <v/>
      </c>
      <c r="AO84" s="27" t="str" cm="1">
        <f t="array" ref="AO84">IF(AM$2&lt;=$R84,INDEX('Sites Data'!$BE$11:$BE$210,(AM$2+SUM($R$4:$R83))),"")</f>
        <v/>
      </c>
      <c r="AP84" s="27" t="str" cm="1">
        <f t="array" ref="AP84">IF(AM$2&lt;=$R84,INDEX('Sites Data'!$BF$11:$BF$210,(AM$2+SUM($R$4:$R83))),"")</f>
        <v/>
      </c>
      <c r="AQ84" s="27" t="str" cm="1">
        <f t="array" ref="AQ84">IF(AM$2&lt;=$R84,INDEX('Sites Data'!$BG$11:$BG$210,(AM$2+SUM($R$4:$R83))),"")</f>
        <v/>
      </c>
      <c r="AR84" s="27" t="str" cm="1">
        <f t="array" ref="AR84">IF(AM$2&lt;=$R84,INDEX('Sites Data'!$BH$11:$BH$210,(AM$2+SUM($R$4:$R83))),"")</f>
        <v/>
      </c>
      <c r="AS84" s="27" t="str" cm="1">
        <f t="array" ref="AS84">IF(AM$2&lt;=$R84,INDEX('Sites Data'!$BI$11:$BI$210,(AM$2+SUM($R$4:$R83))),"")</f>
        <v/>
      </c>
      <c r="AT84" s="27" t="str" cm="1">
        <f t="array" ref="AT84">IF(AM$2&lt;=$R84,INDEX('Sites Data'!$BJ$11:$BJ$210,(AM$2+SUM($R$4:$R83))),"")</f>
        <v/>
      </c>
      <c r="AU84" s="27" t="str" cm="1">
        <f t="array" ref="AU84">IF(AM$2&lt;=$R84,INDEX('Sites Data'!$BK$11:$BK$210,(AM$2+SUM($R$4:$R83))),"")</f>
        <v/>
      </c>
      <c r="AV84" s="25" t="str">
        <f>IF(AM84="","",SUMIF(Hide[Unique Types],$C84&amp;" "&amp;AN84&amp;" "&amp;AO84&amp;" "&amp;AP84,SiteCalc2[FCI Charging Capacity '[kWh/day']]))</f>
        <v/>
      </c>
      <c r="AW84" s="27" t="str" cm="1">
        <f t="array" ref="AW84">IF(AW$2&lt;=$R84,INDEX('Sites Data'!$BC$11:$BC$210,(AW$2+SUM($R$4:$R83))),"")</f>
        <v/>
      </c>
      <c r="AX84" s="27" t="str" cm="1">
        <f t="array" ref="AX84">IF(AW$2&lt;=$R84,INDEX('Sites Data'!$BD$11:$BD$210,(AW$2+SUM($R$4:$R83))),"")</f>
        <v/>
      </c>
      <c r="AY84" s="27" t="str" cm="1">
        <f t="array" ref="AY84">IF(AW$2&lt;=$R84,INDEX('Sites Data'!$BE$11:$BE$210,(AW$2+SUM($R$4:$R83))),"")</f>
        <v/>
      </c>
      <c r="AZ84" s="27" t="str" cm="1">
        <f t="array" ref="AZ84">IF(AW$2&lt;=$R84,INDEX('Sites Data'!$BF$11:$BF$210,(AW$2+SUM($R$4:$R83))),"")</f>
        <v/>
      </c>
      <c r="BA84" s="27" t="str" cm="1">
        <f t="array" ref="BA84">IF(AW$2&lt;=$R84,INDEX('Sites Data'!$BG$11:$BG$210,(AW$2+SUM($R$4:$R83))),"")</f>
        <v/>
      </c>
      <c r="BB84" s="27" t="str" cm="1">
        <f t="array" ref="BB84">IF(AW$2&lt;=$R84,INDEX('Sites Data'!$BH$11:$BH$210,(AW$2+SUM($R$4:$R83))),"")</f>
        <v/>
      </c>
      <c r="BC84" s="27" t="str" cm="1">
        <f t="array" ref="BC84">IF(AW$2&lt;=$R84,INDEX('Sites Data'!$BI$11:$BI$210,(AW$2+SUM($R$4:$R83))),"")</f>
        <v/>
      </c>
      <c r="BD84" s="27" t="str" cm="1">
        <f t="array" ref="BD84">IF(AW$2&lt;=$R84,INDEX('Sites Data'!$BJ$11:$BJ$210,(AW$2+SUM($R$4:$R83))),"")</f>
        <v/>
      </c>
      <c r="BE84" s="27" t="str" cm="1">
        <f t="array" ref="BE84">IF(AW$2&lt;=$R84,INDEX('Sites Data'!$BK$11:$BK$210,(AW$2+SUM($R$4:$R83))),"")</f>
        <v/>
      </c>
      <c r="BF84" s="25" t="str">
        <f>IF(AW84="","",SUMIF(Hide[Unique Types],$C84&amp;" "&amp;AX84&amp;" "&amp;AY84&amp;" "&amp;AZ84,SiteCalc2[FCI Charging Capacity '[kWh/day']]))</f>
        <v/>
      </c>
      <c r="BG84" s="27" t="str" cm="1">
        <f t="array" ref="BG84">IF(BG$2&lt;=$R84,INDEX('Sites Data'!$BC$11:$BC$210,(BG$2+SUM($R$4:$R83))),"")</f>
        <v/>
      </c>
      <c r="BH84" s="27" t="str" cm="1">
        <f t="array" ref="BH84">IF(BG$2&lt;=$R84,INDEX('Sites Data'!$BD$11:$BD$210,(BG$2+SUM($R$4:$R83))),"")</f>
        <v/>
      </c>
      <c r="BI84" s="27" t="str" cm="1">
        <f t="array" ref="BI84">IF(BG$2&lt;=$R84,INDEX('Sites Data'!$BE$11:$BE$210,(BG$2+SUM($R$4:$R83))),"")</f>
        <v/>
      </c>
      <c r="BJ84" s="27" t="str" cm="1">
        <f t="array" ref="BJ84">IF(BG$2&lt;=$R84,INDEX('Sites Data'!$BF$11:$BF$210,(BG$2+SUM($R$4:$R83))),"")</f>
        <v/>
      </c>
      <c r="BK84" s="27" t="str" cm="1">
        <f t="array" ref="BK84">IF(BG$2&lt;=$R84,INDEX('Sites Data'!$BG$11:$BG$210,(BG$2+SUM($R$4:$R83))),"")</f>
        <v/>
      </c>
      <c r="BL84" s="27" t="str" cm="1">
        <f t="array" ref="BL84">IF(BG$2&lt;=$R84,INDEX('Sites Data'!$BH$11:$BH$210,(BG$2+SUM($R$4:$R83))),"")</f>
        <v/>
      </c>
      <c r="BM84" s="27" t="str" cm="1">
        <f t="array" ref="BM84">IF(BG$2&lt;=$R84,INDEX('Sites Data'!$BI$11:$BI$210,(BG$2+SUM($R$4:$R83))),"")</f>
        <v/>
      </c>
      <c r="BN84" s="27" t="str" cm="1">
        <f t="array" ref="BN84">IF(BG$2&lt;=$R84,INDEX('Sites Data'!$BJ$11:$BJ$210,(BG$2+SUM($R$4:$R83))),"")</f>
        <v/>
      </c>
      <c r="BO84" s="27" t="str" cm="1">
        <f t="array" ref="BO84">IF(BG$2&lt;=$R84,INDEX('Sites Data'!$BK$11:$BK$210,(BG$2+SUM($R$4:$R83))),"")</f>
        <v/>
      </c>
      <c r="BP84" s="25" t="str">
        <f>IF(BG84="","",SUMIF(Hide[Unique Types],$C84&amp;" "&amp;BH84&amp;" "&amp;BI84&amp;" "&amp;BJ84,SiteCalc2[FCI Charging Capacity '[kWh/day']]))</f>
        <v/>
      </c>
      <c r="BQ84" s="27" t="str" cm="1">
        <f t="array" ref="BQ84">IF(BQ$2&lt;=$R84,INDEX('Sites Data'!$BC$11:$BC$210,(BQ$2+SUM($R$4:$R83))),"")</f>
        <v/>
      </c>
      <c r="BR84" s="27" t="str" cm="1">
        <f t="array" ref="BR84">IF(BQ$2&lt;=$R84,INDEX('Sites Data'!$BD$11:$BD$210,(BQ$2+SUM($R$4:$R83))),"")</f>
        <v/>
      </c>
      <c r="BS84" s="27" t="str" cm="1">
        <f t="array" ref="BS84">IF(BQ$2&lt;=$R84,INDEX('Sites Data'!$BE$11:$BE$210,(BQ$2+SUM($R$4:$R83))),"")</f>
        <v/>
      </c>
      <c r="BT84" s="27" t="str" cm="1">
        <f t="array" ref="BT84">IF(BQ$2&lt;=$R84,INDEX('Sites Data'!$BF$11:$BF$210,(BQ$2+SUM($R$4:$R83))),"")</f>
        <v/>
      </c>
      <c r="BU84" s="27" t="str" cm="1">
        <f t="array" ref="BU84">IF(BQ$2&lt;=$R84,INDEX('Sites Data'!$BG$11:$BG$210,(BQ$2+SUM($R$4:$R83))),"")</f>
        <v/>
      </c>
      <c r="BV84" s="27" t="str" cm="1">
        <f t="array" ref="BV84">IF(BQ$2&lt;=$R84,INDEX('Sites Data'!$BH$11:$BH$210,(BQ$2+SUM($R$4:$R83))),"")</f>
        <v/>
      </c>
      <c r="BW84" s="27" t="str" cm="1">
        <f t="array" ref="BW84">IF(BQ$2&lt;=$R84,INDEX('Sites Data'!$BI$11:$BI$210,(BQ$2+SUM($R$4:$R83))),"")</f>
        <v/>
      </c>
      <c r="BX84" s="27" t="str" cm="1">
        <f t="array" ref="BX84">IF(BQ$2&lt;=$R84,INDEX('Sites Data'!$BJ$11:$BJ$210,(BQ$2+SUM($R$4:$R83))),"")</f>
        <v/>
      </c>
      <c r="BY84" s="27" t="str" cm="1">
        <f t="array" ref="BY84">IF(BQ$2&lt;=$R84,INDEX('Sites Data'!$BK$11:$BK$210,(BQ$2+SUM($R$4:$R83))),"")</f>
        <v/>
      </c>
      <c r="BZ84" s="25" t="str">
        <f>IF(BQ84="","",SUMIF(Hide[Unique Types],$C84&amp;" "&amp;BR84&amp;" "&amp;BS84&amp;" "&amp;BT84,SiteCalc2[FCI Charging Capacity '[kWh/day']]))</f>
        <v/>
      </c>
      <c r="CA84" s="27" t="str" cm="1">
        <f t="array" ref="CA84">IF(CA$2&lt;=$R84,INDEX('Sites Data'!$BC$11:$BC$210,(CA$2+SUM($R$4:$R83))),"")</f>
        <v/>
      </c>
      <c r="CB84" s="27" t="str" cm="1">
        <f t="array" ref="CB84">IF(CA$2&lt;=$R84,INDEX('Sites Data'!$BD$11:$BD$210,(CA$2+SUM($R$4:$R83))),"")</f>
        <v/>
      </c>
      <c r="CC84" s="27" t="str" cm="1">
        <f t="array" ref="CC84">IF(CA$2&lt;=$R84,INDEX('Sites Data'!$BE$11:$BE$210,(CA$2+SUM($R$4:$R83))),"")</f>
        <v/>
      </c>
      <c r="CD84" s="27" t="str" cm="1">
        <f t="array" ref="CD84">IF(CA$2&lt;=$R84,INDEX('Sites Data'!$BF$11:$BF$210,(CA$2+SUM($R$4:$R83))),"")</f>
        <v/>
      </c>
      <c r="CE84" s="27" t="str" cm="1">
        <f t="array" ref="CE84">IF(CA$2&lt;=$R84,INDEX('Sites Data'!$BG$11:$BG$210,(CA$2+SUM($R$4:$R83))),"")</f>
        <v/>
      </c>
      <c r="CF84" s="27" t="str" cm="1">
        <f t="array" ref="CF84">IF(CA$2&lt;=$R84,INDEX('Sites Data'!$BH$11:$BH$210,(CA$2+SUM($R$4:$R83))),"")</f>
        <v/>
      </c>
      <c r="CG84" s="27" t="str" cm="1">
        <f t="array" ref="CG84">IF(CA$2&lt;=$R84,INDEX('Sites Data'!$BI$11:$BI$210,(CA$2+SUM($R$4:$R83))),"")</f>
        <v/>
      </c>
      <c r="CH84" s="27" t="str" cm="1">
        <f t="array" ref="CH84">IF(CA$2&lt;=$R84,INDEX('Sites Data'!$BJ$11:$BJ$210,(CA$2+SUM($R$4:$R83))),"")</f>
        <v/>
      </c>
      <c r="CI84" s="27" t="str" cm="1">
        <f t="array" ref="CI84">IF(CA$2&lt;=$R84,INDEX('Sites Data'!$BK$11:$BK$210,(CA$2+SUM($R$4:$R83))),"")</f>
        <v/>
      </c>
      <c r="CJ84" s="25" t="str">
        <f>IF(CA84="","",SUMIF(Hide[Unique Types],$C84&amp;" "&amp;CB84&amp;" "&amp;CC84&amp;" "&amp;CD84,SiteCalc2[FCI Charging Capacity '[kWh/day']]))</f>
        <v/>
      </c>
      <c r="CK84" s="25" t="str">
        <f t="shared" si="23"/>
        <v/>
      </c>
      <c r="CL84" s="25" t="str">
        <f t="shared" si="24"/>
        <v/>
      </c>
      <c r="CM84" s="25" t="str">
        <f t="shared" si="25"/>
        <v/>
      </c>
      <c r="CN84" s="25" t="str">
        <f t="shared" si="26"/>
        <v/>
      </c>
      <c r="CO84" s="25" t="str">
        <f t="shared" si="27"/>
        <v/>
      </c>
      <c r="CP84" s="25" t="str">
        <f t="shared" si="28"/>
        <v/>
      </c>
      <c r="CQ84" s="25" t="str">
        <f t="shared" si="29"/>
        <v/>
      </c>
      <c r="CR84" s="25" t="str">
        <f t="shared" si="30"/>
        <v/>
      </c>
      <c r="CS84" s="25" t="str">
        <f t="shared" si="31"/>
        <v/>
      </c>
      <c r="CT84" s="25" t="str">
        <f t="shared" si="32"/>
        <v/>
      </c>
    </row>
    <row r="85" spans="1:98" x14ac:dyDescent="0.3">
      <c r="A85" s="20">
        <v>82</v>
      </c>
      <c r="B85" s="20">
        <f t="shared" si="22"/>
        <v>0</v>
      </c>
      <c r="D85" s="25">
        <f>_xlfn.XLOOKUP(C85,SiteChar[Site Name],SiteChar[Site Street Address],"",0,1)</f>
        <v>0</v>
      </c>
      <c r="E85" s="25" t="str">
        <f>_xlfn.XLOOKUP(D85,SiteChar[Site Street Address],SiteChar[Site City],"",0,1)</f>
        <v/>
      </c>
      <c r="F85" s="25">
        <f>_xlfn.XLOOKUP($C85,SiteChar[Site Name],SiteChar[Latitude],"",0,1)</f>
        <v>0</v>
      </c>
      <c r="G85" s="25">
        <f>_xlfn.XLOOKUP($C85,SiteChar[Site Name],SiteChar[Longitude],"",0,1)</f>
        <v>0</v>
      </c>
      <c r="H85" s="33">
        <f>_xlfn.XLOOKUP($C85,SiteChar[Site Name],SiteChar[Expected Date of Station Operation],"",0,1)</f>
        <v>0</v>
      </c>
      <c r="I85" s="34">
        <f>_xlfn.XLOOKUP($C85,SiteChar[Site Name],SiteChar[Expected Daily Permitted Hours],"",0,1)</f>
        <v>0</v>
      </c>
      <c r="J85" s="25">
        <f>_xlfn.XLOOKUP($C85,SiteChar[Site Name],SiteChar[Maximum Total Site Power 
'[kW']],"",0,1)</f>
        <v>0</v>
      </c>
      <c r="K85" s="25"/>
      <c r="L85" s="25" cm="1">
        <f t="array" ref="L85">_xlfn.XLOOKUP($C85,SiteChar[Site Name],SiteCalc1[Total Site
FCI 
Power Rating 
'[kW']],"",0,1)</f>
        <v>0</v>
      </c>
      <c r="M85" s="25" cm="1">
        <f t="array" ref="M85">_xlfn.XLOOKUP($C85,SiteChar[Site Name],SiteCalc1[Total 
Site 
LMD-FCI Power Rating 
'[kW']],"",0,1)</f>
        <v>0</v>
      </c>
      <c r="N85" s="25" cm="1">
        <f t="array" ref="N85">_xlfn.XLOOKUP($C85,SiteChar[Site Name],SiteCalc1[Total Site
HD-FCI Power Rating 
'[kW']],"",0,1)</f>
        <v>0</v>
      </c>
      <c r="O85" s="25" cm="1">
        <f t="array" ref="O85">_xlfn.XLOOKUP($C85,SiteChar[Site Name],SiteCalc2[Total Number of 
Site 
FSEs],"",0,1)</f>
        <v>0</v>
      </c>
      <c r="P85" s="27" cm="1">
        <f t="array" ref="P85">_xlfn.XLOOKUP($C85,SiteChar[Site Name],SiteCalc2[Total Number of Site
LMD-FCI FSEs],"",0,1)</f>
        <v>0</v>
      </c>
      <c r="Q85" s="27" cm="1">
        <f t="array" ref="Q85">_xlfn.XLOOKUP($C85,SiteChar[Site Name],SiteCalc2[Total Number of Site
HD-FCI FSEs],"",0,1)</f>
        <v>0</v>
      </c>
      <c r="R85" s="27" t="str" cm="1">
        <f t="array" ref="R85">_xlfn.XLOOKUP(C85,'Sites Data'!AZ92:$AZ$210,'Sites Data'!BA92:$BA$210,"",0,1)</f>
        <v/>
      </c>
      <c r="S85" s="25" t="str" cm="1">
        <f t="array" ref="S85">INDEX('Sites Data'!$BC$11:$BC$210,(S$2+SUM($R$4:R84)))</f>
        <v/>
      </c>
      <c r="T85" s="25" t="str" cm="1">
        <f t="array" ref="T85">INDEX('Sites Data'!$BD$11:$BD$210,(S$2+SUM($R$4:R84)))</f>
        <v/>
      </c>
      <c r="U85" s="25" t="str" cm="1">
        <f t="array" ref="U85">INDEX('Sites Data'!$BE$11:$BE$210,(S$2+SUM($R$4:$R84)))</f>
        <v/>
      </c>
      <c r="V85" s="25" t="str" cm="1">
        <f t="array" ref="V85">INDEX('Sites Data'!$BF$11:$BF$210,(S$2+SUM($R$4:$R84)))</f>
        <v/>
      </c>
      <c r="W85" s="25" t="str" cm="1">
        <f t="array" ref="W85">INDEX('Sites Data'!$BG$11:$BG$210,(S$2+SUM($R$4:$R84)))</f>
        <v/>
      </c>
      <c r="X85" s="25" t="str" cm="1">
        <f t="array" ref="X85">INDEX('Sites Data'!$BH$11:$BH$210,(S$2+SUM($R$4:$R84)))</f>
        <v/>
      </c>
      <c r="Y85" s="25" t="str" cm="1">
        <f t="array" ref="Y85">INDEX('Sites Data'!$BI$11:$BI$210,(S$2+SUM($R$4:$R84)))</f>
        <v/>
      </c>
      <c r="Z85" s="25" t="str" cm="1">
        <f t="array" ref="Z85">INDEX('Sites Data'!$BJ$11:$BJ$210,(S$2+SUM($R$4:$R84)))</f>
        <v/>
      </c>
      <c r="AA85" s="25" t="str" cm="1">
        <f t="array" ref="AA85">INDEX('Sites Data'!$BK$11:$BK$210,(S$2+SUM($R$4:$R84)))</f>
        <v/>
      </c>
      <c r="AB85" s="25" t="str">
        <f>IF(S85="","",SUMIF(Hide[Unique Types],$C85&amp;" "&amp;T85&amp;" "&amp;U85&amp;" "&amp;V85,SiteCalc2[FCI Charging Capacity '[kWh/day']]))</f>
        <v/>
      </c>
      <c r="AC85" s="27" t="str" cm="1">
        <f t="array" ref="AC85">IF(AC$2&lt;=$R85,INDEX('Sites Data'!$BC$11:$BC$210,(AC$2+SUM($R$4:$R84))),"")</f>
        <v/>
      </c>
      <c r="AD85" s="152" t="str" cm="1">
        <f t="array" ref="AD85">IF(AC$2&lt;=$R85,INDEX('Sites Data'!$BD$11:$BD$210,(AC$2+SUM($R$4:$R84))),"")</f>
        <v/>
      </c>
      <c r="AE85" s="27" t="str" cm="1">
        <f t="array" ref="AE85">IF(AC$2&lt;=$R85,INDEX('Sites Data'!$BE$11:$BE$210,(AC$2+SUM($R$4:$R84))),"")</f>
        <v/>
      </c>
      <c r="AF85" s="27" t="str" cm="1">
        <f t="array" ref="AF85">IF(AC$2&lt;=$R85,INDEX('Sites Data'!$BF$11:$BF$210,(AC$2+SUM($R$4:$R84))),"")</f>
        <v/>
      </c>
      <c r="AG85" s="27" t="str" cm="1">
        <f t="array" ref="AG85">IF(AC$2&lt;=$R85,INDEX('Sites Data'!$BG$11:$BG$210,(AC$2+SUM($R$4:$R84))),"")</f>
        <v/>
      </c>
      <c r="AH85" s="27" t="str" cm="1">
        <f t="array" ref="AH85">IF(AC$2&lt;=$R85,INDEX('Sites Data'!$BH$11:$BH$210,(AC$2+SUM($R$4:$R84))),"")</f>
        <v/>
      </c>
      <c r="AI85" s="27" t="str" cm="1">
        <f t="array" ref="AI85">IF(AC$2&lt;=$R85,INDEX('Sites Data'!$BI$11:$BI$210,(AC$2+SUM($R$4:$R84))),"")</f>
        <v/>
      </c>
      <c r="AJ85" s="27" t="str" cm="1">
        <f t="array" ref="AJ85">IF(AC$2&lt;=$R85,INDEX('Sites Data'!$BJ$11:$BJ$210,(AC$2+SUM($R$4:$R84))),"")</f>
        <v/>
      </c>
      <c r="AK85" s="27" t="str" cm="1">
        <f t="array" ref="AK85">IF(AC$2&lt;=$R85,INDEX('Sites Data'!$BK$11:$BK$210,(AC$2+SUM($R$4:$R84))),"")</f>
        <v/>
      </c>
      <c r="AL85" s="25" t="str">
        <f>IF(AC85="","",SUMIF(Hide[Unique Types],$C85&amp;" "&amp;AD85&amp;" "&amp;AE85&amp;" "&amp;AF85,SiteCalc2[FCI Charging Capacity '[kWh/day']]))</f>
        <v/>
      </c>
      <c r="AM85" s="27" t="str" cm="1">
        <f t="array" ref="AM85">IF(AM$2&lt;=$R85,INDEX('Sites Data'!$BC$11:$BC$210,(AM$2+SUM($R$4:$R84))),"")</f>
        <v/>
      </c>
      <c r="AN85" s="27" t="str" cm="1">
        <f t="array" ref="AN85">IF(AM$2&lt;=$R85,INDEX('Sites Data'!$BD$11:$BD$210,(AM$2+SUM($R$4:$R84))),"")</f>
        <v/>
      </c>
      <c r="AO85" s="27" t="str" cm="1">
        <f t="array" ref="AO85">IF(AM$2&lt;=$R85,INDEX('Sites Data'!$BE$11:$BE$210,(AM$2+SUM($R$4:$R84))),"")</f>
        <v/>
      </c>
      <c r="AP85" s="27" t="str" cm="1">
        <f t="array" ref="AP85">IF(AM$2&lt;=$R85,INDEX('Sites Data'!$BF$11:$BF$210,(AM$2+SUM($R$4:$R84))),"")</f>
        <v/>
      </c>
      <c r="AQ85" s="27" t="str" cm="1">
        <f t="array" ref="AQ85">IF(AM$2&lt;=$R85,INDEX('Sites Data'!$BG$11:$BG$210,(AM$2+SUM($R$4:$R84))),"")</f>
        <v/>
      </c>
      <c r="AR85" s="27" t="str" cm="1">
        <f t="array" ref="AR85">IF(AM$2&lt;=$R85,INDEX('Sites Data'!$BH$11:$BH$210,(AM$2+SUM($R$4:$R84))),"")</f>
        <v/>
      </c>
      <c r="AS85" s="27" t="str" cm="1">
        <f t="array" ref="AS85">IF(AM$2&lt;=$R85,INDEX('Sites Data'!$BI$11:$BI$210,(AM$2+SUM($R$4:$R84))),"")</f>
        <v/>
      </c>
      <c r="AT85" s="27" t="str" cm="1">
        <f t="array" ref="AT85">IF(AM$2&lt;=$R85,INDEX('Sites Data'!$BJ$11:$BJ$210,(AM$2+SUM($R$4:$R84))),"")</f>
        <v/>
      </c>
      <c r="AU85" s="27" t="str" cm="1">
        <f t="array" ref="AU85">IF(AM$2&lt;=$R85,INDEX('Sites Data'!$BK$11:$BK$210,(AM$2+SUM($R$4:$R84))),"")</f>
        <v/>
      </c>
      <c r="AV85" s="25" t="str">
        <f>IF(AM85="","",SUMIF(Hide[Unique Types],$C85&amp;" "&amp;AN85&amp;" "&amp;AO85&amp;" "&amp;AP85,SiteCalc2[FCI Charging Capacity '[kWh/day']]))</f>
        <v/>
      </c>
      <c r="AW85" s="27" t="str" cm="1">
        <f t="array" ref="AW85">IF(AW$2&lt;=$R85,INDEX('Sites Data'!$BC$11:$BC$210,(AW$2+SUM($R$4:$R84))),"")</f>
        <v/>
      </c>
      <c r="AX85" s="27" t="str" cm="1">
        <f t="array" ref="AX85">IF(AW$2&lt;=$R85,INDEX('Sites Data'!$BD$11:$BD$210,(AW$2+SUM($R$4:$R84))),"")</f>
        <v/>
      </c>
      <c r="AY85" s="27" t="str" cm="1">
        <f t="array" ref="AY85">IF(AW$2&lt;=$R85,INDEX('Sites Data'!$BE$11:$BE$210,(AW$2+SUM($R$4:$R84))),"")</f>
        <v/>
      </c>
      <c r="AZ85" s="27" t="str" cm="1">
        <f t="array" ref="AZ85">IF(AW$2&lt;=$R85,INDEX('Sites Data'!$BF$11:$BF$210,(AW$2+SUM($R$4:$R84))),"")</f>
        <v/>
      </c>
      <c r="BA85" s="27" t="str" cm="1">
        <f t="array" ref="BA85">IF(AW$2&lt;=$R85,INDEX('Sites Data'!$BG$11:$BG$210,(AW$2+SUM($R$4:$R84))),"")</f>
        <v/>
      </c>
      <c r="BB85" s="27" t="str" cm="1">
        <f t="array" ref="BB85">IF(AW$2&lt;=$R85,INDEX('Sites Data'!$BH$11:$BH$210,(AW$2+SUM($R$4:$R84))),"")</f>
        <v/>
      </c>
      <c r="BC85" s="27" t="str" cm="1">
        <f t="array" ref="BC85">IF(AW$2&lt;=$R85,INDEX('Sites Data'!$BI$11:$BI$210,(AW$2+SUM($R$4:$R84))),"")</f>
        <v/>
      </c>
      <c r="BD85" s="27" t="str" cm="1">
        <f t="array" ref="BD85">IF(AW$2&lt;=$R85,INDEX('Sites Data'!$BJ$11:$BJ$210,(AW$2+SUM($R$4:$R84))),"")</f>
        <v/>
      </c>
      <c r="BE85" s="27" t="str" cm="1">
        <f t="array" ref="BE85">IF(AW$2&lt;=$R85,INDEX('Sites Data'!$BK$11:$BK$210,(AW$2+SUM($R$4:$R84))),"")</f>
        <v/>
      </c>
      <c r="BF85" s="25" t="str">
        <f>IF(AW85="","",SUMIF(Hide[Unique Types],$C85&amp;" "&amp;AX85&amp;" "&amp;AY85&amp;" "&amp;AZ85,SiteCalc2[FCI Charging Capacity '[kWh/day']]))</f>
        <v/>
      </c>
      <c r="BG85" s="27" t="str" cm="1">
        <f t="array" ref="BG85">IF(BG$2&lt;=$R85,INDEX('Sites Data'!$BC$11:$BC$210,(BG$2+SUM($R$4:$R84))),"")</f>
        <v/>
      </c>
      <c r="BH85" s="27" t="str" cm="1">
        <f t="array" ref="BH85">IF(BG$2&lt;=$R85,INDEX('Sites Data'!$BD$11:$BD$210,(BG$2+SUM($R$4:$R84))),"")</f>
        <v/>
      </c>
      <c r="BI85" s="27" t="str" cm="1">
        <f t="array" ref="BI85">IF(BG$2&lt;=$R85,INDEX('Sites Data'!$BE$11:$BE$210,(BG$2+SUM($R$4:$R84))),"")</f>
        <v/>
      </c>
      <c r="BJ85" s="27" t="str" cm="1">
        <f t="array" ref="BJ85">IF(BG$2&lt;=$R85,INDEX('Sites Data'!$BF$11:$BF$210,(BG$2+SUM($R$4:$R84))),"")</f>
        <v/>
      </c>
      <c r="BK85" s="27" t="str" cm="1">
        <f t="array" ref="BK85">IF(BG$2&lt;=$R85,INDEX('Sites Data'!$BG$11:$BG$210,(BG$2+SUM($R$4:$R84))),"")</f>
        <v/>
      </c>
      <c r="BL85" s="27" t="str" cm="1">
        <f t="array" ref="BL85">IF(BG$2&lt;=$R85,INDEX('Sites Data'!$BH$11:$BH$210,(BG$2+SUM($R$4:$R84))),"")</f>
        <v/>
      </c>
      <c r="BM85" s="27" t="str" cm="1">
        <f t="array" ref="BM85">IF(BG$2&lt;=$R85,INDEX('Sites Data'!$BI$11:$BI$210,(BG$2+SUM($R$4:$R84))),"")</f>
        <v/>
      </c>
      <c r="BN85" s="27" t="str" cm="1">
        <f t="array" ref="BN85">IF(BG$2&lt;=$R85,INDEX('Sites Data'!$BJ$11:$BJ$210,(BG$2+SUM($R$4:$R84))),"")</f>
        <v/>
      </c>
      <c r="BO85" s="27" t="str" cm="1">
        <f t="array" ref="BO85">IF(BG$2&lt;=$R85,INDEX('Sites Data'!$BK$11:$BK$210,(BG$2+SUM($R$4:$R84))),"")</f>
        <v/>
      </c>
      <c r="BP85" s="25" t="str">
        <f>IF(BG85="","",SUMIF(Hide[Unique Types],$C85&amp;" "&amp;BH85&amp;" "&amp;BI85&amp;" "&amp;BJ85,SiteCalc2[FCI Charging Capacity '[kWh/day']]))</f>
        <v/>
      </c>
      <c r="BQ85" s="27" t="str" cm="1">
        <f t="array" ref="BQ85">IF(BQ$2&lt;=$R85,INDEX('Sites Data'!$BC$11:$BC$210,(BQ$2+SUM($R$4:$R84))),"")</f>
        <v/>
      </c>
      <c r="BR85" s="27" t="str" cm="1">
        <f t="array" ref="BR85">IF(BQ$2&lt;=$R85,INDEX('Sites Data'!$BD$11:$BD$210,(BQ$2+SUM($R$4:$R84))),"")</f>
        <v/>
      </c>
      <c r="BS85" s="27" t="str" cm="1">
        <f t="array" ref="BS85">IF(BQ$2&lt;=$R85,INDEX('Sites Data'!$BE$11:$BE$210,(BQ$2+SUM($R$4:$R84))),"")</f>
        <v/>
      </c>
      <c r="BT85" s="27" t="str" cm="1">
        <f t="array" ref="BT85">IF(BQ$2&lt;=$R85,INDEX('Sites Data'!$BF$11:$BF$210,(BQ$2+SUM($R$4:$R84))),"")</f>
        <v/>
      </c>
      <c r="BU85" s="27" t="str" cm="1">
        <f t="array" ref="BU85">IF(BQ$2&lt;=$R85,INDEX('Sites Data'!$BG$11:$BG$210,(BQ$2+SUM($R$4:$R84))),"")</f>
        <v/>
      </c>
      <c r="BV85" s="27" t="str" cm="1">
        <f t="array" ref="BV85">IF(BQ$2&lt;=$R85,INDEX('Sites Data'!$BH$11:$BH$210,(BQ$2+SUM($R$4:$R84))),"")</f>
        <v/>
      </c>
      <c r="BW85" s="27" t="str" cm="1">
        <f t="array" ref="BW85">IF(BQ$2&lt;=$R85,INDEX('Sites Data'!$BI$11:$BI$210,(BQ$2+SUM($R$4:$R84))),"")</f>
        <v/>
      </c>
      <c r="BX85" s="27" t="str" cm="1">
        <f t="array" ref="BX85">IF(BQ$2&lt;=$R85,INDEX('Sites Data'!$BJ$11:$BJ$210,(BQ$2+SUM($R$4:$R84))),"")</f>
        <v/>
      </c>
      <c r="BY85" s="27" t="str" cm="1">
        <f t="array" ref="BY85">IF(BQ$2&lt;=$R85,INDEX('Sites Data'!$BK$11:$BK$210,(BQ$2+SUM($R$4:$R84))),"")</f>
        <v/>
      </c>
      <c r="BZ85" s="25" t="str">
        <f>IF(BQ85="","",SUMIF(Hide[Unique Types],$C85&amp;" "&amp;BR85&amp;" "&amp;BS85&amp;" "&amp;BT85,SiteCalc2[FCI Charging Capacity '[kWh/day']]))</f>
        <v/>
      </c>
      <c r="CA85" s="27" t="str" cm="1">
        <f t="array" ref="CA85">IF(CA$2&lt;=$R85,INDEX('Sites Data'!$BC$11:$BC$210,(CA$2+SUM($R$4:$R84))),"")</f>
        <v/>
      </c>
      <c r="CB85" s="27" t="str" cm="1">
        <f t="array" ref="CB85">IF(CA$2&lt;=$R85,INDEX('Sites Data'!$BD$11:$BD$210,(CA$2+SUM($R$4:$R84))),"")</f>
        <v/>
      </c>
      <c r="CC85" s="27" t="str" cm="1">
        <f t="array" ref="CC85">IF(CA$2&lt;=$R85,INDEX('Sites Data'!$BE$11:$BE$210,(CA$2+SUM($R$4:$R84))),"")</f>
        <v/>
      </c>
      <c r="CD85" s="27" t="str" cm="1">
        <f t="array" ref="CD85">IF(CA$2&lt;=$R85,INDEX('Sites Data'!$BF$11:$BF$210,(CA$2+SUM($R$4:$R84))),"")</f>
        <v/>
      </c>
      <c r="CE85" s="27" t="str" cm="1">
        <f t="array" ref="CE85">IF(CA$2&lt;=$R85,INDEX('Sites Data'!$BG$11:$BG$210,(CA$2+SUM($R$4:$R84))),"")</f>
        <v/>
      </c>
      <c r="CF85" s="27" t="str" cm="1">
        <f t="array" ref="CF85">IF(CA$2&lt;=$R85,INDEX('Sites Data'!$BH$11:$BH$210,(CA$2+SUM($R$4:$R84))),"")</f>
        <v/>
      </c>
      <c r="CG85" s="27" t="str" cm="1">
        <f t="array" ref="CG85">IF(CA$2&lt;=$R85,INDEX('Sites Data'!$BI$11:$BI$210,(CA$2+SUM($R$4:$R84))),"")</f>
        <v/>
      </c>
      <c r="CH85" s="27" t="str" cm="1">
        <f t="array" ref="CH85">IF(CA$2&lt;=$R85,INDEX('Sites Data'!$BJ$11:$BJ$210,(CA$2+SUM($R$4:$R84))),"")</f>
        <v/>
      </c>
      <c r="CI85" s="27" t="str" cm="1">
        <f t="array" ref="CI85">IF(CA$2&lt;=$R85,INDEX('Sites Data'!$BK$11:$BK$210,(CA$2+SUM($R$4:$R84))),"")</f>
        <v/>
      </c>
      <c r="CJ85" s="25" t="str">
        <f>IF(CA85="","",SUMIF(Hide[Unique Types],$C85&amp;" "&amp;CB85&amp;" "&amp;CC85&amp;" "&amp;CD85,SiteCalc2[FCI Charging Capacity '[kWh/day']]))</f>
        <v/>
      </c>
      <c r="CK85" s="25" t="str">
        <f t="shared" si="23"/>
        <v/>
      </c>
      <c r="CL85" s="25" t="str">
        <f t="shared" si="24"/>
        <v/>
      </c>
      <c r="CM85" s="25" t="str">
        <f t="shared" si="25"/>
        <v/>
      </c>
      <c r="CN85" s="25" t="str">
        <f t="shared" si="26"/>
        <v/>
      </c>
      <c r="CO85" s="25" t="str">
        <f t="shared" si="27"/>
        <v/>
      </c>
      <c r="CP85" s="25" t="str">
        <f t="shared" si="28"/>
        <v/>
      </c>
      <c r="CQ85" s="25" t="str">
        <f t="shared" si="29"/>
        <v/>
      </c>
      <c r="CR85" s="25" t="str">
        <f t="shared" si="30"/>
        <v/>
      </c>
      <c r="CS85" s="25" t="str">
        <f t="shared" si="31"/>
        <v/>
      </c>
      <c r="CT85" s="25" t="str">
        <f t="shared" si="32"/>
        <v/>
      </c>
    </row>
    <row r="86" spans="1:98" x14ac:dyDescent="0.3">
      <c r="A86" s="20">
        <v>83</v>
      </c>
      <c r="B86" s="20">
        <f t="shared" si="22"/>
        <v>0</v>
      </c>
      <c r="D86" s="25">
        <f>_xlfn.XLOOKUP(C86,SiteChar[Site Name],SiteChar[Site Street Address],"",0,1)</f>
        <v>0</v>
      </c>
      <c r="E86" s="25" t="str">
        <f>_xlfn.XLOOKUP(D86,SiteChar[Site Street Address],SiteChar[Site City],"",0,1)</f>
        <v/>
      </c>
      <c r="F86" s="25">
        <f>_xlfn.XLOOKUP($C86,SiteChar[Site Name],SiteChar[Latitude],"",0,1)</f>
        <v>0</v>
      </c>
      <c r="G86" s="25">
        <f>_xlfn.XLOOKUP($C86,SiteChar[Site Name],SiteChar[Longitude],"",0,1)</f>
        <v>0</v>
      </c>
      <c r="H86" s="33">
        <f>_xlfn.XLOOKUP($C86,SiteChar[Site Name],SiteChar[Expected Date of Station Operation],"",0,1)</f>
        <v>0</v>
      </c>
      <c r="I86" s="34">
        <f>_xlfn.XLOOKUP($C86,SiteChar[Site Name],SiteChar[Expected Daily Permitted Hours],"",0,1)</f>
        <v>0</v>
      </c>
      <c r="J86" s="25">
        <f>_xlfn.XLOOKUP($C86,SiteChar[Site Name],SiteChar[Maximum Total Site Power 
'[kW']],"",0,1)</f>
        <v>0</v>
      </c>
      <c r="K86" s="25"/>
      <c r="L86" s="25" cm="1">
        <f t="array" ref="L86">_xlfn.XLOOKUP($C86,SiteChar[Site Name],SiteCalc1[Total Site
FCI 
Power Rating 
'[kW']],"",0,1)</f>
        <v>0</v>
      </c>
      <c r="M86" s="25" cm="1">
        <f t="array" ref="M86">_xlfn.XLOOKUP($C86,SiteChar[Site Name],SiteCalc1[Total 
Site 
LMD-FCI Power Rating 
'[kW']],"",0,1)</f>
        <v>0</v>
      </c>
      <c r="N86" s="25" cm="1">
        <f t="array" ref="N86">_xlfn.XLOOKUP($C86,SiteChar[Site Name],SiteCalc1[Total Site
HD-FCI Power Rating 
'[kW']],"",0,1)</f>
        <v>0</v>
      </c>
      <c r="O86" s="25" cm="1">
        <f t="array" ref="O86">_xlfn.XLOOKUP($C86,SiteChar[Site Name],SiteCalc2[Total Number of 
Site 
FSEs],"",0,1)</f>
        <v>0</v>
      </c>
      <c r="P86" s="27" cm="1">
        <f t="array" ref="P86">_xlfn.XLOOKUP($C86,SiteChar[Site Name],SiteCalc2[Total Number of Site
LMD-FCI FSEs],"",0,1)</f>
        <v>0</v>
      </c>
      <c r="Q86" s="27" cm="1">
        <f t="array" ref="Q86">_xlfn.XLOOKUP($C86,SiteChar[Site Name],SiteCalc2[Total Number of Site
HD-FCI FSEs],"",0,1)</f>
        <v>0</v>
      </c>
      <c r="R86" s="27" t="str" cm="1">
        <f t="array" ref="R86">_xlfn.XLOOKUP(C86,'Sites Data'!AZ93:$AZ$210,'Sites Data'!BA93:$BA$210,"",0,1)</f>
        <v/>
      </c>
      <c r="S86" s="25" t="str" cm="1">
        <f t="array" ref="S86">INDEX('Sites Data'!$BC$11:$BC$210,(S$2+SUM($R$4:R85)))</f>
        <v/>
      </c>
      <c r="T86" s="25" t="str" cm="1">
        <f t="array" ref="T86">INDEX('Sites Data'!$BD$11:$BD$210,(S$2+SUM($R$4:R85)))</f>
        <v/>
      </c>
      <c r="U86" s="25" t="str" cm="1">
        <f t="array" ref="U86">INDEX('Sites Data'!$BE$11:$BE$210,(S$2+SUM($R$4:$R85)))</f>
        <v/>
      </c>
      <c r="V86" s="25" t="str" cm="1">
        <f t="array" ref="V86">INDEX('Sites Data'!$BF$11:$BF$210,(S$2+SUM($R$4:$R85)))</f>
        <v/>
      </c>
      <c r="W86" s="25" t="str" cm="1">
        <f t="array" ref="W86">INDEX('Sites Data'!$BG$11:$BG$210,(S$2+SUM($R$4:$R85)))</f>
        <v/>
      </c>
      <c r="X86" s="25" t="str" cm="1">
        <f t="array" ref="X86">INDEX('Sites Data'!$BH$11:$BH$210,(S$2+SUM($R$4:$R85)))</f>
        <v/>
      </c>
      <c r="Y86" s="25" t="str" cm="1">
        <f t="array" ref="Y86">INDEX('Sites Data'!$BI$11:$BI$210,(S$2+SUM($R$4:$R85)))</f>
        <v/>
      </c>
      <c r="Z86" s="25" t="str" cm="1">
        <f t="array" ref="Z86">INDEX('Sites Data'!$BJ$11:$BJ$210,(S$2+SUM($R$4:$R85)))</f>
        <v/>
      </c>
      <c r="AA86" s="25" t="str" cm="1">
        <f t="array" ref="AA86">INDEX('Sites Data'!$BK$11:$BK$210,(S$2+SUM($R$4:$R85)))</f>
        <v/>
      </c>
      <c r="AB86" s="25" t="str">
        <f>IF(S86="","",SUMIF(Hide[Unique Types],$C86&amp;" "&amp;T86&amp;" "&amp;U86&amp;" "&amp;V86,SiteCalc2[FCI Charging Capacity '[kWh/day']]))</f>
        <v/>
      </c>
      <c r="AC86" s="27" t="str" cm="1">
        <f t="array" ref="AC86">IF(AC$2&lt;=$R86,INDEX('Sites Data'!$BC$11:$BC$210,(AC$2+SUM($R$4:$R85))),"")</f>
        <v/>
      </c>
      <c r="AD86" s="152" t="str" cm="1">
        <f t="array" ref="AD86">IF(AC$2&lt;=$R86,INDEX('Sites Data'!$BD$11:$BD$210,(AC$2+SUM($R$4:$R85))),"")</f>
        <v/>
      </c>
      <c r="AE86" s="27" t="str" cm="1">
        <f t="array" ref="AE86">IF(AC$2&lt;=$R86,INDEX('Sites Data'!$BE$11:$BE$210,(AC$2+SUM($R$4:$R85))),"")</f>
        <v/>
      </c>
      <c r="AF86" s="27" t="str" cm="1">
        <f t="array" ref="AF86">IF(AC$2&lt;=$R86,INDEX('Sites Data'!$BF$11:$BF$210,(AC$2+SUM($R$4:$R85))),"")</f>
        <v/>
      </c>
      <c r="AG86" s="27" t="str" cm="1">
        <f t="array" ref="AG86">IF(AC$2&lt;=$R86,INDEX('Sites Data'!$BG$11:$BG$210,(AC$2+SUM($R$4:$R85))),"")</f>
        <v/>
      </c>
      <c r="AH86" s="27" t="str" cm="1">
        <f t="array" ref="AH86">IF(AC$2&lt;=$R86,INDEX('Sites Data'!$BH$11:$BH$210,(AC$2+SUM($R$4:$R85))),"")</f>
        <v/>
      </c>
      <c r="AI86" s="27" t="str" cm="1">
        <f t="array" ref="AI86">IF(AC$2&lt;=$R86,INDEX('Sites Data'!$BI$11:$BI$210,(AC$2+SUM($R$4:$R85))),"")</f>
        <v/>
      </c>
      <c r="AJ86" s="27" t="str" cm="1">
        <f t="array" ref="AJ86">IF(AC$2&lt;=$R86,INDEX('Sites Data'!$BJ$11:$BJ$210,(AC$2+SUM($R$4:$R85))),"")</f>
        <v/>
      </c>
      <c r="AK86" s="27" t="str" cm="1">
        <f t="array" ref="AK86">IF(AC$2&lt;=$R86,INDEX('Sites Data'!$BK$11:$BK$210,(AC$2+SUM($R$4:$R85))),"")</f>
        <v/>
      </c>
      <c r="AL86" s="25" t="str">
        <f>IF(AC86="","",SUMIF(Hide[Unique Types],$C86&amp;" "&amp;AD86&amp;" "&amp;AE86&amp;" "&amp;AF86,SiteCalc2[FCI Charging Capacity '[kWh/day']]))</f>
        <v/>
      </c>
      <c r="AM86" s="27" t="str" cm="1">
        <f t="array" ref="AM86">IF(AM$2&lt;=$R86,INDEX('Sites Data'!$BC$11:$BC$210,(AM$2+SUM($R$4:$R85))),"")</f>
        <v/>
      </c>
      <c r="AN86" s="27" t="str" cm="1">
        <f t="array" ref="AN86">IF(AM$2&lt;=$R86,INDEX('Sites Data'!$BD$11:$BD$210,(AM$2+SUM($R$4:$R85))),"")</f>
        <v/>
      </c>
      <c r="AO86" s="27" t="str" cm="1">
        <f t="array" ref="AO86">IF(AM$2&lt;=$R86,INDEX('Sites Data'!$BE$11:$BE$210,(AM$2+SUM($R$4:$R85))),"")</f>
        <v/>
      </c>
      <c r="AP86" s="27" t="str" cm="1">
        <f t="array" ref="AP86">IF(AM$2&lt;=$R86,INDEX('Sites Data'!$BF$11:$BF$210,(AM$2+SUM($R$4:$R85))),"")</f>
        <v/>
      </c>
      <c r="AQ86" s="27" t="str" cm="1">
        <f t="array" ref="AQ86">IF(AM$2&lt;=$R86,INDEX('Sites Data'!$BG$11:$BG$210,(AM$2+SUM($R$4:$R85))),"")</f>
        <v/>
      </c>
      <c r="AR86" s="27" t="str" cm="1">
        <f t="array" ref="AR86">IF(AM$2&lt;=$R86,INDEX('Sites Data'!$BH$11:$BH$210,(AM$2+SUM($R$4:$R85))),"")</f>
        <v/>
      </c>
      <c r="AS86" s="27" t="str" cm="1">
        <f t="array" ref="AS86">IF(AM$2&lt;=$R86,INDEX('Sites Data'!$BI$11:$BI$210,(AM$2+SUM($R$4:$R85))),"")</f>
        <v/>
      </c>
      <c r="AT86" s="27" t="str" cm="1">
        <f t="array" ref="AT86">IF(AM$2&lt;=$R86,INDEX('Sites Data'!$BJ$11:$BJ$210,(AM$2+SUM($R$4:$R85))),"")</f>
        <v/>
      </c>
      <c r="AU86" s="27" t="str" cm="1">
        <f t="array" ref="AU86">IF(AM$2&lt;=$R86,INDEX('Sites Data'!$BK$11:$BK$210,(AM$2+SUM($R$4:$R85))),"")</f>
        <v/>
      </c>
      <c r="AV86" s="25" t="str">
        <f>IF(AM86="","",SUMIF(Hide[Unique Types],$C86&amp;" "&amp;AN86&amp;" "&amp;AO86&amp;" "&amp;AP86,SiteCalc2[FCI Charging Capacity '[kWh/day']]))</f>
        <v/>
      </c>
      <c r="AW86" s="27" t="str" cm="1">
        <f t="array" ref="AW86">IF(AW$2&lt;=$R86,INDEX('Sites Data'!$BC$11:$BC$210,(AW$2+SUM($R$4:$R85))),"")</f>
        <v/>
      </c>
      <c r="AX86" s="27" t="str" cm="1">
        <f t="array" ref="AX86">IF(AW$2&lt;=$R86,INDEX('Sites Data'!$BD$11:$BD$210,(AW$2+SUM($R$4:$R85))),"")</f>
        <v/>
      </c>
      <c r="AY86" s="27" t="str" cm="1">
        <f t="array" ref="AY86">IF(AW$2&lt;=$R86,INDEX('Sites Data'!$BE$11:$BE$210,(AW$2+SUM($R$4:$R85))),"")</f>
        <v/>
      </c>
      <c r="AZ86" s="27" t="str" cm="1">
        <f t="array" ref="AZ86">IF(AW$2&lt;=$R86,INDEX('Sites Data'!$BF$11:$BF$210,(AW$2+SUM($R$4:$R85))),"")</f>
        <v/>
      </c>
      <c r="BA86" s="27" t="str" cm="1">
        <f t="array" ref="BA86">IF(AW$2&lt;=$R86,INDEX('Sites Data'!$BG$11:$BG$210,(AW$2+SUM($R$4:$R85))),"")</f>
        <v/>
      </c>
      <c r="BB86" s="27" t="str" cm="1">
        <f t="array" ref="BB86">IF(AW$2&lt;=$R86,INDEX('Sites Data'!$BH$11:$BH$210,(AW$2+SUM($R$4:$R85))),"")</f>
        <v/>
      </c>
      <c r="BC86" s="27" t="str" cm="1">
        <f t="array" ref="BC86">IF(AW$2&lt;=$R86,INDEX('Sites Data'!$BI$11:$BI$210,(AW$2+SUM($R$4:$R85))),"")</f>
        <v/>
      </c>
      <c r="BD86" s="27" t="str" cm="1">
        <f t="array" ref="BD86">IF(AW$2&lt;=$R86,INDEX('Sites Data'!$BJ$11:$BJ$210,(AW$2+SUM($R$4:$R85))),"")</f>
        <v/>
      </c>
      <c r="BE86" s="27" t="str" cm="1">
        <f t="array" ref="BE86">IF(AW$2&lt;=$R86,INDEX('Sites Data'!$BK$11:$BK$210,(AW$2+SUM($R$4:$R85))),"")</f>
        <v/>
      </c>
      <c r="BF86" s="25" t="str">
        <f>IF(AW86="","",SUMIF(Hide[Unique Types],$C86&amp;" "&amp;AX86&amp;" "&amp;AY86&amp;" "&amp;AZ86,SiteCalc2[FCI Charging Capacity '[kWh/day']]))</f>
        <v/>
      </c>
      <c r="BG86" s="27" t="str" cm="1">
        <f t="array" ref="BG86">IF(BG$2&lt;=$R86,INDEX('Sites Data'!$BC$11:$BC$210,(BG$2+SUM($R$4:$R85))),"")</f>
        <v/>
      </c>
      <c r="BH86" s="27" t="str" cm="1">
        <f t="array" ref="BH86">IF(BG$2&lt;=$R86,INDEX('Sites Data'!$BD$11:$BD$210,(BG$2+SUM($R$4:$R85))),"")</f>
        <v/>
      </c>
      <c r="BI86" s="27" t="str" cm="1">
        <f t="array" ref="BI86">IF(BG$2&lt;=$R86,INDEX('Sites Data'!$BE$11:$BE$210,(BG$2+SUM($R$4:$R85))),"")</f>
        <v/>
      </c>
      <c r="BJ86" s="27" t="str" cm="1">
        <f t="array" ref="BJ86">IF(BG$2&lt;=$R86,INDEX('Sites Data'!$BF$11:$BF$210,(BG$2+SUM($R$4:$R85))),"")</f>
        <v/>
      </c>
      <c r="BK86" s="27" t="str" cm="1">
        <f t="array" ref="BK86">IF(BG$2&lt;=$R86,INDEX('Sites Data'!$BG$11:$BG$210,(BG$2+SUM($R$4:$R85))),"")</f>
        <v/>
      </c>
      <c r="BL86" s="27" t="str" cm="1">
        <f t="array" ref="BL86">IF(BG$2&lt;=$R86,INDEX('Sites Data'!$BH$11:$BH$210,(BG$2+SUM($R$4:$R85))),"")</f>
        <v/>
      </c>
      <c r="BM86" s="27" t="str" cm="1">
        <f t="array" ref="BM86">IF(BG$2&lt;=$R86,INDEX('Sites Data'!$BI$11:$BI$210,(BG$2+SUM($R$4:$R85))),"")</f>
        <v/>
      </c>
      <c r="BN86" s="27" t="str" cm="1">
        <f t="array" ref="BN86">IF(BG$2&lt;=$R86,INDEX('Sites Data'!$BJ$11:$BJ$210,(BG$2+SUM($R$4:$R85))),"")</f>
        <v/>
      </c>
      <c r="BO86" s="27" t="str" cm="1">
        <f t="array" ref="BO86">IF(BG$2&lt;=$R86,INDEX('Sites Data'!$BK$11:$BK$210,(BG$2+SUM($R$4:$R85))),"")</f>
        <v/>
      </c>
      <c r="BP86" s="25" t="str">
        <f>IF(BG86="","",SUMIF(Hide[Unique Types],$C86&amp;" "&amp;BH86&amp;" "&amp;BI86&amp;" "&amp;BJ86,SiteCalc2[FCI Charging Capacity '[kWh/day']]))</f>
        <v/>
      </c>
      <c r="BQ86" s="27" t="str" cm="1">
        <f t="array" ref="BQ86">IF(BQ$2&lt;=$R86,INDEX('Sites Data'!$BC$11:$BC$210,(BQ$2+SUM($R$4:$R85))),"")</f>
        <v/>
      </c>
      <c r="BR86" s="27" t="str" cm="1">
        <f t="array" ref="BR86">IF(BQ$2&lt;=$R86,INDEX('Sites Data'!$BD$11:$BD$210,(BQ$2+SUM($R$4:$R85))),"")</f>
        <v/>
      </c>
      <c r="BS86" s="27" t="str" cm="1">
        <f t="array" ref="BS86">IF(BQ$2&lt;=$R86,INDEX('Sites Data'!$BE$11:$BE$210,(BQ$2+SUM($R$4:$R85))),"")</f>
        <v/>
      </c>
      <c r="BT86" s="27" t="str" cm="1">
        <f t="array" ref="BT86">IF(BQ$2&lt;=$R86,INDEX('Sites Data'!$BF$11:$BF$210,(BQ$2+SUM($R$4:$R85))),"")</f>
        <v/>
      </c>
      <c r="BU86" s="27" t="str" cm="1">
        <f t="array" ref="BU86">IF(BQ$2&lt;=$R86,INDEX('Sites Data'!$BG$11:$BG$210,(BQ$2+SUM($R$4:$R85))),"")</f>
        <v/>
      </c>
      <c r="BV86" s="27" t="str" cm="1">
        <f t="array" ref="BV86">IF(BQ$2&lt;=$R86,INDEX('Sites Data'!$BH$11:$BH$210,(BQ$2+SUM($R$4:$R85))),"")</f>
        <v/>
      </c>
      <c r="BW86" s="27" t="str" cm="1">
        <f t="array" ref="BW86">IF(BQ$2&lt;=$R86,INDEX('Sites Data'!$BI$11:$BI$210,(BQ$2+SUM($R$4:$R85))),"")</f>
        <v/>
      </c>
      <c r="BX86" s="27" t="str" cm="1">
        <f t="array" ref="BX86">IF(BQ$2&lt;=$R86,INDEX('Sites Data'!$BJ$11:$BJ$210,(BQ$2+SUM($R$4:$R85))),"")</f>
        <v/>
      </c>
      <c r="BY86" s="27" t="str" cm="1">
        <f t="array" ref="BY86">IF(BQ$2&lt;=$R86,INDEX('Sites Data'!$BK$11:$BK$210,(BQ$2+SUM($R$4:$R85))),"")</f>
        <v/>
      </c>
      <c r="BZ86" s="25" t="str">
        <f>IF(BQ86="","",SUMIF(Hide[Unique Types],$C86&amp;" "&amp;BR86&amp;" "&amp;BS86&amp;" "&amp;BT86,SiteCalc2[FCI Charging Capacity '[kWh/day']]))</f>
        <v/>
      </c>
      <c r="CA86" s="27" t="str" cm="1">
        <f t="array" ref="CA86">IF(CA$2&lt;=$R86,INDEX('Sites Data'!$BC$11:$BC$210,(CA$2+SUM($R$4:$R85))),"")</f>
        <v/>
      </c>
      <c r="CB86" s="27" t="str" cm="1">
        <f t="array" ref="CB86">IF(CA$2&lt;=$R86,INDEX('Sites Data'!$BD$11:$BD$210,(CA$2+SUM($R$4:$R85))),"")</f>
        <v/>
      </c>
      <c r="CC86" s="27" t="str" cm="1">
        <f t="array" ref="CC86">IF(CA$2&lt;=$R86,INDEX('Sites Data'!$BE$11:$BE$210,(CA$2+SUM($R$4:$R85))),"")</f>
        <v/>
      </c>
      <c r="CD86" s="27" t="str" cm="1">
        <f t="array" ref="CD86">IF(CA$2&lt;=$R86,INDEX('Sites Data'!$BF$11:$BF$210,(CA$2+SUM($R$4:$R85))),"")</f>
        <v/>
      </c>
      <c r="CE86" s="27" t="str" cm="1">
        <f t="array" ref="CE86">IF(CA$2&lt;=$R86,INDEX('Sites Data'!$BG$11:$BG$210,(CA$2+SUM($R$4:$R85))),"")</f>
        <v/>
      </c>
      <c r="CF86" s="27" t="str" cm="1">
        <f t="array" ref="CF86">IF(CA$2&lt;=$R86,INDEX('Sites Data'!$BH$11:$BH$210,(CA$2+SUM($R$4:$R85))),"")</f>
        <v/>
      </c>
      <c r="CG86" s="27" t="str" cm="1">
        <f t="array" ref="CG86">IF(CA$2&lt;=$R86,INDEX('Sites Data'!$BI$11:$BI$210,(CA$2+SUM($R$4:$R85))),"")</f>
        <v/>
      </c>
      <c r="CH86" s="27" t="str" cm="1">
        <f t="array" ref="CH86">IF(CA$2&lt;=$R86,INDEX('Sites Data'!$BJ$11:$BJ$210,(CA$2+SUM($R$4:$R85))),"")</f>
        <v/>
      </c>
      <c r="CI86" s="27" t="str" cm="1">
        <f t="array" ref="CI86">IF(CA$2&lt;=$R86,INDEX('Sites Data'!$BK$11:$BK$210,(CA$2+SUM($R$4:$R85))),"")</f>
        <v/>
      </c>
      <c r="CJ86" s="25" t="str">
        <f>IF(CA86="","",SUMIF(Hide[Unique Types],$C86&amp;" "&amp;CB86&amp;" "&amp;CC86&amp;" "&amp;CD86,SiteCalc2[FCI Charging Capacity '[kWh/day']]))</f>
        <v/>
      </c>
      <c r="CK86" s="25" t="str">
        <f t="shared" si="23"/>
        <v/>
      </c>
      <c r="CL86" s="25" t="str">
        <f t="shared" si="24"/>
        <v/>
      </c>
      <c r="CM86" s="25" t="str">
        <f t="shared" si="25"/>
        <v/>
      </c>
      <c r="CN86" s="25" t="str">
        <f t="shared" si="26"/>
        <v/>
      </c>
      <c r="CO86" s="25" t="str">
        <f t="shared" si="27"/>
        <v/>
      </c>
      <c r="CP86" s="25" t="str">
        <f t="shared" si="28"/>
        <v/>
      </c>
      <c r="CQ86" s="25" t="str">
        <f t="shared" si="29"/>
        <v/>
      </c>
      <c r="CR86" s="25" t="str">
        <f t="shared" si="30"/>
        <v/>
      </c>
      <c r="CS86" s="25" t="str">
        <f t="shared" si="31"/>
        <v/>
      </c>
      <c r="CT86" s="25" t="str">
        <f t="shared" si="32"/>
        <v/>
      </c>
    </row>
    <row r="87" spans="1:98" x14ac:dyDescent="0.3">
      <c r="A87" s="20">
        <v>84</v>
      </c>
      <c r="B87" s="20">
        <f t="shared" si="22"/>
        <v>0</v>
      </c>
      <c r="D87" s="25">
        <f>_xlfn.XLOOKUP(C87,SiteChar[Site Name],SiteChar[Site Street Address],"",0,1)</f>
        <v>0</v>
      </c>
      <c r="E87" s="25" t="str">
        <f>_xlfn.XLOOKUP(D87,SiteChar[Site Street Address],SiteChar[Site City],"",0,1)</f>
        <v/>
      </c>
      <c r="F87" s="25">
        <f>_xlfn.XLOOKUP($C87,SiteChar[Site Name],SiteChar[Latitude],"",0,1)</f>
        <v>0</v>
      </c>
      <c r="G87" s="25">
        <f>_xlfn.XLOOKUP($C87,SiteChar[Site Name],SiteChar[Longitude],"",0,1)</f>
        <v>0</v>
      </c>
      <c r="H87" s="33">
        <f>_xlfn.XLOOKUP($C87,SiteChar[Site Name],SiteChar[Expected Date of Station Operation],"",0,1)</f>
        <v>0</v>
      </c>
      <c r="I87" s="34">
        <f>_xlfn.XLOOKUP($C87,SiteChar[Site Name],SiteChar[Expected Daily Permitted Hours],"",0,1)</f>
        <v>0</v>
      </c>
      <c r="J87" s="25">
        <f>_xlfn.XLOOKUP($C87,SiteChar[Site Name],SiteChar[Maximum Total Site Power 
'[kW']],"",0,1)</f>
        <v>0</v>
      </c>
      <c r="K87" s="25"/>
      <c r="L87" s="25" cm="1">
        <f t="array" ref="L87">_xlfn.XLOOKUP($C87,SiteChar[Site Name],SiteCalc1[Total Site
FCI 
Power Rating 
'[kW']],"",0,1)</f>
        <v>0</v>
      </c>
      <c r="M87" s="25" cm="1">
        <f t="array" ref="M87">_xlfn.XLOOKUP($C87,SiteChar[Site Name],SiteCalc1[Total 
Site 
LMD-FCI Power Rating 
'[kW']],"",0,1)</f>
        <v>0</v>
      </c>
      <c r="N87" s="25" cm="1">
        <f t="array" ref="N87">_xlfn.XLOOKUP($C87,SiteChar[Site Name],SiteCalc1[Total Site
HD-FCI Power Rating 
'[kW']],"",0,1)</f>
        <v>0</v>
      </c>
      <c r="O87" s="25" cm="1">
        <f t="array" ref="O87">_xlfn.XLOOKUP($C87,SiteChar[Site Name],SiteCalc2[Total Number of 
Site 
FSEs],"",0,1)</f>
        <v>0</v>
      </c>
      <c r="P87" s="27" cm="1">
        <f t="array" ref="P87">_xlfn.XLOOKUP($C87,SiteChar[Site Name],SiteCalc2[Total Number of Site
LMD-FCI FSEs],"",0,1)</f>
        <v>0</v>
      </c>
      <c r="Q87" s="27" cm="1">
        <f t="array" ref="Q87">_xlfn.XLOOKUP($C87,SiteChar[Site Name],SiteCalc2[Total Number of Site
HD-FCI FSEs],"",0,1)</f>
        <v>0</v>
      </c>
      <c r="R87" s="27" t="str" cm="1">
        <f t="array" ref="R87">_xlfn.XLOOKUP(C87,'Sites Data'!AZ94:$AZ$210,'Sites Data'!BA94:$BA$210,"",0,1)</f>
        <v/>
      </c>
      <c r="S87" s="25" t="str" cm="1">
        <f t="array" ref="S87">INDEX('Sites Data'!$BC$11:$BC$210,(S$2+SUM($R$4:R86)))</f>
        <v/>
      </c>
      <c r="T87" s="25" t="str" cm="1">
        <f t="array" ref="T87">INDEX('Sites Data'!$BD$11:$BD$210,(S$2+SUM($R$4:R86)))</f>
        <v/>
      </c>
      <c r="U87" s="25" t="str" cm="1">
        <f t="array" ref="U87">INDEX('Sites Data'!$BE$11:$BE$210,(S$2+SUM($R$4:$R86)))</f>
        <v/>
      </c>
      <c r="V87" s="25" t="str" cm="1">
        <f t="array" ref="V87">INDEX('Sites Data'!$BF$11:$BF$210,(S$2+SUM($R$4:$R86)))</f>
        <v/>
      </c>
      <c r="W87" s="25" t="str" cm="1">
        <f t="array" ref="W87">INDEX('Sites Data'!$BG$11:$BG$210,(S$2+SUM($R$4:$R86)))</f>
        <v/>
      </c>
      <c r="X87" s="25" t="str" cm="1">
        <f t="array" ref="X87">INDEX('Sites Data'!$BH$11:$BH$210,(S$2+SUM($R$4:$R86)))</f>
        <v/>
      </c>
      <c r="Y87" s="25" t="str" cm="1">
        <f t="array" ref="Y87">INDEX('Sites Data'!$BI$11:$BI$210,(S$2+SUM($R$4:$R86)))</f>
        <v/>
      </c>
      <c r="Z87" s="25" t="str" cm="1">
        <f t="array" ref="Z87">INDEX('Sites Data'!$BJ$11:$BJ$210,(S$2+SUM($R$4:$R86)))</f>
        <v/>
      </c>
      <c r="AA87" s="25" t="str" cm="1">
        <f t="array" ref="AA87">INDEX('Sites Data'!$BK$11:$BK$210,(S$2+SUM($R$4:$R86)))</f>
        <v/>
      </c>
      <c r="AB87" s="25" t="str">
        <f>IF(S87="","",SUMIF(Hide[Unique Types],$C87&amp;" "&amp;T87&amp;" "&amp;U87&amp;" "&amp;V87,SiteCalc2[FCI Charging Capacity '[kWh/day']]))</f>
        <v/>
      </c>
      <c r="AC87" s="27" t="str" cm="1">
        <f t="array" ref="AC87">IF(AC$2&lt;=$R87,INDEX('Sites Data'!$BC$11:$BC$210,(AC$2+SUM($R$4:$R86))),"")</f>
        <v/>
      </c>
      <c r="AD87" s="152" t="str" cm="1">
        <f t="array" ref="AD87">IF(AC$2&lt;=$R87,INDEX('Sites Data'!$BD$11:$BD$210,(AC$2+SUM($R$4:$R86))),"")</f>
        <v/>
      </c>
      <c r="AE87" s="27" t="str" cm="1">
        <f t="array" ref="AE87">IF(AC$2&lt;=$R87,INDEX('Sites Data'!$BE$11:$BE$210,(AC$2+SUM($R$4:$R86))),"")</f>
        <v/>
      </c>
      <c r="AF87" s="27" t="str" cm="1">
        <f t="array" ref="AF87">IF(AC$2&lt;=$R87,INDEX('Sites Data'!$BF$11:$BF$210,(AC$2+SUM($R$4:$R86))),"")</f>
        <v/>
      </c>
      <c r="AG87" s="27" t="str" cm="1">
        <f t="array" ref="AG87">IF(AC$2&lt;=$R87,INDEX('Sites Data'!$BG$11:$BG$210,(AC$2+SUM($R$4:$R86))),"")</f>
        <v/>
      </c>
      <c r="AH87" s="27" t="str" cm="1">
        <f t="array" ref="AH87">IF(AC$2&lt;=$R87,INDEX('Sites Data'!$BH$11:$BH$210,(AC$2+SUM($R$4:$R86))),"")</f>
        <v/>
      </c>
      <c r="AI87" s="27" t="str" cm="1">
        <f t="array" ref="AI87">IF(AC$2&lt;=$R87,INDEX('Sites Data'!$BI$11:$BI$210,(AC$2+SUM($R$4:$R86))),"")</f>
        <v/>
      </c>
      <c r="AJ87" s="27" t="str" cm="1">
        <f t="array" ref="AJ87">IF(AC$2&lt;=$R87,INDEX('Sites Data'!$BJ$11:$BJ$210,(AC$2+SUM($R$4:$R86))),"")</f>
        <v/>
      </c>
      <c r="AK87" s="27" t="str" cm="1">
        <f t="array" ref="AK87">IF(AC$2&lt;=$R87,INDEX('Sites Data'!$BK$11:$BK$210,(AC$2+SUM($R$4:$R86))),"")</f>
        <v/>
      </c>
      <c r="AL87" s="25" t="str">
        <f>IF(AC87="","",SUMIF(Hide[Unique Types],$C87&amp;" "&amp;AD87&amp;" "&amp;AE87&amp;" "&amp;AF87,SiteCalc2[FCI Charging Capacity '[kWh/day']]))</f>
        <v/>
      </c>
      <c r="AM87" s="27" t="str" cm="1">
        <f t="array" ref="AM87">IF(AM$2&lt;=$R87,INDEX('Sites Data'!$BC$11:$BC$210,(AM$2+SUM($R$4:$R86))),"")</f>
        <v/>
      </c>
      <c r="AN87" s="27" t="str" cm="1">
        <f t="array" ref="AN87">IF(AM$2&lt;=$R87,INDEX('Sites Data'!$BD$11:$BD$210,(AM$2+SUM($R$4:$R86))),"")</f>
        <v/>
      </c>
      <c r="AO87" s="27" t="str" cm="1">
        <f t="array" ref="AO87">IF(AM$2&lt;=$R87,INDEX('Sites Data'!$BE$11:$BE$210,(AM$2+SUM($R$4:$R86))),"")</f>
        <v/>
      </c>
      <c r="AP87" s="27" t="str" cm="1">
        <f t="array" ref="AP87">IF(AM$2&lt;=$R87,INDEX('Sites Data'!$BF$11:$BF$210,(AM$2+SUM($R$4:$R86))),"")</f>
        <v/>
      </c>
      <c r="AQ87" s="27" t="str" cm="1">
        <f t="array" ref="AQ87">IF(AM$2&lt;=$R87,INDEX('Sites Data'!$BG$11:$BG$210,(AM$2+SUM($R$4:$R86))),"")</f>
        <v/>
      </c>
      <c r="AR87" s="27" t="str" cm="1">
        <f t="array" ref="AR87">IF(AM$2&lt;=$R87,INDEX('Sites Data'!$BH$11:$BH$210,(AM$2+SUM($R$4:$R86))),"")</f>
        <v/>
      </c>
      <c r="AS87" s="27" t="str" cm="1">
        <f t="array" ref="AS87">IF(AM$2&lt;=$R87,INDEX('Sites Data'!$BI$11:$BI$210,(AM$2+SUM($R$4:$R86))),"")</f>
        <v/>
      </c>
      <c r="AT87" s="27" t="str" cm="1">
        <f t="array" ref="AT87">IF(AM$2&lt;=$R87,INDEX('Sites Data'!$BJ$11:$BJ$210,(AM$2+SUM($R$4:$R86))),"")</f>
        <v/>
      </c>
      <c r="AU87" s="27" t="str" cm="1">
        <f t="array" ref="AU87">IF(AM$2&lt;=$R87,INDEX('Sites Data'!$BK$11:$BK$210,(AM$2+SUM($R$4:$R86))),"")</f>
        <v/>
      </c>
      <c r="AV87" s="25" t="str">
        <f>IF(AM87="","",SUMIF(Hide[Unique Types],$C87&amp;" "&amp;AN87&amp;" "&amp;AO87&amp;" "&amp;AP87,SiteCalc2[FCI Charging Capacity '[kWh/day']]))</f>
        <v/>
      </c>
      <c r="AW87" s="27" t="str" cm="1">
        <f t="array" ref="AW87">IF(AW$2&lt;=$R87,INDEX('Sites Data'!$BC$11:$BC$210,(AW$2+SUM($R$4:$R86))),"")</f>
        <v/>
      </c>
      <c r="AX87" s="27" t="str" cm="1">
        <f t="array" ref="AX87">IF(AW$2&lt;=$R87,INDEX('Sites Data'!$BD$11:$BD$210,(AW$2+SUM($R$4:$R86))),"")</f>
        <v/>
      </c>
      <c r="AY87" s="27" t="str" cm="1">
        <f t="array" ref="AY87">IF(AW$2&lt;=$R87,INDEX('Sites Data'!$BE$11:$BE$210,(AW$2+SUM($R$4:$R86))),"")</f>
        <v/>
      </c>
      <c r="AZ87" s="27" t="str" cm="1">
        <f t="array" ref="AZ87">IF(AW$2&lt;=$R87,INDEX('Sites Data'!$BF$11:$BF$210,(AW$2+SUM($R$4:$R86))),"")</f>
        <v/>
      </c>
      <c r="BA87" s="27" t="str" cm="1">
        <f t="array" ref="BA87">IF(AW$2&lt;=$R87,INDEX('Sites Data'!$BG$11:$BG$210,(AW$2+SUM($R$4:$R86))),"")</f>
        <v/>
      </c>
      <c r="BB87" s="27" t="str" cm="1">
        <f t="array" ref="BB87">IF(AW$2&lt;=$R87,INDEX('Sites Data'!$BH$11:$BH$210,(AW$2+SUM($R$4:$R86))),"")</f>
        <v/>
      </c>
      <c r="BC87" s="27" t="str" cm="1">
        <f t="array" ref="BC87">IF(AW$2&lt;=$R87,INDEX('Sites Data'!$BI$11:$BI$210,(AW$2+SUM($R$4:$R86))),"")</f>
        <v/>
      </c>
      <c r="BD87" s="27" t="str" cm="1">
        <f t="array" ref="BD87">IF(AW$2&lt;=$R87,INDEX('Sites Data'!$BJ$11:$BJ$210,(AW$2+SUM($R$4:$R86))),"")</f>
        <v/>
      </c>
      <c r="BE87" s="27" t="str" cm="1">
        <f t="array" ref="BE87">IF(AW$2&lt;=$R87,INDEX('Sites Data'!$BK$11:$BK$210,(AW$2+SUM($R$4:$R86))),"")</f>
        <v/>
      </c>
      <c r="BF87" s="25" t="str">
        <f>IF(AW87="","",SUMIF(Hide[Unique Types],$C87&amp;" "&amp;AX87&amp;" "&amp;AY87&amp;" "&amp;AZ87,SiteCalc2[FCI Charging Capacity '[kWh/day']]))</f>
        <v/>
      </c>
      <c r="BG87" s="27" t="str" cm="1">
        <f t="array" ref="BG87">IF(BG$2&lt;=$R87,INDEX('Sites Data'!$BC$11:$BC$210,(BG$2+SUM($R$4:$R86))),"")</f>
        <v/>
      </c>
      <c r="BH87" s="27" t="str" cm="1">
        <f t="array" ref="BH87">IF(BG$2&lt;=$R87,INDEX('Sites Data'!$BD$11:$BD$210,(BG$2+SUM($R$4:$R86))),"")</f>
        <v/>
      </c>
      <c r="BI87" s="27" t="str" cm="1">
        <f t="array" ref="BI87">IF(BG$2&lt;=$R87,INDEX('Sites Data'!$BE$11:$BE$210,(BG$2+SUM($R$4:$R86))),"")</f>
        <v/>
      </c>
      <c r="BJ87" s="27" t="str" cm="1">
        <f t="array" ref="BJ87">IF(BG$2&lt;=$R87,INDEX('Sites Data'!$BF$11:$BF$210,(BG$2+SUM($R$4:$R86))),"")</f>
        <v/>
      </c>
      <c r="BK87" s="27" t="str" cm="1">
        <f t="array" ref="BK87">IF(BG$2&lt;=$R87,INDEX('Sites Data'!$BG$11:$BG$210,(BG$2+SUM($R$4:$R86))),"")</f>
        <v/>
      </c>
      <c r="BL87" s="27" t="str" cm="1">
        <f t="array" ref="BL87">IF(BG$2&lt;=$R87,INDEX('Sites Data'!$BH$11:$BH$210,(BG$2+SUM($R$4:$R86))),"")</f>
        <v/>
      </c>
      <c r="BM87" s="27" t="str" cm="1">
        <f t="array" ref="BM87">IF(BG$2&lt;=$R87,INDEX('Sites Data'!$BI$11:$BI$210,(BG$2+SUM($R$4:$R86))),"")</f>
        <v/>
      </c>
      <c r="BN87" s="27" t="str" cm="1">
        <f t="array" ref="BN87">IF(BG$2&lt;=$R87,INDEX('Sites Data'!$BJ$11:$BJ$210,(BG$2+SUM($R$4:$R86))),"")</f>
        <v/>
      </c>
      <c r="BO87" s="27" t="str" cm="1">
        <f t="array" ref="BO87">IF(BG$2&lt;=$R87,INDEX('Sites Data'!$BK$11:$BK$210,(BG$2+SUM($R$4:$R86))),"")</f>
        <v/>
      </c>
      <c r="BP87" s="25" t="str">
        <f>IF(BG87="","",SUMIF(Hide[Unique Types],$C87&amp;" "&amp;BH87&amp;" "&amp;BI87&amp;" "&amp;BJ87,SiteCalc2[FCI Charging Capacity '[kWh/day']]))</f>
        <v/>
      </c>
      <c r="BQ87" s="27" t="str" cm="1">
        <f t="array" ref="BQ87">IF(BQ$2&lt;=$R87,INDEX('Sites Data'!$BC$11:$BC$210,(BQ$2+SUM($R$4:$R86))),"")</f>
        <v/>
      </c>
      <c r="BR87" s="27" t="str" cm="1">
        <f t="array" ref="BR87">IF(BQ$2&lt;=$R87,INDEX('Sites Data'!$BD$11:$BD$210,(BQ$2+SUM($R$4:$R86))),"")</f>
        <v/>
      </c>
      <c r="BS87" s="27" t="str" cm="1">
        <f t="array" ref="BS87">IF(BQ$2&lt;=$R87,INDEX('Sites Data'!$BE$11:$BE$210,(BQ$2+SUM($R$4:$R86))),"")</f>
        <v/>
      </c>
      <c r="BT87" s="27" t="str" cm="1">
        <f t="array" ref="BT87">IF(BQ$2&lt;=$R87,INDEX('Sites Data'!$BF$11:$BF$210,(BQ$2+SUM($R$4:$R86))),"")</f>
        <v/>
      </c>
      <c r="BU87" s="27" t="str" cm="1">
        <f t="array" ref="BU87">IF(BQ$2&lt;=$R87,INDEX('Sites Data'!$BG$11:$BG$210,(BQ$2+SUM($R$4:$R86))),"")</f>
        <v/>
      </c>
      <c r="BV87" s="27" t="str" cm="1">
        <f t="array" ref="BV87">IF(BQ$2&lt;=$R87,INDEX('Sites Data'!$BH$11:$BH$210,(BQ$2+SUM($R$4:$R86))),"")</f>
        <v/>
      </c>
      <c r="BW87" s="27" t="str" cm="1">
        <f t="array" ref="BW87">IF(BQ$2&lt;=$R87,INDEX('Sites Data'!$BI$11:$BI$210,(BQ$2+SUM($R$4:$R86))),"")</f>
        <v/>
      </c>
      <c r="BX87" s="27" t="str" cm="1">
        <f t="array" ref="BX87">IF(BQ$2&lt;=$R87,INDEX('Sites Data'!$BJ$11:$BJ$210,(BQ$2+SUM($R$4:$R86))),"")</f>
        <v/>
      </c>
      <c r="BY87" s="27" t="str" cm="1">
        <f t="array" ref="BY87">IF(BQ$2&lt;=$R87,INDEX('Sites Data'!$BK$11:$BK$210,(BQ$2+SUM($R$4:$R86))),"")</f>
        <v/>
      </c>
      <c r="BZ87" s="25" t="str">
        <f>IF(BQ87="","",SUMIF(Hide[Unique Types],$C87&amp;" "&amp;BR87&amp;" "&amp;BS87&amp;" "&amp;BT87,SiteCalc2[FCI Charging Capacity '[kWh/day']]))</f>
        <v/>
      </c>
      <c r="CA87" s="27" t="str" cm="1">
        <f t="array" ref="CA87">IF(CA$2&lt;=$R87,INDEX('Sites Data'!$BC$11:$BC$210,(CA$2+SUM($R$4:$R86))),"")</f>
        <v/>
      </c>
      <c r="CB87" s="27" t="str" cm="1">
        <f t="array" ref="CB87">IF(CA$2&lt;=$R87,INDEX('Sites Data'!$BD$11:$BD$210,(CA$2+SUM($R$4:$R86))),"")</f>
        <v/>
      </c>
      <c r="CC87" s="27" t="str" cm="1">
        <f t="array" ref="CC87">IF(CA$2&lt;=$R87,INDEX('Sites Data'!$BE$11:$BE$210,(CA$2+SUM($R$4:$R86))),"")</f>
        <v/>
      </c>
      <c r="CD87" s="27" t="str" cm="1">
        <f t="array" ref="CD87">IF(CA$2&lt;=$R87,INDEX('Sites Data'!$BF$11:$BF$210,(CA$2+SUM($R$4:$R86))),"")</f>
        <v/>
      </c>
      <c r="CE87" s="27" t="str" cm="1">
        <f t="array" ref="CE87">IF(CA$2&lt;=$R87,INDEX('Sites Data'!$BG$11:$BG$210,(CA$2+SUM($R$4:$R86))),"")</f>
        <v/>
      </c>
      <c r="CF87" s="27" t="str" cm="1">
        <f t="array" ref="CF87">IF(CA$2&lt;=$R87,INDEX('Sites Data'!$BH$11:$BH$210,(CA$2+SUM($R$4:$R86))),"")</f>
        <v/>
      </c>
      <c r="CG87" s="27" t="str" cm="1">
        <f t="array" ref="CG87">IF(CA$2&lt;=$R87,INDEX('Sites Data'!$BI$11:$BI$210,(CA$2+SUM($R$4:$R86))),"")</f>
        <v/>
      </c>
      <c r="CH87" s="27" t="str" cm="1">
        <f t="array" ref="CH87">IF(CA$2&lt;=$R87,INDEX('Sites Data'!$BJ$11:$BJ$210,(CA$2+SUM($R$4:$R86))),"")</f>
        <v/>
      </c>
      <c r="CI87" s="27" t="str" cm="1">
        <f t="array" ref="CI87">IF(CA$2&lt;=$R87,INDEX('Sites Data'!$BK$11:$BK$210,(CA$2+SUM($R$4:$R86))),"")</f>
        <v/>
      </c>
      <c r="CJ87" s="25" t="str">
        <f>IF(CA87="","",SUMIF(Hide[Unique Types],$C87&amp;" "&amp;CB87&amp;" "&amp;CC87&amp;" "&amp;CD87,SiteCalc2[FCI Charging Capacity '[kWh/day']]))</f>
        <v/>
      </c>
      <c r="CK87" s="25" t="str">
        <f t="shared" si="23"/>
        <v/>
      </c>
      <c r="CL87" s="25" t="str">
        <f t="shared" si="24"/>
        <v/>
      </c>
      <c r="CM87" s="25" t="str">
        <f t="shared" si="25"/>
        <v/>
      </c>
      <c r="CN87" s="25" t="str">
        <f t="shared" si="26"/>
        <v/>
      </c>
      <c r="CO87" s="25" t="str">
        <f t="shared" si="27"/>
        <v/>
      </c>
      <c r="CP87" s="25" t="str">
        <f t="shared" si="28"/>
        <v/>
      </c>
      <c r="CQ87" s="25" t="str">
        <f t="shared" si="29"/>
        <v/>
      </c>
      <c r="CR87" s="25" t="str">
        <f t="shared" si="30"/>
        <v/>
      </c>
      <c r="CS87" s="25" t="str">
        <f t="shared" si="31"/>
        <v/>
      </c>
      <c r="CT87" s="25" t="str">
        <f t="shared" si="32"/>
        <v/>
      </c>
    </row>
    <row r="88" spans="1:98" x14ac:dyDescent="0.3">
      <c r="A88" s="20">
        <v>85</v>
      </c>
      <c r="B88" s="20">
        <f t="shared" si="22"/>
        <v>0</v>
      </c>
      <c r="D88" s="25">
        <f>_xlfn.XLOOKUP(C88,SiteChar[Site Name],SiteChar[Site Street Address],"",0,1)</f>
        <v>0</v>
      </c>
      <c r="E88" s="25" t="str">
        <f>_xlfn.XLOOKUP(D88,SiteChar[Site Street Address],SiteChar[Site City],"",0,1)</f>
        <v/>
      </c>
      <c r="F88" s="25">
        <f>_xlfn.XLOOKUP($C88,SiteChar[Site Name],SiteChar[Latitude],"",0,1)</f>
        <v>0</v>
      </c>
      <c r="G88" s="25">
        <f>_xlfn.XLOOKUP($C88,SiteChar[Site Name],SiteChar[Longitude],"",0,1)</f>
        <v>0</v>
      </c>
      <c r="H88" s="33">
        <f>_xlfn.XLOOKUP($C88,SiteChar[Site Name],SiteChar[Expected Date of Station Operation],"",0,1)</f>
        <v>0</v>
      </c>
      <c r="I88" s="34">
        <f>_xlfn.XLOOKUP($C88,SiteChar[Site Name],SiteChar[Expected Daily Permitted Hours],"",0,1)</f>
        <v>0</v>
      </c>
      <c r="J88" s="25">
        <f>_xlfn.XLOOKUP($C88,SiteChar[Site Name],SiteChar[Maximum Total Site Power 
'[kW']],"",0,1)</f>
        <v>0</v>
      </c>
      <c r="K88" s="25"/>
      <c r="L88" s="25" cm="1">
        <f t="array" ref="L88">_xlfn.XLOOKUP($C88,SiteChar[Site Name],SiteCalc1[Total Site
FCI 
Power Rating 
'[kW']],"",0,1)</f>
        <v>0</v>
      </c>
      <c r="M88" s="25" cm="1">
        <f t="array" ref="M88">_xlfn.XLOOKUP($C88,SiteChar[Site Name],SiteCalc1[Total 
Site 
LMD-FCI Power Rating 
'[kW']],"",0,1)</f>
        <v>0</v>
      </c>
      <c r="N88" s="25" cm="1">
        <f t="array" ref="N88">_xlfn.XLOOKUP($C88,SiteChar[Site Name],SiteCalc1[Total Site
HD-FCI Power Rating 
'[kW']],"",0,1)</f>
        <v>0</v>
      </c>
      <c r="O88" s="25" cm="1">
        <f t="array" ref="O88">_xlfn.XLOOKUP($C88,SiteChar[Site Name],SiteCalc2[Total Number of 
Site 
FSEs],"",0,1)</f>
        <v>0</v>
      </c>
      <c r="P88" s="27" cm="1">
        <f t="array" ref="P88">_xlfn.XLOOKUP($C88,SiteChar[Site Name],SiteCalc2[Total Number of Site
LMD-FCI FSEs],"",0,1)</f>
        <v>0</v>
      </c>
      <c r="Q88" s="27" cm="1">
        <f t="array" ref="Q88">_xlfn.XLOOKUP($C88,SiteChar[Site Name],SiteCalc2[Total Number of Site
HD-FCI FSEs],"",0,1)</f>
        <v>0</v>
      </c>
      <c r="R88" s="27" t="str" cm="1">
        <f t="array" ref="R88">_xlfn.XLOOKUP(C88,'Sites Data'!AZ95:$AZ$210,'Sites Data'!BA95:$BA$210,"",0,1)</f>
        <v/>
      </c>
      <c r="S88" s="25" t="str" cm="1">
        <f t="array" ref="S88">INDEX('Sites Data'!$BC$11:$BC$210,(S$2+SUM($R$4:R87)))</f>
        <v/>
      </c>
      <c r="T88" s="25" t="str" cm="1">
        <f t="array" ref="T88">INDEX('Sites Data'!$BD$11:$BD$210,(S$2+SUM($R$4:R87)))</f>
        <v/>
      </c>
      <c r="U88" s="25" t="str" cm="1">
        <f t="array" ref="U88">INDEX('Sites Data'!$BE$11:$BE$210,(S$2+SUM($R$4:$R87)))</f>
        <v/>
      </c>
      <c r="V88" s="25" t="str" cm="1">
        <f t="array" ref="V88">INDEX('Sites Data'!$BF$11:$BF$210,(S$2+SUM($R$4:$R87)))</f>
        <v/>
      </c>
      <c r="W88" s="25" t="str" cm="1">
        <f t="array" ref="W88">INDEX('Sites Data'!$BG$11:$BG$210,(S$2+SUM($R$4:$R87)))</f>
        <v/>
      </c>
      <c r="X88" s="25" t="str" cm="1">
        <f t="array" ref="X88">INDEX('Sites Data'!$BH$11:$BH$210,(S$2+SUM($R$4:$R87)))</f>
        <v/>
      </c>
      <c r="Y88" s="25" t="str" cm="1">
        <f t="array" ref="Y88">INDEX('Sites Data'!$BI$11:$BI$210,(S$2+SUM($R$4:$R87)))</f>
        <v/>
      </c>
      <c r="Z88" s="25" t="str" cm="1">
        <f t="array" ref="Z88">INDEX('Sites Data'!$BJ$11:$BJ$210,(S$2+SUM($R$4:$R87)))</f>
        <v/>
      </c>
      <c r="AA88" s="25" t="str" cm="1">
        <f t="array" ref="AA88">INDEX('Sites Data'!$BK$11:$BK$210,(S$2+SUM($R$4:$R87)))</f>
        <v/>
      </c>
      <c r="AB88" s="25" t="str">
        <f>IF(S88="","",SUMIF(Hide[Unique Types],$C88&amp;" "&amp;T88&amp;" "&amp;U88&amp;" "&amp;V88,SiteCalc2[FCI Charging Capacity '[kWh/day']]))</f>
        <v/>
      </c>
      <c r="AC88" s="27" t="str" cm="1">
        <f t="array" ref="AC88">IF(AC$2&lt;=$R88,INDEX('Sites Data'!$BC$11:$BC$210,(AC$2+SUM($R$4:$R87))),"")</f>
        <v/>
      </c>
      <c r="AD88" s="152" t="str" cm="1">
        <f t="array" ref="AD88">IF(AC$2&lt;=$R88,INDEX('Sites Data'!$BD$11:$BD$210,(AC$2+SUM($R$4:$R87))),"")</f>
        <v/>
      </c>
      <c r="AE88" s="27" t="str" cm="1">
        <f t="array" ref="AE88">IF(AC$2&lt;=$R88,INDEX('Sites Data'!$BE$11:$BE$210,(AC$2+SUM($R$4:$R87))),"")</f>
        <v/>
      </c>
      <c r="AF88" s="27" t="str" cm="1">
        <f t="array" ref="AF88">IF(AC$2&lt;=$R88,INDEX('Sites Data'!$BF$11:$BF$210,(AC$2+SUM($R$4:$R87))),"")</f>
        <v/>
      </c>
      <c r="AG88" s="27" t="str" cm="1">
        <f t="array" ref="AG88">IF(AC$2&lt;=$R88,INDEX('Sites Data'!$BG$11:$BG$210,(AC$2+SUM($R$4:$R87))),"")</f>
        <v/>
      </c>
      <c r="AH88" s="27" t="str" cm="1">
        <f t="array" ref="AH88">IF(AC$2&lt;=$R88,INDEX('Sites Data'!$BH$11:$BH$210,(AC$2+SUM($R$4:$R87))),"")</f>
        <v/>
      </c>
      <c r="AI88" s="27" t="str" cm="1">
        <f t="array" ref="AI88">IF(AC$2&lt;=$R88,INDEX('Sites Data'!$BI$11:$BI$210,(AC$2+SUM($R$4:$R87))),"")</f>
        <v/>
      </c>
      <c r="AJ88" s="27" t="str" cm="1">
        <f t="array" ref="AJ88">IF(AC$2&lt;=$R88,INDEX('Sites Data'!$BJ$11:$BJ$210,(AC$2+SUM($R$4:$R87))),"")</f>
        <v/>
      </c>
      <c r="AK88" s="27" t="str" cm="1">
        <f t="array" ref="AK88">IF(AC$2&lt;=$R88,INDEX('Sites Data'!$BK$11:$BK$210,(AC$2+SUM($R$4:$R87))),"")</f>
        <v/>
      </c>
      <c r="AL88" s="25" t="str">
        <f>IF(AC88="","",SUMIF(Hide[Unique Types],$C88&amp;" "&amp;AD88&amp;" "&amp;AE88&amp;" "&amp;AF88,SiteCalc2[FCI Charging Capacity '[kWh/day']]))</f>
        <v/>
      </c>
      <c r="AM88" s="27" t="str" cm="1">
        <f t="array" ref="AM88">IF(AM$2&lt;=$R88,INDEX('Sites Data'!$BC$11:$BC$210,(AM$2+SUM($R$4:$R87))),"")</f>
        <v/>
      </c>
      <c r="AN88" s="27" t="str" cm="1">
        <f t="array" ref="AN88">IF(AM$2&lt;=$R88,INDEX('Sites Data'!$BD$11:$BD$210,(AM$2+SUM($R$4:$R87))),"")</f>
        <v/>
      </c>
      <c r="AO88" s="27" t="str" cm="1">
        <f t="array" ref="AO88">IF(AM$2&lt;=$R88,INDEX('Sites Data'!$BE$11:$BE$210,(AM$2+SUM($R$4:$R87))),"")</f>
        <v/>
      </c>
      <c r="AP88" s="27" t="str" cm="1">
        <f t="array" ref="AP88">IF(AM$2&lt;=$R88,INDEX('Sites Data'!$BF$11:$BF$210,(AM$2+SUM($R$4:$R87))),"")</f>
        <v/>
      </c>
      <c r="AQ88" s="27" t="str" cm="1">
        <f t="array" ref="AQ88">IF(AM$2&lt;=$R88,INDEX('Sites Data'!$BG$11:$BG$210,(AM$2+SUM($R$4:$R87))),"")</f>
        <v/>
      </c>
      <c r="AR88" s="27" t="str" cm="1">
        <f t="array" ref="AR88">IF(AM$2&lt;=$R88,INDEX('Sites Data'!$BH$11:$BH$210,(AM$2+SUM($R$4:$R87))),"")</f>
        <v/>
      </c>
      <c r="AS88" s="27" t="str" cm="1">
        <f t="array" ref="AS88">IF(AM$2&lt;=$R88,INDEX('Sites Data'!$BI$11:$BI$210,(AM$2+SUM($R$4:$R87))),"")</f>
        <v/>
      </c>
      <c r="AT88" s="27" t="str" cm="1">
        <f t="array" ref="AT88">IF(AM$2&lt;=$R88,INDEX('Sites Data'!$BJ$11:$BJ$210,(AM$2+SUM($R$4:$R87))),"")</f>
        <v/>
      </c>
      <c r="AU88" s="27" t="str" cm="1">
        <f t="array" ref="AU88">IF(AM$2&lt;=$R88,INDEX('Sites Data'!$BK$11:$BK$210,(AM$2+SUM($R$4:$R87))),"")</f>
        <v/>
      </c>
      <c r="AV88" s="25" t="str">
        <f>IF(AM88="","",SUMIF(Hide[Unique Types],$C88&amp;" "&amp;AN88&amp;" "&amp;AO88&amp;" "&amp;AP88,SiteCalc2[FCI Charging Capacity '[kWh/day']]))</f>
        <v/>
      </c>
      <c r="AW88" s="27" t="str" cm="1">
        <f t="array" ref="AW88">IF(AW$2&lt;=$R88,INDEX('Sites Data'!$BC$11:$BC$210,(AW$2+SUM($R$4:$R87))),"")</f>
        <v/>
      </c>
      <c r="AX88" s="27" t="str" cm="1">
        <f t="array" ref="AX88">IF(AW$2&lt;=$R88,INDEX('Sites Data'!$BD$11:$BD$210,(AW$2+SUM($R$4:$R87))),"")</f>
        <v/>
      </c>
      <c r="AY88" s="27" t="str" cm="1">
        <f t="array" ref="AY88">IF(AW$2&lt;=$R88,INDEX('Sites Data'!$BE$11:$BE$210,(AW$2+SUM($R$4:$R87))),"")</f>
        <v/>
      </c>
      <c r="AZ88" s="27" t="str" cm="1">
        <f t="array" ref="AZ88">IF(AW$2&lt;=$R88,INDEX('Sites Data'!$BF$11:$BF$210,(AW$2+SUM($R$4:$R87))),"")</f>
        <v/>
      </c>
      <c r="BA88" s="27" t="str" cm="1">
        <f t="array" ref="BA88">IF(AW$2&lt;=$R88,INDEX('Sites Data'!$BG$11:$BG$210,(AW$2+SUM($R$4:$R87))),"")</f>
        <v/>
      </c>
      <c r="BB88" s="27" t="str" cm="1">
        <f t="array" ref="BB88">IF(AW$2&lt;=$R88,INDEX('Sites Data'!$BH$11:$BH$210,(AW$2+SUM($R$4:$R87))),"")</f>
        <v/>
      </c>
      <c r="BC88" s="27" t="str" cm="1">
        <f t="array" ref="BC88">IF(AW$2&lt;=$R88,INDEX('Sites Data'!$BI$11:$BI$210,(AW$2+SUM($R$4:$R87))),"")</f>
        <v/>
      </c>
      <c r="BD88" s="27" t="str" cm="1">
        <f t="array" ref="BD88">IF(AW$2&lt;=$R88,INDEX('Sites Data'!$BJ$11:$BJ$210,(AW$2+SUM($R$4:$R87))),"")</f>
        <v/>
      </c>
      <c r="BE88" s="27" t="str" cm="1">
        <f t="array" ref="BE88">IF(AW$2&lt;=$R88,INDEX('Sites Data'!$BK$11:$BK$210,(AW$2+SUM($R$4:$R87))),"")</f>
        <v/>
      </c>
      <c r="BF88" s="25" t="str">
        <f>IF(AW88="","",SUMIF(Hide[Unique Types],$C88&amp;" "&amp;AX88&amp;" "&amp;AY88&amp;" "&amp;AZ88,SiteCalc2[FCI Charging Capacity '[kWh/day']]))</f>
        <v/>
      </c>
      <c r="BG88" s="27" t="str" cm="1">
        <f t="array" ref="BG88">IF(BG$2&lt;=$R88,INDEX('Sites Data'!$BC$11:$BC$210,(BG$2+SUM($R$4:$R87))),"")</f>
        <v/>
      </c>
      <c r="BH88" s="27" t="str" cm="1">
        <f t="array" ref="BH88">IF(BG$2&lt;=$R88,INDEX('Sites Data'!$BD$11:$BD$210,(BG$2+SUM($R$4:$R87))),"")</f>
        <v/>
      </c>
      <c r="BI88" s="27" t="str" cm="1">
        <f t="array" ref="BI88">IF(BG$2&lt;=$R88,INDEX('Sites Data'!$BE$11:$BE$210,(BG$2+SUM($R$4:$R87))),"")</f>
        <v/>
      </c>
      <c r="BJ88" s="27" t="str" cm="1">
        <f t="array" ref="BJ88">IF(BG$2&lt;=$R88,INDEX('Sites Data'!$BF$11:$BF$210,(BG$2+SUM($R$4:$R87))),"")</f>
        <v/>
      </c>
      <c r="BK88" s="27" t="str" cm="1">
        <f t="array" ref="BK88">IF(BG$2&lt;=$R88,INDEX('Sites Data'!$BG$11:$BG$210,(BG$2+SUM($R$4:$R87))),"")</f>
        <v/>
      </c>
      <c r="BL88" s="27" t="str" cm="1">
        <f t="array" ref="BL88">IF(BG$2&lt;=$R88,INDEX('Sites Data'!$BH$11:$BH$210,(BG$2+SUM($R$4:$R87))),"")</f>
        <v/>
      </c>
      <c r="BM88" s="27" t="str" cm="1">
        <f t="array" ref="BM88">IF(BG$2&lt;=$R88,INDEX('Sites Data'!$BI$11:$BI$210,(BG$2+SUM($R$4:$R87))),"")</f>
        <v/>
      </c>
      <c r="BN88" s="27" t="str" cm="1">
        <f t="array" ref="BN88">IF(BG$2&lt;=$R88,INDEX('Sites Data'!$BJ$11:$BJ$210,(BG$2+SUM($R$4:$R87))),"")</f>
        <v/>
      </c>
      <c r="BO88" s="27" t="str" cm="1">
        <f t="array" ref="BO88">IF(BG$2&lt;=$R88,INDEX('Sites Data'!$BK$11:$BK$210,(BG$2+SUM($R$4:$R87))),"")</f>
        <v/>
      </c>
      <c r="BP88" s="25" t="str">
        <f>IF(BG88="","",SUMIF(Hide[Unique Types],$C88&amp;" "&amp;BH88&amp;" "&amp;BI88&amp;" "&amp;BJ88,SiteCalc2[FCI Charging Capacity '[kWh/day']]))</f>
        <v/>
      </c>
      <c r="BQ88" s="27" t="str" cm="1">
        <f t="array" ref="BQ88">IF(BQ$2&lt;=$R88,INDEX('Sites Data'!$BC$11:$BC$210,(BQ$2+SUM($R$4:$R87))),"")</f>
        <v/>
      </c>
      <c r="BR88" s="27" t="str" cm="1">
        <f t="array" ref="BR88">IF(BQ$2&lt;=$R88,INDEX('Sites Data'!$BD$11:$BD$210,(BQ$2+SUM($R$4:$R87))),"")</f>
        <v/>
      </c>
      <c r="BS88" s="27" t="str" cm="1">
        <f t="array" ref="BS88">IF(BQ$2&lt;=$R88,INDEX('Sites Data'!$BE$11:$BE$210,(BQ$2+SUM($R$4:$R87))),"")</f>
        <v/>
      </c>
      <c r="BT88" s="27" t="str" cm="1">
        <f t="array" ref="BT88">IF(BQ$2&lt;=$R88,INDEX('Sites Data'!$BF$11:$BF$210,(BQ$2+SUM($R$4:$R87))),"")</f>
        <v/>
      </c>
      <c r="BU88" s="27" t="str" cm="1">
        <f t="array" ref="BU88">IF(BQ$2&lt;=$R88,INDEX('Sites Data'!$BG$11:$BG$210,(BQ$2+SUM($R$4:$R87))),"")</f>
        <v/>
      </c>
      <c r="BV88" s="27" t="str" cm="1">
        <f t="array" ref="BV88">IF(BQ$2&lt;=$R88,INDEX('Sites Data'!$BH$11:$BH$210,(BQ$2+SUM($R$4:$R87))),"")</f>
        <v/>
      </c>
      <c r="BW88" s="27" t="str" cm="1">
        <f t="array" ref="BW88">IF(BQ$2&lt;=$R88,INDEX('Sites Data'!$BI$11:$BI$210,(BQ$2+SUM($R$4:$R87))),"")</f>
        <v/>
      </c>
      <c r="BX88" s="27" t="str" cm="1">
        <f t="array" ref="BX88">IF(BQ$2&lt;=$R88,INDEX('Sites Data'!$BJ$11:$BJ$210,(BQ$2+SUM($R$4:$R87))),"")</f>
        <v/>
      </c>
      <c r="BY88" s="27" t="str" cm="1">
        <f t="array" ref="BY88">IF(BQ$2&lt;=$R88,INDEX('Sites Data'!$BK$11:$BK$210,(BQ$2+SUM($R$4:$R87))),"")</f>
        <v/>
      </c>
      <c r="BZ88" s="25" t="str">
        <f>IF(BQ88="","",SUMIF(Hide[Unique Types],$C88&amp;" "&amp;BR88&amp;" "&amp;BS88&amp;" "&amp;BT88,SiteCalc2[FCI Charging Capacity '[kWh/day']]))</f>
        <v/>
      </c>
      <c r="CA88" s="27" t="str" cm="1">
        <f t="array" ref="CA88">IF(CA$2&lt;=$R88,INDEX('Sites Data'!$BC$11:$BC$210,(CA$2+SUM($R$4:$R87))),"")</f>
        <v/>
      </c>
      <c r="CB88" s="27" t="str" cm="1">
        <f t="array" ref="CB88">IF(CA$2&lt;=$R88,INDEX('Sites Data'!$BD$11:$BD$210,(CA$2+SUM($R$4:$R87))),"")</f>
        <v/>
      </c>
      <c r="CC88" s="27" t="str" cm="1">
        <f t="array" ref="CC88">IF(CA$2&lt;=$R88,INDEX('Sites Data'!$BE$11:$BE$210,(CA$2+SUM($R$4:$R87))),"")</f>
        <v/>
      </c>
      <c r="CD88" s="27" t="str" cm="1">
        <f t="array" ref="CD88">IF(CA$2&lt;=$R88,INDEX('Sites Data'!$BF$11:$BF$210,(CA$2+SUM($R$4:$R87))),"")</f>
        <v/>
      </c>
      <c r="CE88" s="27" t="str" cm="1">
        <f t="array" ref="CE88">IF(CA$2&lt;=$R88,INDEX('Sites Data'!$BG$11:$BG$210,(CA$2+SUM($R$4:$R87))),"")</f>
        <v/>
      </c>
      <c r="CF88" s="27" t="str" cm="1">
        <f t="array" ref="CF88">IF(CA$2&lt;=$R88,INDEX('Sites Data'!$BH$11:$BH$210,(CA$2+SUM($R$4:$R87))),"")</f>
        <v/>
      </c>
      <c r="CG88" s="27" t="str" cm="1">
        <f t="array" ref="CG88">IF(CA$2&lt;=$R88,INDEX('Sites Data'!$BI$11:$BI$210,(CA$2+SUM($R$4:$R87))),"")</f>
        <v/>
      </c>
      <c r="CH88" s="27" t="str" cm="1">
        <f t="array" ref="CH88">IF(CA$2&lt;=$R88,INDEX('Sites Data'!$BJ$11:$BJ$210,(CA$2+SUM($R$4:$R87))),"")</f>
        <v/>
      </c>
      <c r="CI88" s="27" t="str" cm="1">
        <f t="array" ref="CI88">IF(CA$2&lt;=$R88,INDEX('Sites Data'!$BK$11:$BK$210,(CA$2+SUM($R$4:$R87))),"")</f>
        <v/>
      </c>
      <c r="CJ88" s="25" t="str">
        <f>IF(CA88="","",SUMIF(Hide[Unique Types],$C88&amp;" "&amp;CB88&amp;" "&amp;CC88&amp;" "&amp;CD88,SiteCalc2[FCI Charging Capacity '[kWh/day']]))</f>
        <v/>
      </c>
      <c r="CK88" s="25" t="str">
        <f t="shared" si="23"/>
        <v/>
      </c>
      <c r="CL88" s="25" t="str">
        <f t="shared" si="24"/>
        <v/>
      </c>
      <c r="CM88" s="25" t="str">
        <f t="shared" si="25"/>
        <v/>
      </c>
      <c r="CN88" s="25" t="str">
        <f t="shared" si="26"/>
        <v/>
      </c>
      <c r="CO88" s="25" t="str">
        <f t="shared" si="27"/>
        <v/>
      </c>
      <c r="CP88" s="25" t="str">
        <f t="shared" si="28"/>
        <v/>
      </c>
      <c r="CQ88" s="25" t="str">
        <f t="shared" si="29"/>
        <v/>
      </c>
      <c r="CR88" s="25" t="str">
        <f t="shared" si="30"/>
        <v/>
      </c>
      <c r="CS88" s="25" t="str">
        <f t="shared" si="31"/>
        <v/>
      </c>
      <c r="CT88" s="25" t="str">
        <f t="shared" si="32"/>
        <v/>
      </c>
    </row>
    <row r="89" spans="1:98" x14ac:dyDescent="0.3">
      <c r="A89" s="20">
        <v>86</v>
      </c>
      <c r="B89" s="20">
        <f t="shared" si="22"/>
        <v>0</v>
      </c>
      <c r="D89" s="25">
        <f>_xlfn.XLOOKUP(C89,SiteChar[Site Name],SiteChar[Site Street Address],"",0,1)</f>
        <v>0</v>
      </c>
      <c r="E89" s="25" t="str">
        <f>_xlfn.XLOOKUP(D89,SiteChar[Site Street Address],SiteChar[Site City],"",0,1)</f>
        <v/>
      </c>
      <c r="F89" s="25">
        <f>_xlfn.XLOOKUP($C89,SiteChar[Site Name],SiteChar[Latitude],"",0,1)</f>
        <v>0</v>
      </c>
      <c r="G89" s="25">
        <f>_xlfn.XLOOKUP($C89,SiteChar[Site Name],SiteChar[Longitude],"",0,1)</f>
        <v>0</v>
      </c>
      <c r="H89" s="33">
        <f>_xlfn.XLOOKUP($C89,SiteChar[Site Name],SiteChar[Expected Date of Station Operation],"",0,1)</f>
        <v>0</v>
      </c>
      <c r="I89" s="34">
        <f>_xlfn.XLOOKUP($C89,SiteChar[Site Name],SiteChar[Expected Daily Permitted Hours],"",0,1)</f>
        <v>0</v>
      </c>
      <c r="J89" s="25">
        <f>_xlfn.XLOOKUP($C89,SiteChar[Site Name],SiteChar[Maximum Total Site Power 
'[kW']],"",0,1)</f>
        <v>0</v>
      </c>
      <c r="K89" s="25"/>
      <c r="L89" s="25" cm="1">
        <f t="array" ref="L89">_xlfn.XLOOKUP($C89,SiteChar[Site Name],SiteCalc1[Total Site
FCI 
Power Rating 
'[kW']],"",0,1)</f>
        <v>0</v>
      </c>
      <c r="M89" s="25" cm="1">
        <f t="array" ref="M89">_xlfn.XLOOKUP($C89,SiteChar[Site Name],SiteCalc1[Total 
Site 
LMD-FCI Power Rating 
'[kW']],"",0,1)</f>
        <v>0</v>
      </c>
      <c r="N89" s="25" cm="1">
        <f t="array" ref="N89">_xlfn.XLOOKUP($C89,SiteChar[Site Name],SiteCalc1[Total Site
HD-FCI Power Rating 
'[kW']],"",0,1)</f>
        <v>0</v>
      </c>
      <c r="O89" s="25" cm="1">
        <f t="array" ref="O89">_xlfn.XLOOKUP($C89,SiteChar[Site Name],SiteCalc2[Total Number of 
Site 
FSEs],"",0,1)</f>
        <v>0</v>
      </c>
      <c r="P89" s="27" cm="1">
        <f t="array" ref="P89">_xlfn.XLOOKUP($C89,SiteChar[Site Name],SiteCalc2[Total Number of Site
LMD-FCI FSEs],"",0,1)</f>
        <v>0</v>
      </c>
      <c r="Q89" s="27" cm="1">
        <f t="array" ref="Q89">_xlfn.XLOOKUP($C89,SiteChar[Site Name],SiteCalc2[Total Number of Site
HD-FCI FSEs],"",0,1)</f>
        <v>0</v>
      </c>
      <c r="R89" s="27" t="str" cm="1">
        <f t="array" ref="R89">_xlfn.XLOOKUP(C89,'Sites Data'!AZ96:$AZ$210,'Sites Data'!BA96:$BA$210,"",0,1)</f>
        <v/>
      </c>
      <c r="S89" s="25" t="str" cm="1">
        <f t="array" ref="S89">INDEX('Sites Data'!$BC$11:$BC$210,(S$2+SUM($R$4:R88)))</f>
        <v/>
      </c>
      <c r="T89" s="25" t="str" cm="1">
        <f t="array" ref="T89">INDEX('Sites Data'!$BD$11:$BD$210,(S$2+SUM($R$4:R88)))</f>
        <v/>
      </c>
      <c r="U89" s="25" t="str" cm="1">
        <f t="array" ref="U89">INDEX('Sites Data'!$BE$11:$BE$210,(S$2+SUM($R$4:$R88)))</f>
        <v/>
      </c>
      <c r="V89" s="25" t="str" cm="1">
        <f t="array" ref="V89">INDEX('Sites Data'!$BF$11:$BF$210,(S$2+SUM($R$4:$R88)))</f>
        <v/>
      </c>
      <c r="W89" s="25" t="str" cm="1">
        <f t="array" ref="W89">INDEX('Sites Data'!$BG$11:$BG$210,(S$2+SUM($R$4:$R88)))</f>
        <v/>
      </c>
      <c r="X89" s="25" t="str" cm="1">
        <f t="array" ref="X89">INDEX('Sites Data'!$BH$11:$BH$210,(S$2+SUM($R$4:$R88)))</f>
        <v/>
      </c>
      <c r="Y89" s="25" t="str" cm="1">
        <f t="array" ref="Y89">INDEX('Sites Data'!$BI$11:$BI$210,(S$2+SUM($R$4:$R88)))</f>
        <v/>
      </c>
      <c r="Z89" s="25" t="str" cm="1">
        <f t="array" ref="Z89">INDEX('Sites Data'!$BJ$11:$BJ$210,(S$2+SUM($R$4:$R88)))</f>
        <v/>
      </c>
      <c r="AA89" s="25" t="str" cm="1">
        <f t="array" ref="AA89">INDEX('Sites Data'!$BK$11:$BK$210,(S$2+SUM($R$4:$R88)))</f>
        <v/>
      </c>
      <c r="AB89" s="25" t="str">
        <f>IF(S89="","",SUMIF(Hide[Unique Types],$C89&amp;" "&amp;T89&amp;" "&amp;U89&amp;" "&amp;V89,SiteCalc2[FCI Charging Capacity '[kWh/day']]))</f>
        <v/>
      </c>
      <c r="AC89" s="27" t="str" cm="1">
        <f t="array" ref="AC89">IF(AC$2&lt;=$R89,INDEX('Sites Data'!$BC$11:$BC$210,(AC$2+SUM($R$4:$R88))),"")</f>
        <v/>
      </c>
      <c r="AD89" s="152" t="str" cm="1">
        <f t="array" ref="AD89">IF(AC$2&lt;=$R89,INDEX('Sites Data'!$BD$11:$BD$210,(AC$2+SUM($R$4:$R88))),"")</f>
        <v/>
      </c>
      <c r="AE89" s="27" t="str" cm="1">
        <f t="array" ref="AE89">IF(AC$2&lt;=$R89,INDEX('Sites Data'!$BE$11:$BE$210,(AC$2+SUM($R$4:$R88))),"")</f>
        <v/>
      </c>
      <c r="AF89" s="27" t="str" cm="1">
        <f t="array" ref="AF89">IF(AC$2&lt;=$R89,INDEX('Sites Data'!$BF$11:$BF$210,(AC$2+SUM($R$4:$R88))),"")</f>
        <v/>
      </c>
      <c r="AG89" s="27" t="str" cm="1">
        <f t="array" ref="AG89">IF(AC$2&lt;=$R89,INDEX('Sites Data'!$BG$11:$BG$210,(AC$2+SUM($R$4:$R88))),"")</f>
        <v/>
      </c>
      <c r="AH89" s="27" t="str" cm="1">
        <f t="array" ref="AH89">IF(AC$2&lt;=$R89,INDEX('Sites Data'!$BH$11:$BH$210,(AC$2+SUM($R$4:$R88))),"")</f>
        <v/>
      </c>
      <c r="AI89" s="27" t="str" cm="1">
        <f t="array" ref="AI89">IF(AC$2&lt;=$R89,INDEX('Sites Data'!$BI$11:$BI$210,(AC$2+SUM($R$4:$R88))),"")</f>
        <v/>
      </c>
      <c r="AJ89" s="27" t="str" cm="1">
        <f t="array" ref="AJ89">IF(AC$2&lt;=$R89,INDEX('Sites Data'!$BJ$11:$BJ$210,(AC$2+SUM($R$4:$R88))),"")</f>
        <v/>
      </c>
      <c r="AK89" s="27" t="str" cm="1">
        <f t="array" ref="AK89">IF(AC$2&lt;=$R89,INDEX('Sites Data'!$BK$11:$BK$210,(AC$2+SUM($R$4:$R88))),"")</f>
        <v/>
      </c>
      <c r="AL89" s="25" t="str">
        <f>IF(AC89="","",SUMIF(Hide[Unique Types],$C89&amp;" "&amp;AD89&amp;" "&amp;AE89&amp;" "&amp;AF89,SiteCalc2[FCI Charging Capacity '[kWh/day']]))</f>
        <v/>
      </c>
      <c r="AM89" s="27" t="str" cm="1">
        <f t="array" ref="AM89">IF(AM$2&lt;=$R89,INDEX('Sites Data'!$BC$11:$BC$210,(AM$2+SUM($R$4:$R88))),"")</f>
        <v/>
      </c>
      <c r="AN89" s="27" t="str" cm="1">
        <f t="array" ref="AN89">IF(AM$2&lt;=$R89,INDEX('Sites Data'!$BD$11:$BD$210,(AM$2+SUM($R$4:$R88))),"")</f>
        <v/>
      </c>
      <c r="AO89" s="27" t="str" cm="1">
        <f t="array" ref="AO89">IF(AM$2&lt;=$R89,INDEX('Sites Data'!$BE$11:$BE$210,(AM$2+SUM($R$4:$R88))),"")</f>
        <v/>
      </c>
      <c r="AP89" s="27" t="str" cm="1">
        <f t="array" ref="AP89">IF(AM$2&lt;=$R89,INDEX('Sites Data'!$BF$11:$BF$210,(AM$2+SUM($R$4:$R88))),"")</f>
        <v/>
      </c>
      <c r="AQ89" s="27" t="str" cm="1">
        <f t="array" ref="AQ89">IF(AM$2&lt;=$R89,INDEX('Sites Data'!$BG$11:$BG$210,(AM$2+SUM($R$4:$R88))),"")</f>
        <v/>
      </c>
      <c r="AR89" s="27" t="str" cm="1">
        <f t="array" ref="AR89">IF(AM$2&lt;=$R89,INDEX('Sites Data'!$BH$11:$BH$210,(AM$2+SUM($R$4:$R88))),"")</f>
        <v/>
      </c>
      <c r="AS89" s="27" t="str" cm="1">
        <f t="array" ref="AS89">IF(AM$2&lt;=$R89,INDEX('Sites Data'!$BI$11:$BI$210,(AM$2+SUM($R$4:$R88))),"")</f>
        <v/>
      </c>
      <c r="AT89" s="27" t="str" cm="1">
        <f t="array" ref="AT89">IF(AM$2&lt;=$R89,INDEX('Sites Data'!$BJ$11:$BJ$210,(AM$2+SUM($R$4:$R88))),"")</f>
        <v/>
      </c>
      <c r="AU89" s="27" t="str" cm="1">
        <f t="array" ref="AU89">IF(AM$2&lt;=$R89,INDEX('Sites Data'!$BK$11:$BK$210,(AM$2+SUM($R$4:$R88))),"")</f>
        <v/>
      </c>
      <c r="AV89" s="25" t="str">
        <f>IF(AM89="","",SUMIF(Hide[Unique Types],$C89&amp;" "&amp;AN89&amp;" "&amp;AO89&amp;" "&amp;AP89,SiteCalc2[FCI Charging Capacity '[kWh/day']]))</f>
        <v/>
      </c>
      <c r="AW89" s="27" t="str" cm="1">
        <f t="array" ref="AW89">IF(AW$2&lt;=$R89,INDEX('Sites Data'!$BC$11:$BC$210,(AW$2+SUM($R$4:$R88))),"")</f>
        <v/>
      </c>
      <c r="AX89" s="27" t="str" cm="1">
        <f t="array" ref="AX89">IF(AW$2&lt;=$R89,INDEX('Sites Data'!$BD$11:$BD$210,(AW$2+SUM($R$4:$R88))),"")</f>
        <v/>
      </c>
      <c r="AY89" s="27" t="str" cm="1">
        <f t="array" ref="AY89">IF(AW$2&lt;=$R89,INDEX('Sites Data'!$BE$11:$BE$210,(AW$2+SUM($R$4:$R88))),"")</f>
        <v/>
      </c>
      <c r="AZ89" s="27" t="str" cm="1">
        <f t="array" ref="AZ89">IF(AW$2&lt;=$R89,INDEX('Sites Data'!$BF$11:$BF$210,(AW$2+SUM($R$4:$R88))),"")</f>
        <v/>
      </c>
      <c r="BA89" s="27" t="str" cm="1">
        <f t="array" ref="BA89">IF(AW$2&lt;=$R89,INDEX('Sites Data'!$BG$11:$BG$210,(AW$2+SUM($R$4:$R88))),"")</f>
        <v/>
      </c>
      <c r="BB89" s="27" t="str" cm="1">
        <f t="array" ref="BB89">IF(AW$2&lt;=$R89,INDEX('Sites Data'!$BH$11:$BH$210,(AW$2+SUM($R$4:$R88))),"")</f>
        <v/>
      </c>
      <c r="BC89" s="27" t="str" cm="1">
        <f t="array" ref="BC89">IF(AW$2&lt;=$R89,INDEX('Sites Data'!$BI$11:$BI$210,(AW$2+SUM($R$4:$R88))),"")</f>
        <v/>
      </c>
      <c r="BD89" s="27" t="str" cm="1">
        <f t="array" ref="BD89">IF(AW$2&lt;=$R89,INDEX('Sites Data'!$BJ$11:$BJ$210,(AW$2+SUM($R$4:$R88))),"")</f>
        <v/>
      </c>
      <c r="BE89" s="27" t="str" cm="1">
        <f t="array" ref="BE89">IF(AW$2&lt;=$R89,INDEX('Sites Data'!$BK$11:$BK$210,(AW$2+SUM($R$4:$R88))),"")</f>
        <v/>
      </c>
      <c r="BF89" s="25" t="str">
        <f>IF(AW89="","",SUMIF(Hide[Unique Types],$C89&amp;" "&amp;AX89&amp;" "&amp;AY89&amp;" "&amp;AZ89,SiteCalc2[FCI Charging Capacity '[kWh/day']]))</f>
        <v/>
      </c>
      <c r="BG89" s="27" t="str" cm="1">
        <f t="array" ref="BG89">IF(BG$2&lt;=$R89,INDEX('Sites Data'!$BC$11:$BC$210,(BG$2+SUM($R$4:$R88))),"")</f>
        <v/>
      </c>
      <c r="BH89" s="27" t="str" cm="1">
        <f t="array" ref="BH89">IF(BG$2&lt;=$R89,INDEX('Sites Data'!$BD$11:$BD$210,(BG$2+SUM($R$4:$R88))),"")</f>
        <v/>
      </c>
      <c r="BI89" s="27" t="str" cm="1">
        <f t="array" ref="BI89">IF(BG$2&lt;=$R89,INDEX('Sites Data'!$BE$11:$BE$210,(BG$2+SUM($R$4:$R88))),"")</f>
        <v/>
      </c>
      <c r="BJ89" s="27" t="str" cm="1">
        <f t="array" ref="BJ89">IF(BG$2&lt;=$R89,INDEX('Sites Data'!$BF$11:$BF$210,(BG$2+SUM($R$4:$R88))),"")</f>
        <v/>
      </c>
      <c r="BK89" s="27" t="str" cm="1">
        <f t="array" ref="BK89">IF(BG$2&lt;=$R89,INDEX('Sites Data'!$BG$11:$BG$210,(BG$2+SUM($R$4:$R88))),"")</f>
        <v/>
      </c>
      <c r="BL89" s="27" t="str" cm="1">
        <f t="array" ref="BL89">IF(BG$2&lt;=$R89,INDEX('Sites Data'!$BH$11:$BH$210,(BG$2+SUM($R$4:$R88))),"")</f>
        <v/>
      </c>
      <c r="BM89" s="27" t="str" cm="1">
        <f t="array" ref="BM89">IF(BG$2&lt;=$R89,INDEX('Sites Data'!$BI$11:$BI$210,(BG$2+SUM($R$4:$R88))),"")</f>
        <v/>
      </c>
      <c r="BN89" s="27" t="str" cm="1">
        <f t="array" ref="BN89">IF(BG$2&lt;=$R89,INDEX('Sites Data'!$BJ$11:$BJ$210,(BG$2+SUM($R$4:$R88))),"")</f>
        <v/>
      </c>
      <c r="BO89" s="27" t="str" cm="1">
        <f t="array" ref="BO89">IF(BG$2&lt;=$R89,INDEX('Sites Data'!$BK$11:$BK$210,(BG$2+SUM($R$4:$R88))),"")</f>
        <v/>
      </c>
      <c r="BP89" s="25" t="str">
        <f>IF(BG89="","",SUMIF(Hide[Unique Types],$C89&amp;" "&amp;BH89&amp;" "&amp;BI89&amp;" "&amp;BJ89,SiteCalc2[FCI Charging Capacity '[kWh/day']]))</f>
        <v/>
      </c>
      <c r="BQ89" s="27" t="str" cm="1">
        <f t="array" ref="BQ89">IF(BQ$2&lt;=$R89,INDEX('Sites Data'!$BC$11:$BC$210,(BQ$2+SUM($R$4:$R88))),"")</f>
        <v/>
      </c>
      <c r="BR89" s="27" t="str" cm="1">
        <f t="array" ref="BR89">IF(BQ$2&lt;=$R89,INDEX('Sites Data'!$BD$11:$BD$210,(BQ$2+SUM($R$4:$R88))),"")</f>
        <v/>
      </c>
      <c r="BS89" s="27" t="str" cm="1">
        <f t="array" ref="BS89">IF(BQ$2&lt;=$R89,INDEX('Sites Data'!$BE$11:$BE$210,(BQ$2+SUM($R$4:$R88))),"")</f>
        <v/>
      </c>
      <c r="BT89" s="27" t="str" cm="1">
        <f t="array" ref="BT89">IF(BQ$2&lt;=$R89,INDEX('Sites Data'!$BF$11:$BF$210,(BQ$2+SUM($R$4:$R88))),"")</f>
        <v/>
      </c>
      <c r="BU89" s="27" t="str" cm="1">
        <f t="array" ref="BU89">IF(BQ$2&lt;=$R89,INDEX('Sites Data'!$BG$11:$BG$210,(BQ$2+SUM($R$4:$R88))),"")</f>
        <v/>
      </c>
      <c r="BV89" s="27" t="str" cm="1">
        <f t="array" ref="BV89">IF(BQ$2&lt;=$R89,INDEX('Sites Data'!$BH$11:$BH$210,(BQ$2+SUM($R$4:$R88))),"")</f>
        <v/>
      </c>
      <c r="BW89" s="27" t="str" cm="1">
        <f t="array" ref="BW89">IF(BQ$2&lt;=$R89,INDEX('Sites Data'!$BI$11:$BI$210,(BQ$2+SUM($R$4:$R88))),"")</f>
        <v/>
      </c>
      <c r="BX89" s="27" t="str" cm="1">
        <f t="array" ref="BX89">IF(BQ$2&lt;=$R89,INDEX('Sites Data'!$BJ$11:$BJ$210,(BQ$2+SUM($R$4:$R88))),"")</f>
        <v/>
      </c>
      <c r="BY89" s="27" t="str" cm="1">
        <f t="array" ref="BY89">IF(BQ$2&lt;=$R89,INDEX('Sites Data'!$BK$11:$BK$210,(BQ$2+SUM($R$4:$R88))),"")</f>
        <v/>
      </c>
      <c r="BZ89" s="25" t="str">
        <f>IF(BQ89="","",SUMIF(Hide[Unique Types],$C89&amp;" "&amp;BR89&amp;" "&amp;BS89&amp;" "&amp;BT89,SiteCalc2[FCI Charging Capacity '[kWh/day']]))</f>
        <v/>
      </c>
      <c r="CA89" s="27" t="str" cm="1">
        <f t="array" ref="CA89">IF(CA$2&lt;=$R89,INDEX('Sites Data'!$BC$11:$BC$210,(CA$2+SUM($R$4:$R88))),"")</f>
        <v/>
      </c>
      <c r="CB89" s="27" t="str" cm="1">
        <f t="array" ref="CB89">IF(CA$2&lt;=$R89,INDEX('Sites Data'!$BD$11:$BD$210,(CA$2+SUM($R$4:$R88))),"")</f>
        <v/>
      </c>
      <c r="CC89" s="27" t="str" cm="1">
        <f t="array" ref="CC89">IF(CA$2&lt;=$R89,INDEX('Sites Data'!$BE$11:$BE$210,(CA$2+SUM($R$4:$R88))),"")</f>
        <v/>
      </c>
      <c r="CD89" s="27" t="str" cm="1">
        <f t="array" ref="CD89">IF(CA$2&lt;=$R89,INDEX('Sites Data'!$BF$11:$BF$210,(CA$2+SUM($R$4:$R88))),"")</f>
        <v/>
      </c>
      <c r="CE89" s="27" t="str" cm="1">
        <f t="array" ref="CE89">IF(CA$2&lt;=$R89,INDEX('Sites Data'!$BG$11:$BG$210,(CA$2+SUM($R$4:$R88))),"")</f>
        <v/>
      </c>
      <c r="CF89" s="27" t="str" cm="1">
        <f t="array" ref="CF89">IF(CA$2&lt;=$R89,INDEX('Sites Data'!$BH$11:$BH$210,(CA$2+SUM($R$4:$R88))),"")</f>
        <v/>
      </c>
      <c r="CG89" s="27" t="str" cm="1">
        <f t="array" ref="CG89">IF(CA$2&lt;=$R89,INDEX('Sites Data'!$BI$11:$BI$210,(CA$2+SUM($R$4:$R88))),"")</f>
        <v/>
      </c>
      <c r="CH89" s="27" t="str" cm="1">
        <f t="array" ref="CH89">IF(CA$2&lt;=$R89,INDEX('Sites Data'!$BJ$11:$BJ$210,(CA$2+SUM($R$4:$R88))),"")</f>
        <v/>
      </c>
      <c r="CI89" s="27" t="str" cm="1">
        <f t="array" ref="CI89">IF(CA$2&lt;=$R89,INDEX('Sites Data'!$BK$11:$BK$210,(CA$2+SUM($R$4:$R88))),"")</f>
        <v/>
      </c>
      <c r="CJ89" s="25" t="str">
        <f>IF(CA89="","",SUMIF(Hide[Unique Types],$C89&amp;" "&amp;CB89&amp;" "&amp;CC89&amp;" "&amp;CD89,SiteCalc2[FCI Charging Capacity '[kWh/day']]))</f>
        <v/>
      </c>
      <c r="CK89" s="25" t="str">
        <f t="shared" si="23"/>
        <v/>
      </c>
      <c r="CL89" s="25" t="str">
        <f t="shared" si="24"/>
        <v/>
      </c>
      <c r="CM89" s="25" t="str">
        <f t="shared" si="25"/>
        <v/>
      </c>
      <c r="CN89" s="25" t="str">
        <f t="shared" si="26"/>
        <v/>
      </c>
      <c r="CO89" s="25" t="str">
        <f t="shared" si="27"/>
        <v/>
      </c>
      <c r="CP89" s="25" t="str">
        <f t="shared" si="28"/>
        <v/>
      </c>
      <c r="CQ89" s="25" t="str">
        <f t="shared" si="29"/>
        <v/>
      </c>
      <c r="CR89" s="25" t="str">
        <f t="shared" si="30"/>
        <v/>
      </c>
      <c r="CS89" s="25" t="str">
        <f t="shared" si="31"/>
        <v/>
      </c>
      <c r="CT89" s="25" t="str">
        <f t="shared" si="32"/>
        <v/>
      </c>
    </row>
    <row r="90" spans="1:98" x14ac:dyDescent="0.3">
      <c r="A90" s="20">
        <v>87</v>
      </c>
      <c r="B90" s="20">
        <f t="shared" si="22"/>
        <v>0</v>
      </c>
      <c r="D90" s="25">
        <f>_xlfn.XLOOKUP(C90,SiteChar[Site Name],SiteChar[Site Street Address],"",0,1)</f>
        <v>0</v>
      </c>
      <c r="E90" s="25" t="str">
        <f>_xlfn.XLOOKUP(D90,SiteChar[Site Street Address],SiteChar[Site City],"",0,1)</f>
        <v/>
      </c>
      <c r="F90" s="25">
        <f>_xlfn.XLOOKUP($C90,SiteChar[Site Name],SiteChar[Latitude],"",0,1)</f>
        <v>0</v>
      </c>
      <c r="G90" s="25">
        <f>_xlfn.XLOOKUP($C90,SiteChar[Site Name],SiteChar[Longitude],"",0,1)</f>
        <v>0</v>
      </c>
      <c r="H90" s="33">
        <f>_xlfn.XLOOKUP($C90,SiteChar[Site Name],SiteChar[Expected Date of Station Operation],"",0,1)</f>
        <v>0</v>
      </c>
      <c r="I90" s="34">
        <f>_xlfn.XLOOKUP($C90,SiteChar[Site Name],SiteChar[Expected Daily Permitted Hours],"",0,1)</f>
        <v>0</v>
      </c>
      <c r="J90" s="25">
        <f>_xlfn.XLOOKUP($C90,SiteChar[Site Name],SiteChar[Maximum Total Site Power 
'[kW']],"",0,1)</f>
        <v>0</v>
      </c>
      <c r="K90" s="25"/>
      <c r="L90" s="25" cm="1">
        <f t="array" ref="L90">_xlfn.XLOOKUP($C90,SiteChar[Site Name],SiteCalc1[Total Site
FCI 
Power Rating 
'[kW']],"",0,1)</f>
        <v>0</v>
      </c>
      <c r="M90" s="25" cm="1">
        <f t="array" ref="M90">_xlfn.XLOOKUP($C90,SiteChar[Site Name],SiteCalc1[Total 
Site 
LMD-FCI Power Rating 
'[kW']],"",0,1)</f>
        <v>0</v>
      </c>
      <c r="N90" s="25" cm="1">
        <f t="array" ref="N90">_xlfn.XLOOKUP($C90,SiteChar[Site Name],SiteCalc1[Total Site
HD-FCI Power Rating 
'[kW']],"",0,1)</f>
        <v>0</v>
      </c>
      <c r="O90" s="25" cm="1">
        <f t="array" ref="O90">_xlfn.XLOOKUP($C90,SiteChar[Site Name],SiteCalc2[Total Number of 
Site 
FSEs],"",0,1)</f>
        <v>0</v>
      </c>
      <c r="P90" s="27" cm="1">
        <f t="array" ref="P90">_xlfn.XLOOKUP($C90,SiteChar[Site Name],SiteCalc2[Total Number of Site
LMD-FCI FSEs],"",0,1)</f>
        <v>0</v>
      </c>
      <c r="Q90" s="27" cm="1">
        <f t="array" ref="Q90">_xlfn.XLOOKUP($C90,SiteChar[Site Name],SiteCalc2[Total Number of Site
HD-FCI FSEs],"",0,1)</f>
        <v>0</v>
      </c>
      <c r="R90" s="27" t="str" cm="1">
        <f t="array" ref="R90">_xlfn.XLOOKUP(C90,'Sites Data'!AZ97:$AZ$210,'Sites Data'!BA97:$BA$210,"",0,1)</f>
        <v/>
      </c>
      <c r="S90" s="25" t="str" cm="1">
        <f t="array" ref="S90">INDEX('Sites Data'!$BC$11:$BC$210,(S$2+SUM($R$4:R89)))</f>
        <v/>
      </c>
      <c r="T90" s="25" t="str" cm="1">
        <f t="array" ref="T90">INDEX('Sites Data'!$BD$11:$BD$210,(S$2+SUM($R$4:R89)))</f>
        <v/>
      </c>
      <c r="U90" s="25" t="str" cm="1">
        <f t="array" ref="U90">INDEX('Sites Data'!$BE$11:$BE$210,(S$2+SUM($R$4:$R89)))</f>
        <v/>
      </c>
      <c r="V90" s="25" t="str" cm="1">
        <f t="array" ref="V90">INDEX('Sites Data'!$BF$11:$BF$210,(S$2+SUM($R$4:$R89)))</f>
        <v/>
      </c>
      <c r="W90" s="25" t="str" cm="1">
        <f t="array" ref="W90">INDEX('Sites Data'!$BG$11:$BG$210,(S$2+SUM($R$4:$R89)))</f>
        <v/>
      </c>
      <c r="X90" s="25" t="str" cm="1">
        <f t="array" ref="X90">INDEX('Sites Data'!$BH$11:$BH$210,(S$2+SUM($R$4:$R89)))</f>
        <v/>
      </c>
      <c r="Y90" s="25" t="str" cm="1">
        <f t="array" ref="Y90">INDEX('Sites Data'!$BI$11:$BI$210,(S$2+SUM($R$4:$R89)))</f>
        <v/>
      </c>
      <c r="Z90" s="25" t="str" cm="1">
        <f t="array" ref="Z90">INDEX('Sites Data'!$BJ$11:$BJ$210,(S$2+SUM($R$4:$R89)))</f>
        <v/>
      </c>
      <c r="AA90" s="25" t="str" cm="1">
        <f t="array" ref="AA90">INDEX('Sites Data'!$BK$11:$BK$210,(S$2+SUM($R$4:$R89)))</f>
        <v/>
      </c>
      <c r="AB90" s="25" t="str">
        <f>IF(S90="","",SUMIF(Hide[Unique Types],$C90&amp;" "&amp;T90&amp;" "&amp;U90&amp;" "&amp;V90,SiteCalc2[FCI Charging Capacity '[kWh/day']]))</f>
        <v/>
      </c>
      <c r="AC90" s="27" t="str" cm="1">
        <f t="array" ref="AC90">IF(AC$2&lt;=$R90,INDEX('Sites Data'!$BC$11:$BC$210,(AC$2+SUM($R$4:$R89))),"")</f>
        <v/>
      </c>
      <c r="AD90" s="152" t="str" cm="1">
        <f t="array" ref="AD90">IF(AC$2&lt;=$R90,INDEX('Sites Data'!$BD$11:$BD$210,(AC$2+SUM($R$4:$R89))),"")</f>
        <v/>
      </c>
      <c r="AE90" s="27" t="str" cm="1">
        <f t="array" ref="AE90">IF(AC$2&lt;=$R90,INDEX('Sites Data'!$BE$11:$BE$210,(AC$2+SUM($R$4:$R89))),"")</f>
        <v/>
      </c>
      <c r="AF90" s="27" t="str" cm="1">
        <f t="array" ref="AF90">IF(AC$2&lt;=$R90,INDEX('Sites Data'!$BF$11:$BF$210,(AC$2+SUM($R$4:$R89))),"")</f>
        <v/>
      </c>
      <c r="AG90" s="27" t="str" cm="1">
        <f t="array" ref="AG90">IF(AC$2&lt;=$R90,INDEX('Sites Data'!$BG$11:$BG$210,(AC$2+SUM($R$4:$R89))),"")</f>
        <v/>
      </c>
      <c r="AH90" s="27" t="str" cm="1">
        <f t="array" ref="AH90">IF(AC$2&lt;=$R90,INDEX('Sites Data'!$BH$11:$BH$210,(AC$2+SUM($R$4:$R89))),"")</f>
        <v/>
      </c>
      <c r="AI90" s="27" t="str" cm="1">
        <f t="array" ref="AI90">IF(AC$2&lt;=$R90,INDEX('Sites Data'!$BI$11:$BI$210,(AC$2+SUM($R$4:$R89))),"")</f>
        <v/>
      </c>
      <c r="AJ90" s="27" t="str" cm="1">
        <f t="array" ref="AJ90">IF(AC$2&lt;=$R90,INDEX('Sites Data'!$BJ$11:$BJ$210,(AC$2+SUM($R$4:$R89))),"")</f>
        <v/>
      </c>
      <c r="AK90" s="27" t="str" cm="1">
        <f t="array" ref="AK90">IF(AC$2&lt;=$R90,INDEX('Sites Data'!$BK$11:$BK$210,(AC$2+SUM($R$4:$R89))),"")</f>
        <v/>
      </c>
      <c r="AL90" s="25" t="str">
        <f>IF(AC90="","",SUMIF(Hide[Unique Types],$C90&amp;" "&amp;AD90&amp;" "&amp;AE90&amp;" "&amp;AF90,SiteCalc2[FCI Charging Capacity '[kWh/day']]))</f>
        <v/>
      </c>
      <c r="AM90" s="27" t="str" cm="1">
        <f t="array" ref="AM90">IF(AM$2&lt;=$R90,INDEX('Sites Data'!$BC$11:$BC$210,(AM$2+SUM($R$4:$R89))),"")</f>
        <v/>
      </c>
      <c r="AN90" s="27" t="str" cm="1">
        <f t="array" ref="AN90">IF(AM$2&lt;=$R90,INDEX('Sites Data'!$BD$11:$BD$210,(AM$2+SUM($R$4:$R89))),"")</f>
        <v/>
      </c>
      <c r="AO90" s="27" t="str" cm="1">
        <f t="array" ref="AO90">IF(AM$2&lt;=$R90,INDEX('Sites Data'!$BE$11:$BE$210,(AM$2+SUM($R$4:$R89))),"")</f>
        <v/>
      </c>
      <c r="AP90" s="27" t="str" cm="1">
        <f t="array" ref="AP90">IF(AM$2&lt;=$R90,INDEX('Sites Data'!$BF$11:$BF$210,(AM$2+SUM($R$4:$R89))),"")</f>
        <v/>
      </c>
      <c r="AQ90" s="27" t="str" cm="1">
        <f t="array" ref="AQ90">IF(AM$2&lt;=$R90,INDEX('Sites Data'!$BG$11:$BG$210,(AM$2+SUM($R$4:$R89))),"")</f>
        <v/>
      </c>
      <c r="AR90" s="27" t="str" cm="1">
        <f t="array" ref="AR90">IF(AM$2&lt;=$R90,INDEX('Sites Data'!$BH$11:$BH$210,(AM$2+SUM($R$4:$R89))),"")</f>
        <v/>
      </c>
      <c r="AS90" s="27" t="str" cm="1">
        <f t="array" ref="AS90">IF(AM$2&lt;=$R90,INDEX('Sites Data'!$BI$11:$BI$210,(AM$2+SUM($R$4:$R89))),"")</f>
        <v/>
      </c>
      <c r="AT90" s="27" t="str" cm="1">
        <f t="array" ref="AT90">IF(AM$2&lt;=$R90,INDEX('Sites Data'!$BJ$11:$BJ$210,(AM$2+SUM($R$4:$R89))),"")</f>
        <v/>
      </c>
      <c r="AU90" s="27" t="str" cm="1">
        <f t="array" ref="AU90">IF(AM$2&lt;=$R90,INDEX('Sites Data'!$BK$11:$BK$210,(AM$2+SUM($R$4:$R89))),"")</f>
        <v/>
      </c>
      <c r="AV90" s="25" t="str">
        <f>IF(AM90="","",SUMIF(Hide[Unique Types],$C90&amp;" "&amp;AN90&amp;" "&amp;AO90&amp;" "&amp;AP90,SiteCalc2[FCI Charging Capacity '[kWh/day']]))</f>
        <v/>
      </c>
      <c r="AW90" s="27" t="str" cm="1">
        <f t="array" ref="AW90">IF(AW$2&lt;=$R90,INDEX('Sites Data'!$BC$11:$BC$210,(AW$2+SUM($R$4:$R89))),"")</f>
        <v/>
      </c>
      <c r="AX90" s="27" t="str" cm="1">
        <f t="array" ref="AX90">IF(AW$2&lt;=$R90,INDEX('Sites Data'!$BD$11:$BD$210,(AW$2+SUM($R$4:$R89))),"")</f>
        <v/>
      </c>
      <c r="AY90" s="27" t="str" cm="1">
        <f t="array" ref="AY90">IF(AW$2&lt;=$R90,INDEX('Sites Data'!$BE$11:$BE$210,(AW$2+SUM($R$4:$R89))),"")</f>
        <v/>
      </c>
      <c r="AZ90" s="27" t="str" cm="1">
        <f t="array" ref="AZ90">IF(AW$2&lt;=$R90,INDEX('Sites Data'!$BF$11:$BF$210,(AW$2+SUM($R$4:$R89))),"")</f>
        <v/>
      </c>
      <c r="BA90" s="27" t="str" cm="1">
        <f t="array" ref="BA90">IF(AW$2&lt;=$R90,INDEX('Sites Data'!$BG$11:$BG$210,(AW$2+SUM($R$4:$R89))),"")</f>
        <v/>
      </c>
      <c r="BB90" s="27" t="str" cm="1">
        <f t="array" ref="BB90">IF(AW$2&lt;=$R90,INDEX('Sites Data'!$BH$11:$BH$210,(AW$2+SUM($R$4:$R89))),"")</f>
        <v/>
      </c>
      <c r="BC90" s="27" t="str" cm="1">
        <f t="array" ref="BC90">IF(AW$2&lt;=$R90,INDEX('Sites Data'!$BI$11:$BI$210,(AW$2+SUM($R$4:$R89))),"")</f>
        <v/>
      </c>
      <c r="BD90" s="27" t="str" cm="1">
        <f t="array" ref="BD90">IF(AW$2&lt;=$R90,INDEX('Sites Data'!$BJ$11:$BJ$210,(AW$2+SUM($R$4:$R89))),"")</f>
        <v/>
      </c>
      <c r="BE90" s="27" t="str" cm="1">
        <f t="array" ref="BE90">IF(AW$2&lt;=$R90,INDEX('Sites Data'!$BK$11:$BK$210,(AW$2+SUM($R$4:$R89))),"")</f>
        <v/>
      </c>
      <c r="BF90" s="25" t="str">
        <f>IF(AW90="","",SUMIF(Hide[Unique Types],$C90&amp;" "&amp;AX90&amp;" "&amp;AY90&amp;" "&amp;AZ90,SiteCalc2[FCI Charging Capacity '[kWh/day']]))</f>
        <v/>
      </c>
      <c r="BG90" s="27" t="str" cm="1">
        <f t="array" ref="BG90">IF(BG$2&lt;=$R90,INDEX('Sites Data'!$BC$11:$BC$210,(BG$2+SUM($R$4:$R89))),"")</f>
        <v/>
      </c>
      <c r="BH90" s="27" t="str" cm="1">
        <f t="array" ref="BH90">IF(BG$2&lt;=$R90,INDEX('Sites Data'!$BD$11:$BD$210,(BG$2+SUM($R$4:$R89))),"")</f>
        <v/>
      </c>
      <c r="BI90" s="27" t="str" cm="1">
        <f t="array" ref="BI90">IF(BG$2&lt;=$R90,INDEX('Sites Data'!$BE$11:$BE$210,(BG$2+SUM($R$4:$R89))),"")</f>
        <v/>
      </c>
      <c r="BJ90" s="27" t="str" cm="1">
        <f t="array" ref="BJ90">IF(BG$2&lt;=$R90,INDEX('Sites Data'!$BF$11:$BF$210,(BG$2+SUM($R$4:$R89))),"")</f>
        <v/>
      </c>
      <c r="BK90" s="27" t="str" cm="1">
        <f t="array" ref="BK90">IF(BG$2&lt;=$R90,INDEX('Sites Data'!$BG$11:$BG$210,(BG$2+SUM($R$4:$R89))),"")</f>
        <v/>
      </c>
      <c r="BL90" s="27" t="str" cm="1">
        <f t="array" ref="BL90">IF(BG$2&lt;=$R90,INDEX('Sites Data'!$BH$11:$BH$210,(BG$2+SUM($R$4:$R89))),"")</f>
        <v/>
      </c>
      <c r="BM90" s="27" t="str" cm="1">
        <f t="array" ref="BM90">IF(BG$2&lt;=$R90,INDEX('Sites Data'!$BI$11:$BI$210,(BG$2+SUM($R$4:$R89))),"")</f>
        <v/>
      </c>
      <c r="BN90" s="27" t="str" cm="1">
        <f t="array" ref="BN90">IF(BG$2&lt;=$R90,INDEX('Sites Data'!$BJ$11:$BJ$210,(BG$2+SUM($R$4:$R89))),"")</f>
        <v/>
      </c>
      <c r="BO90" s="27" t="str" cm="1">
        <f t="array" ref="BO90">IF(BG$2&lt;=$R90,INDEX('Sites Data'!$BK$11:$BK$210,(BG$2+SUM($R$4:$R89))),"")</f>
        <v/>
      </c>
      <c r="BP90" s="25" t="str">
        <f>IF(BG90="","",SUMIF(Hide[Unique Types],$C90&amp;" "&amp;BH90&amp;" "&amp;BI90&amp;" "&amp;BJ90,SiteCalc2[FCI Charging Capacity '[kWh/day']]))</f>
        <v/>
      </c>
      <c r="BQ90" s="27" t="str" cm="1">
        <f t="array" ref="BQ90">IF(BQ$2&lt;=$R90,INDEX('Sites Data'!$BC$11:$BC$210,(BQ$2+SUM($R$4:$R89))),"")</f>
        <v/>
      </c>
      <c r="BR90" s="27" t="str" cm="1">
        <f t="array" ref="BR90">IF(BQ$2&lt;=$R90,INDEX('Sites Data'!$BD$11:$BD$210,(BQ$2+SUM($R$4:$R89))),"")</f>
        <v/>
      </c>
      <c r="BS90" s="27" t="str" cm="1">
        <f t="array" ref="BS90">IF(BQ$2&lt;=$R90,INDEX('Sites Data'!$BE$11:$BE$210,(BQ$2+SUM($R$4:$R89))),"")</f>
        <v/>
      </c>
      <c r="BT90" s="27" t="str" cm="1">
        <f t="array" ref="BT90">IF(BQ$2&lt;=$R90,INDEX('Sites Data'!$BF$11:$BF$210,(BQ$2+SUM($R$4:$R89))),"")</f>
        <v/>
      </c>
      <c r="BU90" s="27" t="str" cm="1">
        <f t="array" ref="BU90">IF(BQ$2&lt;=$R90,INDEX('Sites Data'!$BG$11:$BG$210,(BQ$2+SUM($R$4:$R89))),"")</f>
        <v/>
      </c>
      <c r="BV90" s="27" t="str" cm="1">
        <f t="array" ref="BV90">IF(BQ$2&lt;=$R90,INDEX('Sites Data'!$BH$11:$BH$210,(BQ$2+SUM($R$4:$R89))),"")</f>
        <v/>
      </c>
      <c r="BW90" s="27" t="str" cm="1">
        <f t="array" ref="BW90">IF(BQ$2&lt;=$R90,INDEX('Sites Data'!$BI$11:$BI$210,(BQ$2+SUM($R$4:$R89))),"")</f>
        <v/>
      </c>
      <c r="BX90" s="27" t="str" cm="1">
        <f t="array" ref="BX90">IF(BQ$2&lt;=$R90,INDEX('Sites Data'!$BJ$11:$BJ$210,(BQ$2+SUM($R$4:$R89))),"")</f>
        <v/>
      </c>
      <c r="BY90" s="27" t="str" cm="1">
        <f t="array" ref="BY90">IF(BQ$2&lt;=$R90,INDEX('Sites Data'!$BK$11:$BK$210,(BQ$2+SUM($R$4:$R89))),"")</f>
        <v/>
      </c>
      <c r="BZ90" s="25" t="str">
        <f>IF(BQ90="","",SUMIF(Hide[Unique Types],$C90&amp;" "&amp;BR90&amp;" "&amp;BS90&amp;" "&amp;BT90,SiteCalc2[FCI Charging Capacity '[kWh/day']]))</f>
        <v/>
      </c>
      <c r="CA90" s="27" t="str" cm="1">
        <f t="array" ref="CA90">IF(CA$2&lt;=$R90,INDEX('Sites Data'!$BC$11:$BC$210,(CA$2+SUM($R$4:$R89))),"")</f>
        <v/>
      </c>
      <c r="CB90" s="27" t="str" cm="1">
        <f t="array" ref="CB90">IF(CA$2&lt;=$R90,INDEX('Sites Data'!$BD$11:$BD$210,(CA$2+SUM($R$4:$R89))),"")</f>
        <v/>
      </c>
      <c r="CC90" s="27" t="str" cm="1">
        <f t="array" ref="CC90">IF(CA$2&lt;=$R90,INDEX('Sites Data'!$BE$11:$BE$210,(CA$2+SUM($R$4:$R89))),"")</f>
        <v/>
      </c>
      <c r="CD90" s="27" t="str" cm="1">
        <f t="array" ref="CD90">IF(CA$2&lt;=$R90,INDEX('Sites Data'!$BF$11:$BF$210,(CA$2+SUM($R$4:$R89))),"")</f>
        <v/>
      </c>
      <c r="CE90" s="27" t="str" cm="1">
        <f t="array" ref="CE90">IF(CA$2&lt;=$R90,INDEX('Sites Data'!$BG$11:$BG$210,(CA$2+SUM($R$4:$R89))),"")</f>
        <v/>
      </c>
      <c r="CF90" s="27" t="str" cm="1">
        <f t="array" ref="CF90">IF(CA$2&lt;=$R90,INDEX('Sites Data'!$BH$11:$BH$210,(CA$2+SUM($R$4:$R89))),"")</f>
        <v/>
      </c>
      <c r="CG90" s="27" t="str" cm="1">
        <f t="array" ref="CG90">IF(CA$2&lt;=$R90,INDEX('Sites Data'!$BI$11:$BI$210,(CA$2+SUM($R$4:$R89))),"")</f>
        <v/>
      </c>
      <c r="CH90" s="27" t="str" cm="1">
        <f t="array" ref="CH90">IF(CA$2&lt;=$R90,INDEX('Sites Data'!$BJ$11:$BJ$210,(CA$2+SUM($R$4:$R89))),"")</f>
        <v/>
      </c>
      <c r="CI90" s="27" t="str" cm="1">
        <f t="array" ref="CI90">IF(CA$2&lt;=$R90,INDEX('Sites Data'!$BK$11:$BK$210,(CA$2+SUM($R$4:$R89))),"")</f>
        <v/>
      </c>
      <c r="CJ90" s="25" t="str">
        <f>IF(CA90="","",SUMIF(Hide[Unique Types],$C90&amp;" "&amp;CB90&amp;" "&amp;CC90&amp;" "&amp;CD90,SiteCalc2[FCI Charging Capacity '[kWh/day']]))</f>
        <v/>
      </c>
      <c r="CK90" s="25" t="str">
        <f t="shared" si="23"/>
        <v/>
      </c>
      <c r="CL90" s="25" t="str">
        <f t="shared" si="24"/>
        <v/>
      </c>
      <c r="CM90" s="25" t="str">
        <f t="shared" si="25"/>
        <v/>
      </c>
      <c r="CN90" s="25" t="str">
        <f t="shared" si="26"/>
        <v/>
      </c>
      <c r="CO90" s="25" t="str">
        <f t="shared" si="27"/>
        <v/>
      </c>
      <c r="CP90" s="25" t="str">
        <f t="shared" si="28"/>
        <v/>
      </c>
      <c r="CQ90" s="25" t="str">
        <f t="shared" si="29"/>
        <v/>
      </c>
      <c r="CR90" s="25" t="str">
        <f t="shared" si="30"/>
        <v/>
      </c>
      <c r="CS90" s="25" t="str">
        <f t="shared" si="31"/>
        <v/>
      </c>
      <c r="CT90" s="25" t="str">
        <f t="shared" si="32"/>
        <v/>
      </c>
    </row>
    <row r="91" spans="1:98" x14ac:dyDescent="0.3">
      <c r="A91" s="20">
        <v>88</v>
      </c>
      <c r="B91" s="20">
        <f t="shared" si="22"/>
        <v>0</v>
      </c>
      <c r="D91" s="25">
        <f>_xlfn.XLOOKUP(C91,SiteChar[Site Name],SiteChar[Site Street Address],"",0,1)</f>
        <v>0</v>
      </c>
      <c r="E91" s="25" t="str">
        <f>_xlfn.XLOOKUP(D91,SiteChar[Site Street Address],SiteChar[Site City],"",0,1)</f>
        <v/>
      </c>
      <c r="F91" s="25">
        <f>_xlfn.XLOOKUP($C91,SiteChar[Site Name],SiteChar[Latitude],"",0,1)</f>
        <v>0</v>
      </c>
      <c r="G91" s="25">
        <f>_xlfn.XLOOKUP($C91,SiteChar[Site Name],SiteChar[Longitude],"",0,1)</f>
        <v>0</v>
      </c>
      <c r="H91" s="33">
        <f>_xlfn.XLOOKUP($C91,SiteChar[Site Name],SiteChar[Expected Date of Station Operation],"",0,1)</f>
        <v>0</v>
      </c>
      <c r="I91" s="34">
        <f>_xlfn.XLOOKUP($C91,SiteChar[Site Name],SiteChar[Expected Daily Permitted Hours],"",0,1)</f>
        <v>0</v>
      </c>
      <c r="J91" s="25">
        <f>_xlfn.XLOOKUP($C91,SiteChar[Site Name],SiteChar[Maximum Total Site Power 
'[kW']],"",0,1)</f>
        <v>0</v>
      </c>
      <c r="K91" s="25"/>
      <c r="L91" s="25" cm="1">
        <f t="array" ref="L91">_xlfn.XLOOKUP($C91,SiteChar[Site Name],SiteCalc1[Total Site
FCI 
Power Rating 
'[kW']],"",0,1)</f>
        <v>0</v>
      </c>
      <c r="M91" s="25" cm="1">
        <f t="array" ref="M91">_xlfn.XLOOKUP($C91,SiteChar[Site Name],SiteCalc1[Total 
Site 
LMD-FCI Power Rating 
'[kW']],"",0,1)</f>
        <v>0</v>
      </c>
      <c r="N91" s="25" cm="1">
        <f t="array" ref="N91">_xlfn.XLOOKUP($C91,SiteChar[Site Name],SiteCalc1[Total Site
HD-FCI Power Rating 
'[kW']],"",0,1)</f>
        <v>0</v>
      </c>
      <c r="O91" s="25" cm="1">
        <f t="array" ref="O91">_xlfn.XLOOKUP($C91,SiteChar[Site Name],SiteCalc2[Total Number of 
Site 
FSEs],"",0,1)</f>
        <v>0</v>
      </c>
      <c r="P91" s="27" cm="1">
        <f t="array" ref="P91">_xlfn.XLOOKUP($C91,SiteChar[Site Name],SiteCalc2[Total Number of Site
LMD-FCI FSEs],"",0,1)</f>
        <v>0</v>
      </c>
      <c r="Q91" s="27" cm="1">
        <f t="array" ref="Q91">_xlfn.XLOOKUP($C91,SiteChar[Site Name],SiteCalc2[Total Number of Site
HD-FCI FSEs],"",0,1)</f>
        <v>0</v>
      </c>
      <c r="R91" s="27" t="str" cm="1">
        <f t="array" ref="R91">_xlfn.XLOOKUP(C91,'Sites Data'!AZ98:$AZ$210,'Sites Data'!BA98:$BA$210,"",0,1)</f>
        <v/>
      </c>
      <c r="S91" s="25" t="str" cm="1">
        <f t="array" ref="S91">INDEX('Sites Data'!$BC$11:$BC$210,(S$2+SUM($R$4:R90)))</f>
        <v/>
      </c>
      <c r="T91" s="25" t="str" cm="1">
        <f t="array" ref="T91">INDEX('Sites Data'!$BD$11:$BD$210,(S$2+SUM($R$4:R90)))</f>
        <v/>
      </c>
      <c r="U91" s="25" t="str" cm="1">
        <f t="array" ref="U91">INDEX('Sites Data'!$BE$11:$BE$210,(S$2+SUM($R$4:$R90)))</f>
        <v/>
      </c>
      <c r="V91" s="25" t="str" cm="1">
        <f t="array" ref="V91">INDEX('Sites Data'!$BF$11:$BF$210,(S$2+SUM($R$4:$R90)))</f>
        <v/>
      </c>
      <c r="W91" s="25" t="str" cm="1">
        <f t="array" ref="W91">INDEX('Sites Data'!$BG$11:$BG$210,(S$2+SUM($R$4:$R90)))</f>
        <v/>
      </c>
      <c r="X91" s="25" t="str" cm="1">
        <f t="array" ref="X91">INDEX('Sites Data'!$BH$11:$BH$210,(S$2+SUM($R$4:$R90)))</f>
        <v/>
      </c>
      <c r="Y91" s="25" t="str" cm="1">
        <f t="array" ref="Y91">INDEX('Sites Data'!$BI$11:$BI$210,(S$2+SUM($R$4:$R90)))</f>
        <v/>
      </c>
      <c r="Z91" s="25" t="str" cm="1">
        <f t="array" ref="Z91">INDEX('Sites Data'!$BJ$11:$BJ$210,(S$2+SUM($R$4:$R90)))</f>
        <v/>
      </c>
      <c r="AA91" s="25" t="str" cm="1">
        <f t="array" ref="AA91">INDEX('Sites Data'!$BK$11:$BK$210,(S$2+SUM($R$4:$R90)))</f>
        <v/>
      </c>
      <c r="AB91" s="25" t="str">
        <f>IF(S91="","",SUMIF(Hide[Unique Types],$C91&amp;" "&amp;T91&amp;" "&amp;U91&amp;" "&amp;V91,SiteCalc2[FCI Charging Capacity '[kWh/day']]))</f>
        <v/>
      </c>
      <c r="AC91" s="27" t="str" cm="1">
        <f t="array" ref="AC91">IF(AC$2&lt;=$R91,INDEX('Sites Data'!$BC$11:$BC$210,(AC$2+SUM($R$4:$R90))),"")</f>
        <v/>
      </c>
      <c r="AD91" s="152" t="str" cm="1">
        <f t="array" ref="AD91">IF(AC$2&lt;=$R91,INDEX('Sites Data'!$BD$11:$BD$210,(AC$2+SUM($R$4:$R90))),"")</f>
        <v/>
      </c>
      <c r="AE91" s="27" t="str" cm="1">
        <f t="array" ref="AE91">IF(AC$2&lt;=$R91,INDEX('Sites Data'!$BE$11:$BE$210,(AC$2+SUM($R$4:$R90))),"")</f>
        <v/>
      </c>
      <c r="AF91" s="27" t="str" cm="1">
        <f t="array" ref="AF91">IF(AC$2&lt;=$R91,INDEX('Sites Data'!$BF$11:$BF$210,(AC$2+SUM($R$4:$R90))),"")</f>
        <v/>
      </c>
      <c r="AG91" s="27" t="str" cm="1">
        <f t="array" ref="AG91">IF(AC$2&lt;=$R91,INDEX('Sites Data'!$BG$11:$BG$210,(AC$2+SUM($R$4:$R90))),"")</f>
        <v/>
      </c>
      <c r="AH91" s="27" t="str" cm="1">
        <f t="array" ref="AH91">IF(AC$2&lt;=$R91,INDEX('Sites Data'!$BH$11:$BH$210,(AC$2+SUM($R$4:$R90))),"")</f>
        <v/>
      </c>
      <c r="AI91" s="27" t="str" cm="1">
        <f t="array" ref="AI91">IF(AC$2&lt;=$R91,INDEX('Sites Data'!$BI$11:$BI$210,(AC$2+SUM($R$4:$R90))),"")</f>
        <v/>
      </c>
      <c r="AJ91" s="27" t="str" cm="1">
        <f t="array" ref="AJ91">IF(AC$2&lt;=$R91,INDEX('Sites Data'!$BJ$11:$BJ$210,(AC$2+SUM($R$4:$R90))),"")</f>
        <v/>
      </c>
      <c r="AK91" s="27" t="str" cm="1">
        <f t="array" ref="AK91">IF(AC$2&lt;=$R91,INDEX('Sites Data'!$BK$11:$BK$210,(AC$2+SUM($R$4:$R90))),"")</f>
        <v/>
      </c>
      <c r="AL91" s="25" t="str">
        <f>IF(AC91="","",SUMIF(Hide[Unique Types],$C91&amp;" "&amp;AD91&amp;" "&amp;AE91&amp;" "&amp;AF91,SiteCalc2[FCI Charging Capacity '[kWh/day']]))</f>
        <v/>
      </c>
      <c r="AM91" s="27" t="str" cm="1">
        <f t="array" ref="AM91">IF(AM$2&lt;=$R91,INDEX('Sites Data'!$BC$11:$BC$210,(AM$2+SUM($R$4:$R90))),"")</f>
        <v/>
      </c>
      <c r="AN91" s="27" t="str" cm="1">
        <f t="array" ref="AN91">IF(AM$2&lt;=$R91,INDEX('Sites Data'!$BD$11:$BD$210,(AM$2+SUM($R$4:$R90))),"")</f>
        <v/>
      </c>
      <c r="AO91" s="27" t="str" cm="1">
        <f t="array" ref="AO91">IF(AM$2&lt;=$R91,INDEX('Sites Data'!$BE$11:$BE$210,(AM$2+SUM($R$4:$R90))),"")</f>
        <v/>
      </c>
      <c r="AP91" s="27" t="str" cm="1">
        <f t="array" ref="AP91">IF(AM$2&lt;=$R91,INDEX('Sites Data'!$BF$11:$BF$210,(AM$2+SUM($R$4:$R90))),"")</f>
        <v/>
      </c>
      <c r="AQ91" s="27" t="str" cm="1">
        <f t="array" ref="AQ91">IF(AM$2&lt;=$R91,INDEX('Sites Data'!$BG$11:$BG$210,(AM$2+SUM($R$4:$R90))),"")</f>
        <v/>
      </c>
      <c r="AR91" s="27" t="str" cm="1">
        <f t="array" ref="AR91">IF(AM$2&lt;=$R91,INDEX('Sites Data'!$BH$11:$BH$210,(AM$2+SUM($R$4:$R90))),"")</f>
        <v/>
      </c>
      <c r="AS91" s="27" t="str" cm="1">
        <f t="array" ref="AS91">IF(AM$2&lt;=$R91,INDEX('Sites Data'!$BI$11:$BI$210,(AM$2+SUM($R$4:$R90))),"")</f>
        <v/>
      </c>
      <c r="AT91" s="27" t="str" cm="1">
        <f t="array" ref="AT91">IF(AM$2&lt;=$R91,INDEX('Sites Data'!$BJ$11:$BJ$210,(AM$2+SUM($R$4:$R90))),"")</f>
        <v/>
      </c>
      <c r="AU91" s="27" t="str" cm="1">
        <f t="array" ref="AU91">IF(AM$2&lt;=$R91,INDEX('Sites Data'!$BK$11:$BK$210,(AM$2+SUM($R$4:$R90))),"")</f>
        <v/>
      </c>
      <c r="AV91" s="25" t="str">
        <f>IF(AM91="","",SUMIF(Hide[Unique Types],$C91&amp;" "&amp;AN91&amp;" "&amp;AO91&amp;" "&amp;AP91,SiteCalc2[FCI Charging Capacity '[kWh/day']]))</f>
        <v/>
      </c>
      <c r="AW91" s="27" t="str" cm="1">
        <f t="array" ref="AW91">IF(AW$2&lt;=$R91,INDEX('Sites Data'!$BC$11:$BC$210,(AW$2+SUM($R$4:$R90))),"")</f>
        <v/>
      </c>
      <c r="AX91" s="27" t="str" cm="1">
        <f t="array" ref="AX91">IF(AW$2&lt;=$R91,INDEX('Sites Data'!$BD$11:$BD$210,(AW$2+SUM($R$4:$R90))),"")</f>
        <v/>
      </c>
      <c r="AY91" s="27" t="str" cm="1">
        <f t="array" ref="AY91">IF(AW$2&lt;=$R91,INDEX('Sites Data'!$BE$11:$BE$210,(AW$2+SUM($R$4:$R90))),"")</f>
        <v/>
      </c>
      <c r="AZ91" s="27" t="str" cm="1">
        <f t="array" ref="AZ91">IF(AW$2&lt;=$R91,INDEX('Sites Data'!$BF$11:$BF$210,(AW$2+SUM($R$4:$R90))),"")</f>
        <v/>
      </c>
      <c r="BA91" s="27" t="str" cm="1">
        <f t="array" ref="BA91">IF(AW$2&lt;=$R91,INDEX('Sites Data'!$BG$11:$BG$210,(AW$2+SUM($R$4:$R90))),"")</f>
        <v/>
      </c>
      <c r="BB91" s="27" t="str" cm="1">
        <f t="array" ref="BB91">IF(AW$2&lt;=$R91,INDEX('Sites Data'!$BH$11:$BH$210,(AW$2+SUM($R$4:$R90))),"")</f>
        <v/>
      </c>
      <c r="BC91" s="27" t="str" cm="1">
        <f t="array" ref="BC91">IF(AW$2&lt;=$R91,INDEX('Sites Data'!$BI$11:$BI$210,(AW$2+SUM($R$4:$R90))),"")</f>
        <v/>
      </c>
      <c r="BD91" s="27" t="str" cm="1">
        <f t="array" ref="BD91">IF(AW$2&lt;=$R91,INDEX('Sites Data'!$BJ$11:$BJ$210,(AW$2+SUM($R$4:$R90))),"")</f>
        <v/>
      </c>
      <c r="BE91" s="27" t="str" cm="1">
        <f t="array" ref="BE91">IF(AW$2&lt;=$R91,INDEX('Sites Data'!$BK$11:$BK$210,(AW$2+SUM($R$4:$R90))),"")</f>
        <v/>
      </c>
      <c r="BF91" s="25" t="str">
        <f>IF(AW91="","",SUMIF(Hide[Unique Types],$C91&amp;" "&amp;AX91&amp;" "&amp;AY91&amp;" "&amp;AZ91,SiteCalc2[FCI Charging Capacity '[kWh/day']]))</f>
        <v/>
      </c>
      <c r="BG91" s="27" t="str" cm="1">
        <f t="array" ref="BG91">IF(BG$2&lt;=$R91,INDEX('Sites Data'!$BC$11:$BC$210,(BG$2+SUM($R$4:$R90))),"")</f>
        <v/>
      </c>
      <c r="BH91" s="27" t="str" cm="1">
        <f t="array" ref="BH91">IF(BG$2&lt;=$R91,INDEX('Sites Data'!$BD$11:$BD$210,(BG$2+SUM($R$4:$R90))),"")</f>
        <v/>
      </c>
      <c r="BI91" s="27" t="str" cm="1">
        <f t="array" ref="BI91">IF(BG$2&lt;=$R91,INDEX('Sites Data'!$BE$11:$BE$210,(BG$2+SUM($R$4:$R90))),"")</f>
        <v/>
      </c>
      <c r="BJ91" s="27" t="str" cm="1">
        <f t="array" ref="BJ91">IF(BG$2&lt;=$R91,INDEX('Sites Data'!$BF$11:$BF$210,(BG$2+SUM($R$4:$R90))),"")</f>
        <v/>
      </c>
      <c r="BK91" s="27" t="str" cm="1">
        <f t="array" ref="BK91">IF(BG$2&lt;=$R91,INDEX('Sites Data'!$BG$11:$BG$210,(BG$2+SUM($R$4:$R90))),"")</f>
        <v/>
      </c>
      <c r="BL91" s="27" t="str" cm="1">
        <f t="array" ref="BL91">IF(BG$2&lt;=$R91,INDEX('Sites Data'!$BH$11:$BH$210,(BG$2+SUM($R$4:$R90))),"")</f>
        <v/>
      </c>
      <c r="BM91" s="27" t="str" cm="1">
        <f t="array" ref="BM91">IF(BG$2&lt;=$R91,INDEX('Sites Data'!$BI$11:$BI$210,(BG$2+SUM($R$4:$R90))),"")</f>
        <v/>
      </c>
      <c r="BN91" s="27" t="str" cm="1">
        <f t="array" ref="BN91">IF(BG$2&lt;=$R91,INDEX('Sites Data'!$BJ$11:$BJ$210,(BG$2+SUM($R$4:$R90))),"")</f>
        <v/>
      </c>
      <c r="BO91" s="27" t="str" cm="1">
        <f t="array" ref="BO91">IF(BG$2&lt;=$R91,INDEX('Sites Data'!$BK$11:$BK$210,(BG$2+SUM($R$4:$R90))),"")</f>
        <v/>
      </c>
      <c r="BP91" s="25" t="str">
        <f>IF(BG91="","",SUMIF(Hide[Unique Types],$C91&amp;" "&amp;BH91&amp;" "&amp;BI91&amp;" "&amp;BJ91,SiteCalc2[FCI Charging Capacity '[kWh/day']]))</f>
        <v/>
      </c>
      <c r="BQ91" s="27" t="str" cm="1">
        <f t="array" ref="BQ91">IF(BQ$2&lt;=$R91,INDEX('Sites Data'!$BC$11:$BC$210,(BQ$2+SUM($R$4:$R90))),"")</f>
        <v/>
      </c>
      <c r="BR91" s="27" t="str" cm="1">
        <f t="array" ref="BR91">IF(BQ$2&lt;=$R91,INDEX('Sites Data'!$BD$11:$BD$210,(BQ$2+SUM($R$4:$R90))),"")</f>
        <v/>
      </c>
      <c r="BS91" s="27" t="str" cm="1">
        <f t="array" ref="BS91">IF(BQ$2&lt;=$R91,INDEX('Sites Data'!$BE$11:$BE$210,(BQ$2+SUM($R$4:$R90))),"")</f>
        <v/>
      </c>
      <c r="BT91" s="27" t="str" cm="1">
        <f t="array" ref="BT91">IF(BQ$2&lt;=$R91,INDEX('Sites Data'!$BF$11:$BF$210,(BQ$2+SUM($R$4:$R90))),"")</f>
        <v/>
      </c>
      <c r="BU91" s="27" t="str" cm="1">
        <f t="array" ref="BU91">IF(BQ$2&lt;=$R91,INDEX('Sites Data'!$BG$11:$BG$210,(BQ$2+SUM($R$4:$R90))),"")</f>
        <v/>
      </c>
      <c r="BV91" s="27" t="str" cm="1">
        <f t="array" ref="BV91">IF(BQ$2&lt;=$R91,INDEX('Sites Data'!$BH$11:$BH$210,(BQ$2+SUM($R$4:$R90))),"")</f>
        <v/>
      </c>
      <c r="BW91" s="27" t="str" cm="1">
        <f t="array" ref="BW91">IF(BQ$2&lt;=$R91,INDEX('Sites Data'!$BI$11:$BI$210,(BQ$2+SUM($R$4:$R90))),"")</f>
        <v/>
      </c>
      <c r="BX91" s="27" t="str" cm="1">
        <f t="array" ref="BX91">IF(BQ$2&lt;=$R91,INDEX('Sites Data'!$BJ$11:$BJ$210,(BQ$2+SUM($R$4:$R90))),"")</f>
        <v/>
      </c>
      <c r="BY91" s="27" t="str" cm="1">
        <f t="array" ref="BY91">IF(BQ$2&lt;=$R91,INDEX('Sites Data'!$BK$11:$BK$210,(BQ$2+SUM($R$4:$R90))),"")</f>
        <v/>
      </c>
      <c r="BZ91" s="25" t="str">
        <f>IF(BQ91="","",SUMIF(Hide[Unique Types],$C91&amp;" "&amp;BR91&amp;" "&amp;BS91&amp;" "&amp;BT91,SiteCalc2[FCI Charging Capacity '[kWh/day']]))</f>
        <v/>
      </c>
      <c r="CA91" s="27" t="str" cm="1">
        <f t="array" ref="CA91">IF(CA$2&lt;=$R91,INDEX('Sites Data'!$BC$11:$BC$210,(CA$2+SUM($R$4:$R90))),"")</f>
        <v/>
      </c>
      <c r="CB91" s="27" t="str" cm="1">
        <f t="array" ref="CB91">IF(CA$2&lt;=$R91,INDEX('Sites Data'!$BD$11:$BD$210,(CA$2+SUM($R$4:$R90))),"")</f>
        <v/>
      </c>
      <c r="CC91" s="27" t="str" cm="1">
        <f t="array" ref="CC91">IF(CA$2&lt;=$R91,INDEX('Sites Data'!$BE$11:$BE$210,(CA$2+SUM($R$4:$R90))),"")</f>
        <v/>
      </c>
      <c r="CD91" s="27" t="str" cm="1">
        <f t="array" ref="CD91">IF(CA$2&lt;=$R91,INDEX('Sites Data'!$BF$11:$BF$210,(CA$2+SUM($R$4:$R90))),"")</f>
        <v/>
      </c>
      <c r="CE91" s="27" t="str" cm="1">
        <f t="array" ref="CE91">IF(CA$2&lt;=$R91,INDEX('Sites Data'!$BG$11:$BG$210,(CA$2+SUM($R$4:$R90))),"")</f>
        <v/>
      </c>
      <c r="CF91" s="27" t="str" cm="1">
        <f t="array" ref="CF91">IF(CA$2&lt;=$R91,INDEX('Sites Data'!$BH$11:$BH$210,(CA$2+SUM($R$4:$R90))),"")</f>
        <v/>
      </c>
      <c r="CG91" s="27" t="str" cm="1">
        <f t="array" ref="CG91">IF(CA$2&lt;=$R91,INDEX('Sites Data'!$BI$11:$BI$210,(CA$2+SUM($R$4:$R90))),"")</f>
        <v/>
      </c>
      <c r="CH91" s="27" t="str" cm="1">
        <f t="array" ref="CH91">IF(CA$2&lt;=$R91,INDEX('Sites Data'!$BJ$11:$BJ$210,(CA$2+SUM($R$4:$R90))),"")</f>
        <v/>
      </c>
      <c r="CI91" s="27" t="str" cm="1">
        <f t="array" ref="CI91">IF(CA$2&lt;=$R91,INDEX('Sites Data'!$BK$11:$BK$210,(CA$2+SUM($R$4:$R90))),"")</f>
        <v/>
      </c>
      <c r="CJ91" s="25" t="str">
        <f>IF(CA91="","",SUMIF(Hide[Unique Types],$C91&amp;" "&amp;CB91&amp;" "&amp;CC91&amp;" "&amp;CD91,SiteCalc2[FCI Charging Capacity '[kWh/day']]))</f>
        <v/>
      </c>
      <c r="CK91" s="25" t="str">
        <f t="shared" si="23"/>
        <v/>
      </c>
      <c r="CL91" s="25" t="str">
        <f t="shared" si="24"/>
        <v/>
      </c>
      <c r="CM91" s="25" t="str">
        <f t="shared" si="25"/>
        <v/>
      </c>
      <c r="CN91" s="25" t="str">
        <f t="shared" si="26"/>
        <v/>
      </c>
      <c r="CO91" s="25" t="str">
        <f t="shared" si="27"/>
        <v/>
      </c>
      <c r="CP91" s="25" t="str">
        <f t="shared" si="28"/>
        <v/>
      </c>
      <c r="CQ91" s="25" t="str">
        <f t="shared" si="29"/>
        <v/>
      </c>
      <c r="CR91" s="25" t="str">
        <f t="shared" si="30"/>
        <v/>
      </c>
      <c r="CS91" s="25" t="str">
        <f t="shared" si="31"/>
        <v/>
      </c>
      <c r="CT91" s="25" t="str">
        <f t="shared" si="32"/>
        <v/>
      </c>
    </row>
    <row r="92" spans="1:98" x14ac:dyDescent="0.3">
      <c r="A92" s="20">
        <v>89</v>
      </c>
      <c r="B92" s="20">
        <f t="shared" si="22"/>
        <v>0</v>
      </c>
      <c r="D92" s="25">
        <f>_xlfn.XLOOKUP(C92,SiteChar[Site Name],SiteChar[Site Street Address],"",0,1)</f>
        <v>0</v>
      </c>
      <c r="E92" s="25" t="str">
        <f>_xlfn.XLOOKUP(D92,SiteChar[Site Street Address],SiteChar[Site City],"",0,1)</f>
        <v/>
      </c>
      <c r="F92" s="25">
        <f>_xlfn.XLOOKUP($C92,SiteChar[Site Name],SiteChar[Latitude],"",0,1)</f>
        <v>0</v>
      </c>
      <c r="G92" s="25">
        <f>_xlfn.XLOOKUP($C92,SiteChar[Site Name],SiteChar[Longitude],"",0,1)</f>
        <v>0</v>
      </c>
      <c r="H92" s="33">
        <f>_xlfn.XLOOKUP($C92,SiteChar[Site Name],SiteChar[Expected Date of Station Operation],"",0,1)</f>
        <v>0</v>
      </c>
      <c r="I92" s="34">
        <f>_xlfn.XLOOKUP($C92,SiteChar[Site Name],SiteChar[Expected Daily Permitted Hours],"",0,1)</f>
        <v>0</v>
      </c>
      <c r="J92" s="25">
        <f>_xlfn.XLOOKUP($C92,SiteChar[Site Name],SiteChar[Maximum Total Site Power 
'[kW']],"",0,1)</f>
        <v>0</v>
      </c>
      <c r="K92" s="25"/>
      <c r="L92" s="25" cm="1">
        <f t="array" ref="L92">_xlfn.XLOOKUP($C92,SiteChar[Site Name],SiteCalc1[Total Site
FCI 
Power Rating 
'[kW']],"",0,1)</f>
        <v>0</v>
      </c>
      <c r="M92" s="25" cm="1">
        <f t="array" ref="M92">_xlfn.XLOOKUP($C92,SiteChar[Site Name],SiteCalc1[Total 
Site 
LMD-FCI Power Rating 
'[kW']],"",0,1)</f>
        <v>0</v>
      </c>
      <c r="N92" s="25" cm="1">
        <f t="array" ref="N92">_xlfn.XLOOKUP($C92,SiteChar[Site Name],SiteCalc1[Total Site
HD-FCI Power Rating 
'[kW']],"",0,1)</f>
        <v>0</v>
      </c>
      <c r="O92" s="25" cm="1">
        <f t="array" ref="O92">_xlfn.XLOOKUP($C92,SiteChar[Site Name],SiteCalc2[Total Number of 
Site 
FSEs],"",0,1)</f>
        <v>0</v>
      </c>
      <c r="P92" s="27" cm="1">
        <f t="array" ref="P92">_xlfn.XLOOKUP($C92,SiteChar[Site Name],SiteCalc2[Total Number of Site
LMD-FCI FSEs],"",0,1)</f>
        <v>0</v>
      </c>
      <c r="Q92" s="27" cm="1">
        <f t="array" ref="Q92">_xlfn.XLOOKUP($C92,SiteChar[Site Name],SiteCalc2[Total Number of Site
HD-FCI FSEs],"",0,1)</f>
        <v>0</v>
      </c>
      <c r="R92" s="27" t="str" cm="1">
        <f t="array" ref="R92">_xlfn.XLOOKUP(C92,'Sites Data'!AZ99:$AZ$210,'Sites Data'!BA99:$BA$210,"",0,1)</f>
        <v/>
      </c>
      <c r="S92" s="25" t="str" cm="1">
        <f t="array" ref="S92">INDEX('Sites Data'!$BC$11:$BC$210,(S$2+SUM($R$4:R91)))</f>
        <v/>
      </c>
      <c r="T92" s="25" t="str" cm="1">
        <f t="array" ref="T92">INDEX('Sites Data'!$BD$11:$BD$210,(S$2+SUM($R$4:R91)))</f>
        <v/>
      </c>
      <c r="U92" s="25" t="str" cm="1">
        <f t="array" ref="U92">INDEX('Sites Data'!$BE$11:$BE$210,(S$2+SUM($R$4:$R91)))</f>
        <v/>
      </c>
      <c r="V92" s="25" t="str" cm="1">
        <f t="array" ref="V92">INDEX('Sites Data'!$BF$11:$BF$210,(S$2+SUM($R$4:$R91)))</f>
        <v/>
      </c>
      <c r="W92" s="25" t="str" cm="1">
        <f t="array" ref="W92">INDEX('Sites Data'!$BG$11:$BG$210,(S$2+SUM($R$4:$R91)))</f>
        <v/>
      </c>
      <c r="X92" s="25" t="str" cm="1">
        <f t="array" ref="X92">INDEX('Sites Data'!$BH$11:$BH$210,(S$2+SUM($R$4:$R91)))</f>
        <v/>
      </c>
      <c r="Y92" s="25" t="str" cm="1">
        <f t="array" ref="Y92">INDEX('Sites Data'!$BI$11:$BI$210,(S$2+SUM($R$4:$R91)))</f>
        <v/>
      </c>
      <c r="Z92" s="25" t="str" cm="1">
        <f t="array" ref="Z92">INDEX('Sites Data'!$BJ$11:$BJ$210,(S$2+SUM($R$4:$R91)))</f>
        <v/>
      </c>
      <c r="AA92" s="25" t="str" cm="1">
        <f t="array" ref="AA92">INDEX('Sites Data'!$BK$11:$BK$210,(S$2+SUM($R$4:$R91)))</f>
        <v/>
      </c>
      <c r="AB92" s="25" t="str">
        <f>IF(S92="","",SUMIF(Hide[Unique Types],$C92&amp;" "&amp;T92&amp;" "&amp;U92&amp;" "&amp;V92,SiteCalc2[FCI Charging Capacity '[kWh/day']]))</f>
        <v/>
      </c>
      <c r="AC92" s="27" t="str" cm="1">
        <f t="array" ref="AC92">IF(AC$2&lt;=$R92,INDEX('Sites Data'!$BC$11:$BC$210,(AC$2+SUM($R$4:$R91))),"")</f>
        <v/>
      </c>
      <c r="AD92" s="152" t="str" cm="1">
        <f t="array" ref="AD92">IF(AC$2&lt;=$R92,INDEX('Sites Data'!$BD$11:$BD$210,(AC$2+SUM($R$4:$R91))),"")</f>
        <v/>
      </c>
      <c r="AE92" s="27" t="str" cm="1">
        <f t="array" ref="AE92">IF(AC$2&lt;=$R92,INDEX('Sites Data'!$BE$11:$BE$210,(AC$2+SUM($R$4:$R91))),"")</f>
        <v/>
      </c>
      <c r="AF92" s="27" t="str" cm="1">
        <f t="array" ref="AF92">IF(AC$2&lt;=$R92,INDEX('Sites Data'!$BF$11:$BF$210,(AC$2+SUM($R$4:$R91))),"")</f>
        <v/>
      </c>
      <c r="AG92" s="27" t="str" cm="1">
        <f t="array" ref="AG92">IF(AC$2&lt;=$R92,INDEX('Sites Data'!$BG$11:$BG$210,(AC$2+SUM($R$4:$R91))),"")</f>
        <v/>
      </c>
      <c r="AH92" s="27" t="str" cm="1">
        <f t="array" ref="AH92">IF(AC$2&lt;=$R92,INDEX('Sites Data'!$BH$11:$BH$210,(AC$2+SUM($R$4:$R91))),"")</f>
        <v/>
      </c>
      <c r="AI92" s="27" t="str" cm="1">
        <f t="array" ref="AI92">IF(AC$2&lt;=$R92,INDEX('Sites Data'!$BI$11:$BI$210,(AC$2+SUM($R$4:$R91))),"")</f>
        <v/>
      </c>
      <c r="AJ92" s="27" t="str" cm="1">
        <f t="array" ref="AJ92">IF(AC$2&lt;=$R92,INDEX('Sites Data'!$BJ$11:$BJ$210,(AC$2+SUM($R$4:$R91))),"")</f>
        <v/>
      </c>
      <c r="AK92" s="27" t="str" cm="1">
        <f t="array" ref="AK92">IF(AC$2&lt;=$R92,INDEX('Sites Data'!$BK$11:$BK$210,(AC$2+SUM($R$4:$R91))),"")</f>
        <v/>
      </c>
      <c r="AL92" s="25" t="str">
        <f>IF(AC92="","",SUMIF(Hide[Unique Types],$C92&amp;" "&amp;AD92&amp;" "&amp;AE92&amp;" "&amp;AF92,SiteCalc2[FCI Charging Capacity '[kWh/day']]))</f>
        <v/>
      </c>
      <c r="AM92" s="27" t="str" cm="1">
        <f t="array" ref="AM92">IF(AM$2&lt;=$R92,INDEX('Sites Data'!$BC$11:$BC$210,(AM$2+SUM($R$4:$R91))),"")</f>
        <v/>
      </c>
      <c r="AN92" s="27" t="str" cm="1">
        <f t="array" ref="AN92">IF(AM$2&lt;=$R92,INDEX('Sites Data'!$BD$11:$BD$210,(AM$2+SUM($R$4:$R91))),"")</f>
        <v/>
      </c>
      <c r="AO92" s="27" t="str" cm="1">
        <f t="array" ref="AO92">IF(AM$2&lt;=$R92,INDEX('Sites Data'!$BE$11:$BE$210,(AM$2+SUM($R$4:$R91))),"")</f>
        <v/>
      </c>
      <c r="AP92" s="27" t="str" cm="1">
        <f t="array" ref="AP92">IF(AM$2&lt;=$R92,INDEX('Sites Data'!$BF$11:$BF$210,(AM$2+SUM($R$4:$R91))),"")</f>
        <v/>
      </c>
      <c r="AQ92" s="27" t="str" cm="1">
        <f t="array" ref="AQ92">IF(AM$2&lt;=$R92,INDEX('Sites Data'!$BG$11:$BG$210,(AM$2+SUM($R$4:$R91))),"")</f>
        <v/>
      </c>
      <c r="AR92" s="27" t="str" cm="1">
        <f t="array" ref="AR92">IF(AM$2&lt;=$R92,INDEX('Sites Data'!$BH$11:$BH$210,(AM$2+SUM($R$4:$R91))),"")</f>
        <v/>
      </c>
      <c r="AS92" s="27" t="str" cm="1">
        <f t="array" ref="AS92">IF(AM$2&lt;=$R92,INDEX('Sites Data'!$BI$11:$BI$210,(AM$2+SUM($R$4:$R91))),"")</f>
        <v/>
      </c>
      <c r="AT92" s="27" t="str" cm="1">
        <f t="array" ref="AT92">IF(AM$2&lt;=$R92,INDEX('Sites Data'!$BJ$11:$BJ$210,(AM$2+SUM($R$4:$R91))),"")</f>
        <v/>
      </c>
      <c r="AU92" s="27" t="str" cm="1">
        <f t="array" ref="AU92">IF(AM$2&lt;=$R92,INDEX('Sites Data'!$BK$11:$BK$210,(AM$2+SUM($R$4:$R91))),"")</f>
        <v/>
      </c>
      <c r="AV92" s="25" t="str">
        <f>IF(AM92="","",SUMIF(Hide[Unique Types],$C92&amp;" "&amp;AN92&amp;" "&amp;AO92&amp;" "&amp;AP92,SiteCalc2[FCI Charging Capacity '[kWh/day']]))</f>
        <v/>
      </c>
      <c r="AW92" s="27" t="str" cm="1">
        <f t="array" ref="AW92">IF(AW$2&lt;=$R92,INDEX('Sites Data'!$BC$11:$BC$210,(AW$2+SUM($R$4:$R91))),"")</f>
        <v/>
      </c>
      <c r="AX92" s="27" t="str" cm="1">
        <f t="array" ref="AX92">IF(AW$2&lt;=$R92,INDEX('Sites Data'!$BD$11:$BD$210,(AW$2+SUM($R$4:$R91))),"")</f>
        <v/>
      </c>
      <c r="AY92" s="27" t="str" cm="1">
        <f t="array" ref="AY92">IF(AW$2&lt;=$R92,INDEX('Sites Data'!$BE$11:$BE$210,(AW$2+SUM($R$4:$R91))),"")</f>
        <v/>
      </c>
      <c r="AZ92" s="27" t="str" cm="1">
        <f t="array" ref="AZ92">IF(AW$2&lt;=$R92,INDEX('Sites Data'!$BF$11:$BF$210,(AW$2+SUM($R$4:$R91))),"")</f>
        <v/>
      </c>
      <c r="BA92" s="27" t="str" cm="1">
        <f t="array" ref="BA92">IF(AW$2&lt;=$R92,INDEX('Sites Data'!$BG$11:$BG$210,(AW$2+SUM($R$4:$R91))),"")</f>
        <v/>
      </c>
      <c r="BB92" s="27" t="str" cm="1">
        <f t="array" ref="BB92">IF(AW$2&lt;=$R92,INDEX('Sites Data'!$BH$11:$BH$210,(AW$2+SUM($R$4:$R91))),"")</f>
        <v/>
      </c>
      <c r="BC92" s="27" t="str" cm="1">
        <f t="array" ref="BC92">IF(AW$2&lt;=$R92,INDEX('Sites Data'!$BI$11:$BI$210,(AW$2+SUM($R$4:$R91))),"")</f>
        <v/>
      </c>
      <c r="BD92" s="27" t="str" cm="1">
        <f t="array" ref="BD92">IF(AW$2&lt;=$R92,INDEX('Sites Data'!$BJ$11:$BJ$210,(AW$2+SUM($R$4:$R91))),"")</f>
        <v/>
      </c>
      <c r="BE92" s="27" t="str" cm="1">
        <f t="array" ref="BE92">IF(AW$2&lt;=$R92,INDEX('Sites Data'!$BK$11:$BK$210,(AW$2+SUM($R$4:$R91))),"")</f>
        <v/>
      </c>
      <c r="BF92" s="25" t="str">
        <f>IF(AW92="","",SUMIF(Hide[Unique Types],$C92&amp;" "&amp;AX92&amp;" "&amp;AY92&amp;" "&amp;AZ92,SiteCalc2[FCI Charging Capacity '[kWh/day']]))</f>
        <v/>
      </c>
      <c r="BG92" s="27" t="str" cm="1">
        <f t="array" ref="BG92">IF(BG$2&lt;=$R92,INDEX('Sites Data'!$BC$11:$BC$210,(BG$2+SUM($R$4:$R91))),"")</f>
        <v/>
      </c>
      <c r="BH92" s="27" t="str" cm="1">
        <f t="array" ref="BH92">IF(BG$2&lt;=$R92,INDEX('Sites Data'!$BD$11:$BD$210,(BG$2+SUM($R$4:$R91))),"")</f>
        <v/>
      </c>
      <c r="BI92" s="27" t="str" cm="1">
        <f t="array" ref="BI92">IF(BG$2&lt;=$R92,INDEX('Sites Data'!$BE$11:$BE$210,(BG$2+SUM($R$4:$R91))),"")</f>
        <v/>
      </c>
      <c r="BJ92" s="27" t="str" cm="1">
        <f t="array" ref="BJ92">IF(BG$2&lt;=$R92,INDEX('Sites Data'!$BF$11:$BF$210,(BG$2+SUM($R$4:$R91))),"")</f>
        <v/>
      </c>
      <c r="BK92" s="27" t="str" cm="1">
        <f t="array" ref="BK92">IF(BG$2&lt;=$R92,INDEX('Sites Data'!$BG$11:$BG$210,(BG$2+SUM($R$4:$R91))),"")</f>
        <v/>
      </c>
      <c r="BL92" s="27" t="str" cm="1">
        <f t="array" ref="BL92">IF(BG$2&lt;=$R92,INDEX('Sites Data'!$BH$11:$BH$210,(BG$2+SUM($R$4:$R91))),"")</f>
        <v/>
      </c>
      <c r="BM92" s="27" t="str" cm="1">
        <f t="array" ref="BM92">IF(BG$2&lt;=$R92,INDEX('Sites Data'!$BI$11:$BI$210,(BG$2+SUM($R$4:$R91))),"")</f>
        <v/>
      </c>
      <c r="BN92" s="27" t="str" cm="1">
        <f t="array" ref="BN92">IF(BG$2&lt;=$R92,INDEX('Sites Data'!$BJ$11:$BJ$210,(BG$2+SUM($R$4:$R91))),"")</f>
        <v/>
      </c>
      <c r="BO92" s="27" t="str" cm="1">
        <f t="array" ref="BO92">IF(BG$2&lt;=$R92,INDEX('Sites Data'!$BK$11:$BK$210,(BG$2+SUM($R$4:$R91))),"")</f>
        <v/>
      </c>
      <c r="BP92" s="25" t="str">
        <f>IF(BG92="","",SUMIF(Hide[Unique Types],$C92&amp;" "&amp;BH92&amp;" "&amp;BI92&amp;" "&amp;BJ92,SiteCalc2[FCI Charging Capacity '[kWh/day']]))</f>
        <v/>
      </c>
      <c r="BQ92" s="27" t="str" cm="1">
        <f t="array" ref="BQ92">IF(BQ$2&lt;=$R92,INDEX('Sites Data'!$BC$11:$BC$210,(BQ$2+SUM($R$4:$R91))),"")</f>
        <v/>
      </c>
      <c r="BR92" s="27" t="str" cm="1">
        <f t="array" ref="BR92">IF(BQ$2&lt;=$R92,INDEX('Sites Data'!$BD$11:$BD$210,(BQ$2+SUM($R$4:$R91))),"")</f>
        <v/>
      </c>
      <c r="BS92" s="27" t="str" cm="1">
        <f t="array" ref="BS92">IF(BQ$2&lt;=$R92,INDEX('Sites Data'!$BE$11:$BE$210,(BQ$2+SUM($R$4:$R91))),"")</f>
        <v/>
      </c>
      <c r="BT92" s="27" t="str" cm="1">
        <f t="array" ref="BT92">IF(BQ$2&lt;=$R92,INDEX('Sites Data'!$BF$11:$BF$210,(BQ$2+SUM($R$4:$R91))),"")</f>
        <v/>
      </c>
      <c r="BU92" s="27" t="str" cm="1">
        <f t="array" ref="BU92">IF(BQ$2&lt;=$R92,INDEX('Sites Data'!$BG$11:$BG$210,(BQ$2+SUM($R$4:$R91))),"")</f>
        <v/>
      </c>
      <c r="BV92" s="27" t="str" cm="1">
        <f t="array" ref="BV92">IF(BQ$2&lt;=$R92,INDEX('Sites Data'!$BH$11:$BH$210,(BQ$2+SUM($R$4:$R91))),"")</f>
        <v/>
      </c>
      <c r="BW92" s="27" t="str" cm="1">
        <f t="array" ref="BW92">IF(BQ$2&lt;=$R92,INDEX('Sites Data'!$BI$11:$BI$210,(BQ$2+SUM($R$4:$R91))),"")</f>
        <v/>
      </c>
      <c r="BX92" s="27" t="str" cm="1">
        <f t="array" ref="BX92">IF(BQ$2&lt;=$R92,INDEX('Sites Data'!$BJ$11:$BJ$210,(BQ$2+SUM($R$4:$R91))),"")</f>
        <v/>
      </c>
      <c r="BY92" s="27" t="str" cm="1">
        <f t="array" ref="BY92">IF(BQ$2&lt;=$R92,INDEX('Sites Data'!$BK$11:$BK$210,(BQ$2+SUM($R$4:$R91))),"")</f>
        <v/>
      </c>
      <c r="BZ92" s="25" t="str">
        <f>IF(BQ92="","",SUMIF(Hide[Unique Types],$C92&amp;" "&amp;BR92&amp;" "&amp;BS92&amp;" "&amp;BT92,SiteCalc2[FCI Charging Capacity '[kWh/day']]))</f>
        <v/>
      </c>
      <c r="CA92" s="27" t="str" cm="1">
        <f t="array" ref="CA92">IF(CA$2&lt;=$R92,INDEX('Sites Data'!$BC$11:$BC$210,(CA$2+SUM($R$4:$R91))),"")</f>
        <v/>
      </c>
      <c r="CB92" s="27" t="str" cm="1">
        <f t="array" ref="CB92">IF(CA$2&lt;=$R92,INDEX('Sites Data'!$BD$11:$BD$210,(CA$2+SUM($R$4:$R91))),"")</f>
        <v/>
      </c>
      <c r="CC92" s="27" t="str" cm="1">
        <f t="array" ref="CC92">IF(CA$2&lt;=$R92,INDEX('Sites Data'!$BE$11:$BE$210,(CA$2+SUM($R$4:$R91))),"")</f>
        <v/>
      </c>
      <c r="CD92" s="27" t="str" cm="1">
        <f t="array" ref="CD92">IF(CA$2&lt;=$R92,INDEX('Sites Data'!$BF$11:$BF$210,(CA$2+SUM($R$4:$R91))),"")</f>
        <v/>
      </c>
      <c r="CE92" s="27" t="str" cm="1">
        <f t="array" ref="CE92">IF(CA$2&lt;=$R92,INDEX('Sites Data'!$BG$11:$BG$210,(CA$2+SUM($R$4:$R91))),"")</f>
        <v/>
      </c>
      <c r="CF92" s="27" t="str" cm="1">
        <f t="array" ref="CF92">IF(CA$2&lt;=$R92,INDEX('Sites Data'!$BH$11:$BH$210,(CA$2+SUM($R$4:$R91))),"")</f>
        <v/>
      </c>
      <c r="CG92" s="27" t="str" cm="1">
        <f t="array" ref="CG92">IF(CA$2&lt;=$R92,INDEX('Sites Data'!$BI$11:$BI$210,(CA$2+SUM($R$4:$R91))),"")</f>
        <v/>
      </c>
      <c r="CH92" s="27" t="str" cm="1">
        <f t="array" ref="CH92">IF(CA$2&lt;=$R92,INDEX('Sites Data'!$BJ$11:$BJ$210,(CA$2+SUM($R$4:$R91))),"")</f>
        <v/>
      </c>
      <c r="CI92" s="27" t="str" cm="1">
        <f t="array" ref="CI92">IF(CA$2&lt;=$R92,INDEX('Sites Data'!$BK$11:$BK$210,(CA$2+SUM($R$4:$R91))),"")</f>
        <v/>
      </c>
      <c r="CJ92" s="25" t="str">
        <f>IF(CA92="","",SUMIF(Hide[Unique Types],$C92&amp;" "&amp;CB92&amp;" "&amp;CC92&amp;" "&amp;CD92,SiteCalc2[FCI Charging Capacity '[kWh/day']]))</f>
        <v/>
      </c>
      <c r="CK92" s="25" t="str">
        <f t="shared" si="23"/>
        <v/>
      </c>
      <c r="CL92" s="25" t="str">
        <f t="shared" si="24"/>
        <v/>
      </c>
      <c r="CM92" s="25" t="str">
        <f t="shared" si="25"/>
        <v/>
      </c>
      <c r="CN92" s="25" t="str">
        <f t="shared" si="26"/>
        <v/>
      </c>
      <c r="CO92" s="25" t="str">
        <f t="shared" si="27"/>
        <v/>
      </c>
      <c r="CP92" s="25" t="str">
        <f t="shared" si="28"/>
        <v/>
      </c>
      <c r="CQ92" s="25" t="str">
        <f t="shared" si="29"/>
        <v/>
      </c>
      <c r="CR92" s="25" t="str">
        <f t="shared" si="30"/>
        <v/>
      </c>
      <c r="CS92" s="25" t="str">
        <f t="shared" si="31"/>
        <v/>
      </c>
      <c r="CT92" s="25" t="str">
        <f t="shared" si="32"/>
        <v/>
      </c>
    </row>
    <row r="93" spans="1:98" x14ac:dyDescent="0.3">
      <c r="A93" s="20">
        <v>90</v>
      </c>
      <c r="B93" s="20">
        <f t="shared" si="22"/>
        <v>0</v>
      </c>
      <c r="D93" s="25">
        <f>_xlfn.XLOOKUP(C93,SiteChar[Site Name],SiteChar[Site Street Address],"",0,1)</f>
        <v>0</v>
      </c>
      <c r="E93" s="25" t="str">
        <f>_xlfn.XLOOKUP(D93,SiteChar[Site Street Address],SiteChar[Site City],"",0,1)</f>
        <v/>
      </c>
      <c r="F93" s="25">
        <f>_xlfn.XLOOKUP($C93,SiteChar[Site Name],SiteChar[Latitude],"",0,1)</f>
        <v>0</v>
      </c>
      <c r="G93" s="25">
        <f>_xlfn.XLOOKUP($C93,SiteChar[Site Name],SiteChar[Longitude],"",0,1)</f>
        <v>0</v>
      </c>
      <c r="H93" s="33">
        <f>_xlfn.XLOOKUP($C93,SiteChar[Site Name],SiteChar[Expected Date of Station Operation],"",0,1)</f>
        <v>0</v>
      </c>
      <c r="I93" s="34">
        <f>_xlfn.XLOOKUP($C93,SiteChar[Site Name],SiteChar[Expected Daily Permitted Hours],"",0,1)</f>
        <v>0</v>
      </c>
      <c r="J93" s="25">
        <f>_xlfn.XLOOKUP($C93,SiteChar[Site Name],SiteChar[Maximum Total Site Power 
'[kW']],"",0,1)</f>
        <v>0</v>
      </c>
      <c r="K93" s="25"/>
      <c r="L93" s="25" cm="1">
        <f t="array" ref="L93">_xlfn.XLOOKUP($C93,SiteChar[Site Name],SiteCalc1[Total Site
FCI 
Power Rating 
'[kW']],"",0,1)</f>
        <v>0</v>
      </c>
      <c r="M93" s="25" cm="1">
        <f t="array" ref="M93">_xlfn.XLOOKUP($C93,SiteChar[Site Name],SiteCalc1[Total 
Site 
LMD-FCI Power Rating 
'[kW']],"",0,1)</f>
        <v>0</v>
      </c>
      <c r="N93" s="25" cm="1">
        <f t="array" ref="N93">_xlfn.XLOOKUP($C93,SiteChar[Site Name],SiteCalc1[Total Site
HD-FCI Power Rating 
'[kW']],"",0,1)</f>
        <v>0</v>
      </c>
      <c r="O93" s="25" cm="1">
        <f t="array" ref="O93">_xlfn.XLOOKUP($C93,SiteChar[Site Name],SiteCalc2[Total Number of 
Site 
FSEs],"",0,1)</f>
        <v>0</v>
      </c>
      <c r="P93" s="27" cm="1">
        <f t="array" ref="P93">_xlfn.XLOOKUP($C93,SiteChar[Site Name],SiteCalc2[Total Number of Site
LMD-FCI FSEs],"",0,1)</f>
        <v>0</v>
      </c>
      <c r="Q93" s="27" cm="1">
        <f t="array" ref="Q93">_xlfn.XLOOKUP($C93,SiteChar[Site Name],SiteCalc2[Total Number of Site
HD-FCI FSEs],"",0,1)</f>
        <v>0</v>
      </c>
      <c r="R93" s="27" t="str" cm="1">
        <f t="array" ref="R93">_xlfn.XLOOKUP(C93,'Sites Data'!AZ100:$AZ$210,'Sites Data'!BA100:$BA$210,"",0,1)</f>
        <v/>
      </c>
      <c r="S93" s="25" t="str" cm="1">
        <f t="array" ref="S93">INDEX('Sites Data'!$BC$11:$BC$210,(S$2+SUM($R$4:R92)))</f>
        <v/>
      </c>
      <c r="T93" s="25" t="str" cm="1">
        <f t="array" ref="T93">INDEX('Sites Data'!$BD$11:$BD$210,(S$2+SUM($R$4:R92)))</f>
        <v/>
      </c>
      <c r="U93" s="25" t="str" cm="1">
        <f t="array" ref="U93">INDEX('Sites Data'!$BE$11:$BE$210,(S$2+SUM($R$4:$R92)))</f>
        <v/>
      </c>
      <c r="V93" s="25" t="str" cm="1">
        <f t="array" ref="V93">INDEX('Sites Data'!$BF$11:$BF$210,(S$2+SUM($R$4:$R92)))</f>
        <v/>
      </c>
      <c r="W93" s="25" t="str" cm="1">
        <f t="array" ref="W93">INDEX('Sites Data'!$BG$11:$BG$210,(S$2+SUM($R$4:$R92)))</f>
        <v/>
      </c>
      <c r="X93" s="25" t="str" cm="1">
        <f t="array" ref="X93">INDEX('Sites Data'!$BH$11:$BH$210,(S$2+SUM($R$4:$R92)))</f>
        <v/>
      </c>
      <c r="Y93" s="25" t="str" cm="1">
        <f t="array" ref="Y93">INDEX('Sites Data'!$BI$11:$BI$210,(S$2+SUM($R$4:$R92)))</f>
        <v/>
      </c>
      <c r="Z93" s="25" t="str" cm="1">
        <f t="array" ref="Z93">INDEX('Sites Data'!$BJ$11:$BJ$210,(S$2+SUM($R$4:$R92)))</f>
        <v/>
      </c>
      <c r="AA93" s="25" t="str" cm="1">
        <f t="array" ref="AA93">INDEX('Sites Data'!$BK$11:$BK$210,(S$2+SUM($R$4:$R92)))</f>
        <v/>
      </c>
      <c r="AB93" s="25" t="str">
        <f>IF(S93="","",SUMIF(Hide[Unique Types],$C93&amp;" "&amp;T93&amp;" "&amp;U93&amp;" "&amp;V93,SiteCalc2[FCI Charging Capacity '[kWh/day']]))</f>
        <v/>
      </c>
      <c r="AC93" s="27" t="str" cm="1">
        <f t="array" ref="AC93">IF(AC$2&lt;=$R93,INDEX('Sites Data'!$BC$11:$BC$210,(AC$2+SUM($R$4:$R92))),"")</f>
        <v/>
      </c>
      <c r="AD93" s="152" t="str" cm="1">
        <f t="array" ref="AD93">IF(AC$2&lt;=$R93,INDEX('Sites Data'!$BD$11:$BD$210,(AC$2+SUM($R$4:$R92))),"")</f>
        <v/>
      </c>
      <c r="AE93" s="27" t="str" cm="1">
        <f t="array" ref="AE93">IF(AC$2&lt;=$R93,INDEX('Sites Data'!$BE$11:$BE$210,(AC$2+SUM($R$4:$R92))),"")</f>
        <v/>
      </c>
      <c r="AF93" s="27" t="str" cm="1">
        <f t="array" ref="AF93">IF(AC$2&lt;=$R93,INDEX('Sites Data'!$BF$11:$BF$210,(AC$2+SUM($R$4:$R92))),"")</f>
        <v/>
      </c>
      <c r="AG93" s="27" t="str" cm="1">
        <f t="array" ref="AG93">IF(AC$2&lt;=$R93,INDEX('Sites Data'!$BG$11:$BG$210,(AC$2+SUM($R$4:$R92))),"")</f>
        <v/>
      </c>
      <c r="AH93" s="27" t="str" cm="1">
        <f t="array" ref="AH93">IF(AC$2&lt;=$R93,INDEX('Sites Data'!$BH$11:$BH$210,(AC$2+SUM($R$4:$R92))),"")</f>
        <v/>
      </c>
      <c r="AI93" s="27" t="str" cm="1">
        <f t="array" ref="AI93">IF(AC$2&lt;=$R93,INDEX('Sites Data'!$BI$11:$BI$210,(AC$2+SUM($R$4:$R92))),"")</f>
        <v/>
      </c>
      <c r="AJ93" s="27" t="str" cm="1">
        <f t="array" ref="AJ93">IF(AC$2&lt;=$R93,INDEX('Sites Data'!$BJ$11:$BJ$210,(AC$2+SUM($R$4:$R92))),"")</f>
        <v/>
      </c>
      <c r="AK93" s="27" t="str" cm="1">
        <f t="array" ref="AK93">IF(AC$2&lt;=$R93,INDEX('Sites Data'!$BK$11:$BK$210,(AC$2+SUM($R$4:$R92))),"")</f>
        <v/>
      </c>
      <c r="AL93" s="25" t="str">
        <f>IF(AC93="","",SUMIF(Hide[Unique Types],$C93&amp;" "&amp;AD93&amp;" "&amp;AE93&amp;" "&amp;AF93,SiteCalc2[FCI Charging Capacity '[kWh/day']]))</f>
        <v/>
      </c>
      <c r="AM93" s="27" t="str" cm="1">
        <f t="array" ref="AM93">IF(AM$2&lt;=$R93,INDEX('Sites Data'!$BC$11:$BC$210,(AM$2+SUM($R$4:$R92))),"")</f>
        <v/>
      </c>
      <c r="AN93" s="27" t="str" cm="1">
        <f t="array" ref="AN93">IF(AM$2&lt;=$R93,INDEX('Sites Data'!$BD$11:$BD$210,(AM$2+SUM($R$4:$R92))),"")</f>
        <v/>
      </c>
      <c r="AO93" s="27" t="str" cm="1">
        <f t="array" ref="AO93">IF(AM$2&lt;=$R93,INDEX('Sites Data'!$BE$11:$BE$210,(AM$2+SUM($R$4:$R92))),"")</f>
        <v/>
      </c>
      <c r="AP93" s="27" t="str" cm="1">
        <f t="array" ref="AP93">IF(AM$2&lt;=$R93,INDEX('Sites Data'!$BF$11:$BF$210,(AM$2+SUM($R$4:$R92))),"")</f>
        <v/>
      </c>
      <c r="AQ93" s="27" t="str" cm="1">
        <f t="array" ref="AQ93">IF(AM$2&lt;=$R93,INDEX('Sites Data'!$BG$11:$BG$210,(AM$2+SUM($R$4:$R92))),"")</f>
        <v/>
      </c>
      <c r="AR93" s="27" t="str" cm="1">
        <f t="array" ref="AR93">IF(AM$2&lt;=$R93,INDEX('Sites Data'!$BH$11:$BH$210,(AM$2+SUM($R$4:$R92))),"")</f>
        <v/>
      </c>
      <c r="AS93" s="27" t="str" cm="1">
        <f t="array" ref="AS93">IF(AM$2&lt;=$R93,INDEX('Sites Data'!$BI$11:$BI$210,(AM$2+SUM($R$4:$R92))),"")</f>
        <v/>
      </c>
      <c r="AT93" s="27" t="str" cm="1">
        <f t="array" ref="AT93">IF(AM$2&lt;=$R93,INDEX('Sites Data'!$BJ$11:$BJ$210,(AM$2+SUM($R$4:$R92))),"")</f>
        <v/>
      </c>
      <c r="AU93" s="27" t="str" cm="1">
        <f t="array" ref="AU93">IF(AM$2&lt;=$R93,INDEX('Sites Data'!$BK$11:$BK$210,(AM$2+SUM($R$4:$R92))),"")</f>
        <v/>
      </c>
      <c r="AV93" s="25" t="str">
        <f>IF(AM93="","",SUMIF(Hide[Unique Types],$C93&amp;" "&amp;AN93&amp;" "&amp;AO93&amp;" "&amp;AP93,SiteCalc2[FCI Charging Capacity '[kWh/day']]))</f>
        <v/>
      </c>
      <c r="AW93" s="27" t="str" cm="1">
        <f t="array" ref="AW93">IF(AW$2&lt;=$R93,INDEX('Sites Data'!$BC$11:$BC$210,(AW$2+SUM($R$4:$R92))),"")</f>
        <v/>
      </c>
      <c r="AX93" s="27" t="str" cm="1">
        <f t="array" ref="AX93">IF(AW$2&lt;=$R93,INDEX('Sites Data'!$BD$11:$BD$210,(AW$2+SUM($R$4:$R92))),"")</f>
        <v/>
      </c>
      <c r="AY93" s="27" t="str" cm="1">
        <f t="array" ref="AY93">IF(AW$2&lt;=$R93,INDEX('Sites Data'!$BE$11:$BE$210,(AW$2+SUM($R$4:$R92))),"")</f>
        <v/>
      </c>
      <c r="AZ93" s="27" t="str" cm="1">
        <f t="array" ref="AZ93">IF(AW$2&lt;=$R93,INDEX('Sites Data'!$BF$11:$BF$210,(AW$2+SUM($R$4:$R92))),"")</f>
        <v/>
      </c>
      <c r="BA93" s="27" t="str" cm="1">
        <f t="array" ref="BA93">IF(AW$2&lt;=$R93,INDEX('Sites Data'!$BG$11:$BG$210,(AW$2+SUM($R$4:$R92))),"")</f>
        <v/>
      </c>
      <c r="BB93" s="27" t="str" cm="1">
        <f t="array" ref="BB93">IF(AW$2&lt;=$R93,INDEX('Sites Data'!$BH$11:$BH$210,(AW$2+SUM($R$4:$R92))),"")</f>
        <v/>
      </c>
      <c r="BC93" s="27" t="str" cm="1">
        <f t="array" ref="BC93">IF(AW$2&lt;=$R93,INDEX('Sites Data'!$BI$11:$BI$210,(AW$2+SUM($R$4:$R92))),"")</f>
        <v/>
      </c>
      <c r="BD93" s="27" t="str" cm="1">
        <f t="array" ref="BD93">IF(AW$2&lt;=$R93,INDEX('Sites Data'!$BJ$11:$BJ$210,(AW$2+SUM($R$4:$R92))),"")</f>
        <v/>
      </c>
      <c r="BE93" s="27" t="str" cm="1">
        <f t="array" ref="BE93">IF(AW$2&lt;=$R93,INDEX('Sites Data'!$BK$11:$BK$210,(AW$2+SUM($R$4:$R92))),"")</f>
        <v/>
      </c>
      <c r="BF93" s="25" t="str">
        <f>IF(AW93="","",SUMIF(Hide[Unique Types],$C93&amp;" "&amp;AX93&amp;" "&amp;AY93&amp;" "&amp;AZ93,SiteCalc2[FCI Charging Capacity '[kWh/day']]))</f>
        <v/>
      </c>
      <c r="BG93" s="27" t="str" cm="1">
        <f t="array" ref="BG93">IF(BG$2&lt;=$R93,INDEX('Sites Data'!$BC$11:$BC$210,(BG$2+SUM($R$4:$R92))),"")</f>
        <v/>
      </c>
      <c r="BH93" s="27" t="str" cm="1">
        <f t="array" ref="BH93">IF(BG$2&lt;=$R93,INDEX('Sites Data'!$BD$11:$BD$210,(BG$2+SUM($R$4:$R92))),"")</f>
        <v/>
      </c>
      <c r="BI93" s="27" t="str" cm="1">
        <f t="array" ref="BI93">IF(BG$2&lt;=$R93,INDEX('Sites Data'!$BE$11:$BE$210,(BG$2+SUM($R$4:$R92))),"")</f>
        <v/>
      </c>
      <c r="BJ93" s="27" t="str" cm="1">
        <f t="array" ref="BJ93">IF(BG$2&lt;=$R93,INDEX('Sites Data'!$BF$11:$BF$210,(BG$2+SUM($R$4:$R92))),"")</f>
        <v/>
      </c>
      <c r="BK93" s="27" t="str" cm="1">
        <f t="array" ref="BK93">IF(BG$2&lt;=$R93,INDEX('Sites Data'!$BG$11:$BG$210,(BG$2+SUM($R$4:$R92))),"")</f>
        <v/>
      </c>
      <c r="BL93" s="27" t="str" cm="1">
        <f t="array" ref="BL93">IF(BG$2&lt;=$R93,INDEX('Sites Data'!$BH$11:$BH$210,(BG$2+SUM($R$4:$R92))),"")</f>
        <v/>
      </c>
      <c r="BM93" s="27" t="str" cm="1">
        <f t="array" ref="BM93">IF(BG$2&lt;=$R93,INDEX('Sites Data'!$BI$11:$BI$210,(BG$2+SUM($R$4:$R92))),"")</f>
        <v/>
      </c>
      <c r="BN93" s="27" t="str" cm="1">
        <f t="array" ref="BN93">IF(BG$2&lt;=$R93,INDEX('Sites Data'!$BJ$11:$BJ$210,(BG$2+SUM($R$4:$R92))),"")</f>
        <v/>
      </c>
      <c r="BO93" s="27" t="str" cm="1">
        <f t="array" ref="BO93">IF(BG$2&lt;=$R93,INDEX('Sites Data'!$BK$11:$BK$210,(BG$2+SUM($R$4:$R92))),"")</f>
        <v/>
      </c>
      <c r="BP93" s="25" t="str">
        <f>IF(BG93="","",SUMIF(Hide[Unique Types],$C93&amp;" "&amp;BH93&amp;" "&amp;BI93&amp;" "&amp;BJ93,SiteCalc2[FCI Charging Capacity '[kWh/day']]))</f>
        <v/>
      </c>
      <c r="BQ93" s="27" t="str" cm="1">
        <f t="array" ref="BQ93">IF(BQ$2&lt;=$R93,INDEX('Sites Data'!$BC$11:$BC$210,(BQ$2+SUM($R$4:$R92))),"")</f>
        <v/>
      </c>
      <c r="BR93" s="27" t="str" cm="1">
        <f t="array" ref="BR93">IF(BQ$2&lt;=$R93,INDEX('Sites Data'!$BD$11:$BD$210,(BQ$2+SUM($R$4:$R92))),"")</f>
        <v/>
      </c>
      <c r="BS93" s="27" t="str" cm="1">
        <f t="array" ref="BS93">IF(BQ$2&lt;=$R93,INDEX('Sites Data'!$BE$11:$BE$210,(BQ$2+SUM($R$4:$R92))),"")</f>
        <v/>
      </c>
      <c r="BT93" s="27" t="str" cm="1">
        <f t="array" ref="BT93">IF(BQ$2&lt;=$R93,INDEX('Sites Data'!$BF$11:$BF$210,(BQ$2+SUM($R$4:$R92))),"")</f>
        <v/>
      </c>
      <c r="BU93" s="27" t="str" cm="1">
        <f t="array" ref="BU93">IF(BQ$2&lt;=$R93,INDEX('Sites Data'!$BG$11:$BG$210,(BQ$2+SUM($R$4:$R92))),"")</f>
        <v/>
      </c>
      <c r="BV93" s="27" t="str" cm="1">
        <f t="array" ref="BV93">IF(BQ$2&lt;=$R93,INDEX('Sites Data'!$BH$11:$BH$210,(BQ$2+SUM($R$4:$R92))),"")</f>
        <v/>
      </c>
      <c r="BW93" s="27" t="str" cm="1">
        <f t="array" ref="BW93">IF(BQ$2&lt;=$R93,INDEX('Sites Data'!$BI$11:$BI$210,(BQ$2+SUM($R$4:$R92))),"")</f>
        <v/>
      </c>
      <c r="BX93" s="27" t="str" cm="1">
        <f t="array" ref="BX93">IF(BQ$2&lt;=$R93,INDEX('Sites Data'!$BJ$11:$BJ$210,(BQ$2+SUM($R$4:$R92))),"")</f>
        <v/>
      </c>
      <c r="BY93" s="27" t="str" cm="1">
        <f t="array" ref="BY93">IF(BQ$2&lt;=$R93,INDEX('Sites Data'!$BK$11:$BK$210,(BQ$2+SUM($R$4:$R92))),"")</f>
        <v/>
      </c>
      <c r="BZ93" s="25" t="str">
        <f>IF(BQ93="","",SUMIF(Hide[Unique Types],$C93&amp;" "&amp;BR93&amp;" "&amp;BS93&amp;" "&amp;BT93,SiteCalc2[FCI Charging Capacity '[kWh/day']]))</f>
        <v/>
      </c>
      <c r="CA93" s="27" t="str" cm="1">
        <f t="array" ref="CA93">IF(CA$2&lt;=$R93,INDEX('Sites Data'!$BC$11:$BC$210,(CA$2+SUM($R$4:$R92))),"")</f>
        <v/>
      </c>
      <c r="CB93" s="27" t="str" cm="1">
        <f t="array" ref="CB93">IF(CA$2&lt;=$R93,INDEX('Sites Data'!$BD$11:$BD$210,(CA$2+SUM($R$4:$R92))),"")</f>
        <v/>
      </c>
      <c r="CC93" s="27" t="str" cm="1">
        <f t="array" ref="CC93">IF(CA$2&lt;=$R93,INDEX('Sites Data'!$BE$11:$BE$210,(CA$2+SUM($R$4:$R92))),"")</f>
        <v/>
      </c>
      <c r="CD93" s="27" t="str" cm="1">
        <f t="array" ref="CD93">IF(CA$2&lt;=$R93,INDEX('Sites Data'!$BF$11:$BF$210,(CA$2+SUM($R$4:$R92))),"")</f>
        <v/>
      </c>
      <c r="CE93" s="27" t="str" cm="1">
        <f t="array" ref="CE93">IF(CA$2&lt;=$R93,INDEX('Sites Data'!$BG$11:$BG$210,(CA$2+SUM($R$4:$R92))),"")</f>
        <v/>
      </c>
      <c r="CF93" s="27" t="str" cm="1">
        <f t="array" ref="CF93">IF(CA$2&lt;=$R93,INDEX('Sites Data'!$BH$11:$BH$210,(CA$2+SUM($R$4:$R92))),"")</f>
        <v/>
      </c>
      <c r="CG93" s="27" t="str" cm="1">
        <f t="array" ref="CG93">IF(CA$2&lt;=$R93,INDEX('Sites Data'!$BI$11:$BI$210,(CA$2+SUM($R$4:$R92))),"")</f>
        <v/>
      </c>
      <c r="CH93" s="27" t="str" cm="1">
        <f t="array" ref="CH93">IF(CA$2&lt;=$R93,INDEX('Sites Data'!$BJ$11:$BJ$210,(CA$2+SUM($R$4:$R92))),"")</f>
        <v/>
      </c>
      <c r="CI93" s="27" t="str" cm="1">
        <f t="array" ref="CI93">IF(CA$2&lt;=$R93,INDEX('Sites Data'!$BK$11:$BK$210,(CA$2+SUM($R$4:$R92))),"")</f>
        <v/>
      </c>
      <c r="CJ93" s="25" t="str">
        <f>IF(CA93="","",SUMIF(Hide[Unique Types],$C93&amp;" "&amp;CB93&amp;" "&amp;CC93&amp;" "&amp;CD93,SiteCalc2[FCI Charging Capacity '[kWh/day']]))</f>
        <v/>
      </c>
      <c r="CK93" s="25" t="str">
        <f t="shared" si="23"/>
        <v/>
      </c>
      <c r="CL93" s="25" t="str">
        <f t="shared" si="24"/>
        <v/>
      </c>
      <c r="CM93" s="25" t="str">
        <f t="shared" si="25"/>
        <v/>
      </c>
      <c r="CN93" s="25" t="str">
        <f t="shared" si="26"/>
        <v/>
      </c>
      <c r="CO93" s="25" t="str">
        <f t="shared" si="27"/>
        <v/>
      </c>
      <c r="CP93" s="25" t="str">
        <f t="shared" si="28"/>
        <v/>
      </c>
      <c r="CQ93" s="25" t="str">
        <f t="shared" si="29"/>
        <v/>
      </c>
      <c r="CR93" s="25" t="str">
        <f t="shared" si="30"/>
        <v/>
      </c>
      <c r="CS93" s="25" t="str">
        <f t="shared" si="31"/>
        <v/>
      </c>
      <c r="CT93" s="25" t="str">
        <f t="shared" si="32"/>
        <v/>
      </c>
    </row>
    <row r="94" spans="1:98" x14ac:dyDescent="0.3">
      <c r="A94" s="20">
        <v>91</v>
      </c>
      <c r="B94" s="20">
        <f t="shared" si="22"/>
        <v>0</v>
      </c>
      <c r="D94" s="25">
        <f>_xlfn.XLOOKUP(C94,SiteChar[Site Name],SiteChar[Site Street Address],"",0,1)</f>
        <v>0</v>
      </c>
      <c r="E94" s="25" t="str">
        <f>_xlfn.XLOOKUP(D94,SiteChar[Site Street Address],SiteChar[Site City],"",0,1)</f>
        <v/>
      </c>
      <c r="F94" s="25">
        <f>_xlfn.XLOOKUP($C94,SiteChar[Site Name],SiteChar[Latitude],"",0,1)</f>
        <v>0</v>
      </c>
      <c r="G94" s="25">
        <f>_xlfn.XLOOKUP($C94,SiteChar[Site Name],SiteChar[Longitude],"",0,1)</f>
        <v>0</v>
      </c>
      <c r="H94" s="33">
        <f>_xlfn.XLOOKUP($C94,SiteChar[Site Name],SiteChar[Expected Date of Station Operation],"",0,1)</f>
        <v>0</v>
      </c>
      <c r="I94" s="34">
        <f>_xlfn.XLOOKUP($C94,SiteChar[Site Name],SiteChar[Expected Daily Permitted Hours],"",0,1)</f>
        <v>0</v>
      </c>
      <c r="J94" s="25">
        <f>_xlfn.XLOOKUP($C94,SiteChar[Site Name],SiteChar[Maximum Total Site Power 
'[kW']],"",0,1)</f>
        <v>0</v>
      </c>
      <c r="K94" s="25"/>
      <c r="L94" s="25" cm="1">
        <f t="array" ref="L94">_xlfn.XLOOKUP($C94,SiteChar[Site Name],SiteCalc1[Total Site
FCI 
Power Rating 
'[kW']],"",0,1)</f>
        <v>0</v>
      </c>
      <c r="M94" s="25" cm="1">
        <f t="array" ref="M94">_xlfn.XLOOKUP($C94,SiteChar[Site Name],SiteCalc1[Total 
Site 
LMD-FCI Power Rating 
'[kW']],"",0,1)</f>
        <v>0</v>
      </c>
      <c r="N94" s="25" cm="1">
        <f t="array" ref="N94">_xlfn.XLOOKUP($C94,SiteChar[Site Name],SiteCalc1[Total Site
HD-FCI Power Rating 
'[kW']],"",0,1)</f>
        <v>0</v>
      </c>
      <c r="O94" s="25" cm="1">
        <f t="array" ref="O94">_xlfn.XLOOKUP($C94,SiteChar[Site Name],SiteCalc2[Total Number of 
Site 
FSEs],"",0,1)</f>
        <v>0</v>
      </c>
      <c r="P94" s="27" cm="1">
        <f t="array" ref="P94">_xlfn.XLOOKUP($C94,SiteChar[Site Name],SiteCalc2[Total Number of Site
LMD-FCI FSEs],"",0,1)</f>
        <v>0</v>
      </c>
      <c r="Q94" s="27" cm="1">
        <f t="array" ref="Q94">_xlfn.XLOOKUP($C94,SiteChar[Site Name],SiteCalc2[Total Number of Site
HD-FCI FSEs],"",0,1)</f>
        <v>0</v>
      </c>
      <c r="R94" s="27" t="str" cm="1">
        <f t="array" ref="R94">_xlfn.XLOOKUP(C94,'Sites Data'!AZ101:$AZ$210,'Sites Data'!BA101:$BA$210,"",0,1)</f>
        <v/>
      </c>
      <c r="S94" s="25" t="str" cm="1">
        <f t="array" ref="S94">INDEX('Sites Data'!$BC$11:$BC$210,(S$2+SUM($R$4:R93)))</f>
        <v/>
      </c>
      <c r="T94" s="25" t="str" cm="1">
        <f t="array" ref="T94">INDEX('Sites Data'!$BD$11:$BD$210,(S$2+SUM($R$4:R93)))</f>
        <v/>
      </c>
      <c r="U94" s="25" t="str" cm="1">
        <f t="array" ref="U94">INDEX('Sites Data'!$BE$11:$BE$210,(S$2+SUM($R$4:$R93)))</f>
        <v/>
      </c>
      <c r="V94" s="25" t="str" cm="1">
        <f t="array" ref="V94">INDEX('Sites Data'!$BF$11:$BF$210,(S$2+SUM($R$4:$R93)))</f>
        <v/>
      </c>
      <c r="W94" s="25" t="str" cm="1">
        <f t="array" ref="W94">INDEX('Sites Data'!$BG$11:$BG$210,(S$2+SUM($R$4:$R93)))</f>
        <v/>
      </c>
      <c r="X94" s="25" t="str" cm="1">
        <f t="array" ref="X94">INDEX('Sites Data'!$BH$11:$BH$210,(S$2+SUM($R$4:$R93)))</f>
        <v/>
      </c>
      <c r="Y94" s="25" t="str" cm="1">
        <f t="array" ref="Y94">INDEX('Sites Data'!$BI$11:$BI$210,(S$2+SUM($R$4:$R93)))</f>
        <v/>
      </c>
      <c r="Z94" s="25" t="str" cm="1">
        <f t="array" ref="Z94">INDEX('Sites Data'!$BJ$11:$BJ$210,(S$2+SUM($R$4:$R93)))</f>
        <v/>
      </c>
      <c r="AA94" s="25" t="str" cm="1">
        <f t="array" ref="AA94">INDEX('Sites Data'!$BK$11:$BK$210,(S$2+SUM($R$4:$R93)))</f>
        <v/>
      </c>
      <c r="AB94" s="25" t="str">
        <f>IF(S94="","",SUMIF(Hide[Unique Types],$C94&amp;" "&amp;T94&amp;" "&amp;U94&amp;" "&amp;V94,SiteCalc2[FCI Charging Capacity '[kWh/day']]))</f>
        <v/>
      </c>
      <c r="AC94" s="27" t="str" cm="1">
        <f t="array" ref="AC94">IF(AC$2&lt;=$R94,INDEX('Sites Data'!$BC$11:$BC$210,(AC$2+SUM($R$4:$R93))),"")</f>
        <v/>
      </c>
      <c r="AD94" s="152" t="str" cm="1">
        <f t="array" ref="AD94">IF(AC$2&lt;=$R94,INDEX('Sites Data'!$BD$11:$BD$210,(AC$2+SUM($R$4:$R93))),"")</f>
        <v/>
      </c>
      <c r="AE94" s="27" t="str" cm="1">
        <f t="array" ref="AE94">IF(AC$2&lt;=$R94,INDEX('Sites Data'!$BE$11:$BE$210,(AC$2+SUM($R$4:$R93))),"")</f>
        <v/>
      </c>
      <c r="AF94" s="27" t="str" cm="1">
        <f t="array" ref="AF94">IF(AC$2&lt;=$R94,INDEX('Sites Data'!$BF$11:$BF$210,(AC$2+SUM($R$4:$R93))),"")</f>
        <v/>
      </c>
      <c r="AG94" s="27" t="str" cm="1">
        <f t="array" ref="AG94">IF(AC$2&lt;=$R94,INDEX('Sites Data'!$BG$11:$BG$210,(AC$2+SUM($R$4:$R93))),"")</f>
        <v/>
      </c>
      <c r="AH94" s="27" t="str" cm="1">
        <f t="array" ref="AH94">IF(AC$2&lt;=$R94,INDEX('Sites Data'!$BH$11:$BH$210,(AC$2+SUM($R$4:$R93))),"")</f>
        <v/>
      </c>
      <c r="AI94" s="27" t="str" cm="1">
        <f t="array" ref="AI94">IF(AC$2&lt;=$R94,INDEX('Sites Data'!$BI$11:$BI$210,(AC$2+SUM($R$4:$R93))),"")</f>
        <v/>
      </c>
      <c r="AJ94" s="27" t="str" cm="1">
        <f t="array" ref="AJ94">IF(AC$2&lt;=$R94,INDEX('Sites Data'!$BJ$11:$BJ$210,(AC$2+SUM($R$4:$R93))),"")</f>
        <v/>
      </c>
      <c r="AK94" s="27" t="str" cm="1">
        <f t="array" ref="AK94">IF(AC$2&lt;=$R94,INDEX('Sites Data'!$BK$11:$BK$210,(AC$2+SUM($R$4:$R93))),"")</f>
        <v/>
      </c>
      <c r="AL94" s="25" t="str">
        <f>IF(AC94="","",SUMIF(Hide[Unique Types],$C94&amp;" "&amp;AD94&amp;" "&amp;AE94&amp;" "&amp;AF94,SiteCalc2[FCI Charging Capacity '[kWh/day']]))</f>
        <v/>
      </c>
      <c r="AM94" s="27" t="str" cm="1">
        <f t="array" ref="AM94">IF(AM$2&lt;=$R94,INDEX('Sites Data'!$BC$11:$BC$210,(AM$2+SUM($R$4:$R93))),"")</f>
        <v/>
      </c>
      <c r="AN94" s="27" t="str" cm="1">
        <f t="array" ref="AN94">IF(AM$2&lt;=$R94,INDEX('Sites Data'!$BD$11:$BD$210,(AM$2+SUM($R$4:$R93))),"")</f>
        <v/>
      </c>
      <c r="AO94" s="27" t="str" cm="1">
        <f t="array" ref="AO94">IF(AM$2&lt;=$R94,INDEX('Sites Data'!$BE$11:$BE$210,(AM$2+SUM($R$4:$R93))),"")</f>
        <v/>
      </c>
      <c r="AP94" s="27" t="str" cm="1">
        <f t="array" ref="AP94">IF(AM$2&lt;=$R94,INDEX('Sites Data'!$BF$11:$BF$210,(AM$2+SUM($R$4:$R93))),"")</f>
        <v/>
      </c>
      <c r="AQ94" s="27" t="str" cm="1">
        <f t="array" ref="AQ94">IF(AM$2&lt;=$R94,INDEX('Sites Data'!$BG$11:$BG$210,(AM$2+SUM($R$4:$R93))),"")</f>
        <v/>
      </c>
      <c r="AR94" s="27" t="str" cm="1">
        <f t="array" ref="AR94">IF(AM$2&lt;=$R94,INDEX('Sites Data'!$BH$11:$BH$210,(AM$2+SUM($R$4:$R93))),"")</f>
        <v/>
      </c>
      <c r="AS94" s="27" t="str" cm="1">
        <f t="array" ref="AS94">IF(AM$2&lt;=$R94,INDEX('Sites Data'!$BI$11:$BI$210,(AM$2+SUM($R$4:$R93))),"")</f>
        <v/>
      </c>
      <c r="AT94" s="27" t="str" cm="1">
        <f t="array" ref="AT94">IF(AM$2&lt;=$R94,INDEX('Sites Data'!$BJ$11:$BJ$210,(AM$2+SUM($R$4:$R93))),"")</f>
        <v/>
      </c>
      <c r="AU94" s="27" t="str" cm="1">
        <f t="array" ref="AU94">IF(AM$2&lt;=$R94,INDEX('Sites Data'!$BK$11:$BK$210,(AM$2+SUM($R$4:$R93))),"")</f>
        <v/>
      </c>
      <c r="AV94" s="25" t="str">
        <f>IF(AM94="","",SUMIF(Hide[Unique Types],$C94&amp;" "&amp;AN94&amp;" "&amp;AO94&amp;" "&amp;AP94,SiteCalc2[FCI Charging Capacity '[kWh/day']]))</f>
        <v/>
      </c>
      <c r="AW94" s="27" t="str" cm="1">
        <f t="array" ref="AW94">IF(AW$2&lt;=$R94,INDEX('Sites Data'!$BC$11:$BC$210,(AW$2+SUM($R$4:$R93))),"")</f>
        <v/>
      </c>
      <c r="AX94" s="27" t="str" cm="1">
        <f t="array" ref="AX94">IF(AW$2&lt;=$R94,INDEX('Sites Data'!$BD$11:$BD$210,(AW$2+SUM($R$4:$R93))),"")</f>
        <v/>
      </c>
      <c r="AY94" s="27" t="str" cm="1">
        <f t="array" ref="AY94">IF(AW$2&lt;=$R94,INDEX('Sites Data'!$BE$11:$BE$210,(AW$2+SUM($R$4:$R93))),"")</f>
        <v/>
      </c>
      <c r="AZ94" s="27" t="str" cm="1">
        <f t="array" ref="AZ94">IF(AW$2&lt;=$R94,INDEX('Sites Data'!$BF$11:$BF$210,(AW$2+SUM($R$4:$R93))),"")</f>
        <v/>
      </c>
      <c r="BA94" s="27" t="str" cm="1">
        <f t="array" ref="BA94">IF(AW$2&lt;=$R94,INDEX('Sites Data'!$BG$11:$BG$210,(AW$2+SUM($R$4:$R93))),"")</f>
        <v/>
      </c>
      <c r="BB94" s="27" t="str" cm="1">
        <f t="array" ref="BB94">IF(AW$2&lt;=$R94,INDEX('Sites Data'!$BH$11:$BH$210,(AW$2+SUM($R$4:$R93))),"")</f>
        <v/>
      </c>
      <c r="BC94" s="27" t="str" cm="1">
        <f t="array" ref="BC94">IF(AW$2&lt;=$R94,INDEX('Sites Data'!$BI$11:$BI$210,(AW$2+SUM($R$4:$R93))),"")</f>
        <v/>
      </c>
      <c r="BD94" s="27" t="str" cm="1">
        <f t="array" ref="BD94">IF(AW$2&lt;=$R94,INDEX('Sites Data'!$BJ$11:$BJ$210,(AW$2+SUM($R$4:$R93))),"")</f>
        <v/>
      </c>
      <c r="BE94" s="27" t="str" cm="1">
        <f t="array" ref="BE94">IF(AW$2&lt;=$R94,INDEX('Sites Data'!$BK$11:$BK$210,(AW$2+SUM($R$4:$R93))),"")</f>
        <v/>
      </c>
      <c r="BF94" s="25" t="str">
        <f>IF(AW94="","",SUMIF(Hide[Unique Types],$C94&amp;" "&amp;AX94&amp;" "&amp;AY94&amp;" "&amp;AZ94,SiteCalc2[FCI Charging Capacity '[kWh/day']]))</f>
        <v/>
      </c>
      <c r="BG94" s="27" t="str" cm="1">
        <f t="array" ref="BG94">IF(BG$2&lt;=$R94,INDEX('Sites Data'!$BC$11:$BC$210,(BG$2+SUM($R$4:$R93))),"")</f>
        <v/>
      </c>
      <c r="BH94" s="27" t="str" cm="1">
        <f t="array" ref="BH94">IF(BG$2&lt;=$R94,INDEX('Sites Data'!$BD$11:$BD$210,(BG$2+SUM($R$4:$R93))),"")</f>
        <v/>
      </c>
      <c r="BI94" s="27" t="str" cm="1">
        <f t="array" ref="BI94">IF(BG$2&lt;=$R94,INDEX('Sites Data'!$BE$11:$BE$210,(BG$2+SUM($R$4:$R93))),"")</f>
        <v/>
      </c>
      <c r="BJ94" s="27" t="str" cm="1">
        <f t="array" ref="BJ94">IF(BG$2&lt;=$R94,INDEX('Sites Data'!$BF$11:$BF$210,(BG$2+SUM($R$4:$R93))),"")</f>
        <v/>
      </c>
      <c r="BK94" s="27" t="str" cm="1">
        <f t="array" ref="BK94">IF(BG$2&lt;=$R94,INDEX('Sites Data'!$BG$11:$BG$210,(BG$2+SUM($R$4:$R93))),"")</f>
        <v/>
      </c>
      <c r="BL94" s="27" t="str" cm="1">
        <f t="array" ref="BL94">IF(BG$2&lt;=$R94,INDEX('Sites Data'!$BH$11:$BH$210,(BG$2+SUM($R$4:$R93))),"")</f>
        <v/>
      </c>
      <c r="BM94" s="27" t="str" cm="1">
        <f t="array" ref="BM94">IF(BG$2&lt;=$R94,INDEX('Sites Data'!$BI$11:$BI$210,(BG$2+SUM($R$4:$R93))),"")</f>
        <v/>
      </c>
      <c r="BN94" s="27" t="str" cm="1">
        <f t="array" ref="BN94">IF(BG$2&lt;=$R94,INDEX('Sites Data'!$BJ$11:$BJ$210,(BG$2+SUM($R$4:$R93))),"")</f>
        <v/>
      </c>
      <c r="BO94" s="27" t="str" cm="1">
        <f t="array" ref="BO94">IF(BG$2&lt;=$R94,INDEX('Sites Data'!$BK$11:$BK$210,(BG$2+SUM($R$4:$R93))),"")</f>
        <v/>
      </c>
      <c r="BP94" s="25" t="str">
        <f>IF(BG94="","",SUMIF(Hide[Unique Types],$C94&amp;" "&amp;BH94&amp;" "&amp;BI94&amp;" "&amp;BJ94,SiteCalc2[FCI Charging Capacity '[kWh/day']]))</f>
        <v/>
      </c>
      <c r="BQ94" s="27" t="str" cm="1">
        <f t="array" ref="BQ94">IF(BQ$2&lt;=$R94,INDEX('Sites Data'!$BC$11:$BC$210,(BQ$2+SUM($R$4:$R93))),"")</f>
        <v/>
      </c>
      <c r="BR94" s="27" t="str" cm="1">
        <f t="array" ref="BR94">IF(BQ$2&lt;=$R94,INDEX('Sites Data'!$BD$11:$BD$210,(BQ$2+SUM($R$4:$R93))),"")</f>
        <v/>
      </c>
      <c r="BS94" s="27" t="str" cm="1">
        <f t="array" ref="BS94">IF(BQ$2&lt;=$R94,INDEX('Sites Data'!$BE$11:$BE$210,(BQ$2+SUM($R$4:$R93))),"")</f>
        <v/>
      </c>
      <c r="BT94" s="27" t="str" cm="1">
        <f t="array" ref="BT94">IF(BQ$2&lt;=$R94,INDEX('Sites Data'!$BF$11:$BF$210,(BQ$2+SUM($R$4:$R93))),"")</f>
        <v/>
      </c>
      <c r="BU94" s="27" t="str" cm="1">
        <f t="array" ref="BU94">IF(BQ$2&lt;=$R94,INDEX('Sites Data'!$BG$11:$BG$210,(BQ$2+SUM($R$4:$R93))),"")</f>
        <v/>
      </c>
      <c r="BV94" s="27" t="str" cm="1">
        <f t="array" ref="BV94">IF(BQ$2&lt;=$R94,INDEX('Sites Data'!$BH$11:$BH$210,(BQ$2+SUM($R$4:$R93))),"")</f>
        <v/>
      </c>
      <c r="BW94" s="27" t="str" cm="1">
        <f t="array" ref="BW94">IF(BQ$2&lt;=$R94,INDEX('Sites Data'!$BI$11:$BI$210,(BQ$2+SUM($R$4:$R93))),"")</f>
        <v/>
      </c>
      <c r="BX94" s="27" t="str" cm="1">
        <f t="array" ref="BX94">IF(BQ$2&lt;=$R94,INDEX('Sites Data'!$BJ$11:$BJ$210,(BQ$2+SUM($R$4:$R93))),"")</f>
        <v/>
      </c>
      <c r="BY94" s="27" t="str" cm="1">
        <f t="array" ref="BY94">IF(BQ$2&lt;=$R94,INDEX('Sites Data'!$BK$11:$BK$210,(BQ$2+SUM($R$4:$R93))),"")</f>
        <v/>
      </c>
      <c r="BZ94" s="25" t="str">
        <f>IF(BQ94="","",SUMIF(Hide[Unique Types],$C94&amp;" "&amp;BR94&amp;" "&amp;BS94&amp;" "&amp;BT94,SiteCalc2[FCI Charging Capacity '[kWh/day']]))</f>
        <v/>
      </c>
      <c r="CA94" s="27" t="str" cm="1">
        <f t="array" ref="CA94">IF(CA$2&lt;=$R94,INDEX('Sites Data'!$BC$11:$BC$210,(CA$2+SUM($R$4:$R93))),"")</f>
        <v/>
      </c>
      <c r="CB94" s="27" t="str" cm="1">
        <f t="array" ref="CB94">IF(CA$2&lt;=$R94,INDEX('Sites Data'!$BD$11:$BD$210,(CA$2+SUM($R$4:$R93))),"")</f>
        <v/>
      </c>
      <c r="CC94" s="27" t="str" cm="1">
        <f t="array" ref="CC94">IF(CA$2&lt;=$R94,INDEX('Sites Data'!$BE$11:$BE$210,(CA$2+SUM($R$4:$R93))),"")</f>
        <v/>
      </c>
      <c r="CD94" s="27" t="str" cm="1">
        <f t="array" ref="CD94">IF(CA$2&lt;=$R94,INDEX('Sites Data'!$BF$11:$BF$210,(CA$2+SUM($R$4:$R93))),"")</f>
        <v/>
      </c>
      <c r="CE94" s="27" t="str" cm="1">
        <f t="array" ref="CE94">IF(CA$2&lt;=$R94,INDEX('Sites Data'!$BG$11:$BG$210,(CA$2+SUM($R$4:$R93))),"")</f>
        <v/>
      </c>
      <c r="CF94" s="27" t="str" cm="1">
        <f t="array" ref="CF94">IF(CA$2&lt;=$R94,INDEX('Sites Data'!$BH$11:$BH$210,(CA$2+SUM($R$4:$R93))),"")</f>
        <v/>
      </c>
      <c r="CG94" s="27" t="str" cm="1">
        <f t="array" ref="CG94">IF(CA$2&lt;=$R94,INDEX('Sites Data'!$BI$11:$BI$210,(CA$2+SUM($R$4:$R93))),"")</f>
        <v/>
      </c>
      <c r="CH94" s="27" t="str" cm="1">
        <f t="array" ref="CH94">IF(CA$2&lt;=$R94,INDEX('Sites Data'!$BJ$11:$BJ$210,(CA$2+SUM($R$4:$R93))),"")</f>
        <v/>
      </c>
      <c r="CI94" s="27" t="str" cm="1">
        <f t="array" ref="CI94">IF(CA$2&lt;=$R94,INDEX('Sites Data'!$BK$11:$BK$210,(CA$2+SUM($R$4:$R93))),"")</f>
        <v/>
      </c>
      <c r="CJ94" s="25" t="str">
        <f>IF(CA94="","",SUMIF(Hide[Unique Types],$C94&amp;" "&amp;CB94&amp;" "&amp;CC94&amp;" "&amp;CD94,SiteCalc2[FCI Charging Capacity '[kWh/day']]))</f>
        <v/>
      </c>
      <c r="CK94" s="25" t="str">
        <f t="shared" si="23"/>
        <v/>
      </c>
      <c r="CL94" s="25" t="str">
        <f t="shared" si="24"/>
        <v/>
      </c>
      <c r="CM94" s="25" t="str">
        <f t="shared" si="25"/>
        <v/>
      </c>
      <c r="CN94" s="25" t="str">
        <f t="shared" si="26"/>
        <v/>
      </c>
      <c r="CO94" s="25" t="str">
        <f t="shared" si="27"/>
        <v/>
      </c>
      <c r="CP94" s="25" t="str">
        <f t="shared" si="28"/>
        <v/>
      </c>
      <c r="CQ94" s="25" t="str">
        <f t="shared" si="29"/>
        <v/>
      </c>
      <c r="CR94" s="25" t="str">
        <f t="shared" si="30"/>
        <v/>
      </c>
      <c r="CS94" s="25" t="str">
        <f t="shared" si="31"/>
        <v/>
      </c>
      <c r="CT94" s="25" t="str">
        <f t="shared" si="32"/>
        <v/>
      </c>
    </row>
    <row r="95" spans="1:98" x14ac:dyDescent="0.3">
      <c r="A95" s="20">
        <v>92</v>
      </c>
      <c r="B95" s="20">
        <f t="shared" si="22"/>
        <v>0</v>
      </c>
      <c r="D95" s="25">
        <f>_xlfn.XLOOKUP(C95,SiteChar[Site Name],SiteChar[Site Street Address],"",0,1)</f>
        <v>0</v>
      </c>
      <c r="E95" s="25" t="str">
        <f>_xlfn.XLOOKUP(D95,SiteChar[Site Street Address],SiteChar[Site City],"",0,1)</f>
        <v/>
      </c>
      <c r="F95" s="25">
        <f>_xlfn.XLOOKUP($C95,SiteChar[Site Name],SiteChar[Latitude],"",0,1)</f>
        <v>0</v>
      </c>
      <c r="G95" s="25">
        <f>_xlfn.XLOOKUP($C95,SiteChar[Site Name],SiteChar[Longitude],"",0,1)</f>
        <v>0</v>
      </c>
      <c r="H95" s="33">
        <f>_xlfn.XLOOKUP($C95,SiteChar[Site Name],SiteChar[Expected Date of Station Operation],"",0,1)</f>
        <v>0</v>
      </c>
      <c r="I95" s="34">
        <f>_xlfn.XLOOKUP($C95,SiteChar[Site Name],SiteChar[Expected Daily Permitted Hours],"",0,1)</f>
        <v>0</v>
      </c>
      <c r="J95" s="25">
        <f>_xlfn.XLOOKUP($C95,SiteChar[Site Name],SiteChar[Maximum Total Site Power 
'[kW']],"",0,1)</f>
        <v>0</v>
      </c>
      <c r="K95" s="25"/>
      <c r="L95" s="25" cm="1">
        <f t="array" ref="L95">_xlfn.XLOOKUP($C95,SiteChar[Site Name],SiteCalc1[Total Site
FCI 
Power Rating 
'[kW']],"",0,1)</f>
        <v>0</v>
      </c>
      <c r="M95" s="25" cm="1">
        <f t="array" ref="M95">_xlfn.XLOOKUP($C95,SiteChar[Site Name],SiteCalc1[Total 
Site 
LMD-FCI Power Rating 
'[kW']],"",0,1)</f>
        <v>0</v>
      </c>
      <c r="N95" s="25" cm="1">
        <f t="array" ref="N95">_xlfn.XLOOKUP($C95,SiteChar[Site Name],SiteCalc1[Total Site
HD-FCI Power Rating 
'[kW']],"",0,1)</f>
        <v>0</v>
      </c>
      <c r="O95" s="25" cm="1">
        <f t="array" ref="O95">_xlfn.XLOOKUP($C95,SiteChar[Site Name],SiteCalc2[Total Number of 
Site 
FSEs],"",0,1)</f>
        <v>0</v>
      </c>
      <c r="P95" s="27" cm="1">
        <f t="array" ref="P95">_xlfn.XLOOKUP($C95,SiteChar[Site Name],SiteCalc2[Total Number of Site
LMD-FCI FSEs],"",0,1)</f>
        <v>0</v>
      </c>
      <c r="Q95" s="27" cm="1">
        <f t="array" ref="Q95">_xlfn.XLOOKUP($C95,SiteChar[Site Name],SiteCalc2[Total Number of Site
HD-FCI FSEs],"",0,1)</f>
        <v>0</v>
      </c>
      <c r="R95" s="27" t="str" cm="1">
        <f t="array" ref="R95">_xlfn.XLOOKUP(C95,'Sites Data'!AZ102:$AZ$210,'Sites Data'!BA102:$BA$210,"",0,1)</f>
        <v/>
      </c>
      <c r="S95" s="25" t="str" cm="1">
        <f t="array" ref="S95">INDEX('Sites Data'!$BC$11:$BC$210,(S$2+SUM($R$4:R94)))</f>
        <v/>
      </c>
      <c r="T95" s="25" t="str" cm="1">
        <f t="array" ref="T95">INDEX('Sites Data'!$BD$11:$BD$210,(S$2+SUM($R$4:R94)))</f>
        <v/>
      </c>
      <c r="U95" s="25" t="str" cm="1">
        <f t="array" ref="U95">INDEX('Sites Data'!$BE$11:$BE$210,(S$2+SUM($R$4:$R94)))</f>
        <v/>
      </c>
      <c r="V95" s="25" t="str" cm="1">
        <f t="array" ref="V95">INDEX('Sites Data'!$BF$11:$BF$210,(S$2+SUM($R$4:$R94)))</f>
        <v/>
      </c>
      <c r="W95" s="25" t="str" cm="1">
        <f t="array" ref="W95">INDEX('Sites Data'!$BG$11:$BG$210,(S$2+SUM($R$4:$R94)))</f>
        <v/>
      </c>
      <c r="X95" s="25" t="str" cm="1">
        <f t="array" ref="X95">INDEX('Sites Data'!$BH$11:$BH$210,(S$2+SUM($R$4:$R94)))</f>
        <v/>
      </c>
      <c r="Y95" s="25" t="str" cm="1">
        <f t="array" ref="Y95">INDEX('Sites Data'!$BI$11:$BI$210,(S$2+SUM($R$4:$R94)))</f>
        <v/>
      </c>
      <c r="Z95" s="25" t="str" cm="1">
        <f t="array" ref="Z95">INDEX('Sites Data'!$BJ$11:$BJ$210,(S$2+SUM($R$4:$R94)))</f>
        <v/>
      </c>
      <c r="AA95" s="25" t="str" cm="1">
        <f t="array" ref="AA95">INDEX('Sites Data'!$BK$11:$BK$210,(S$2+SUM($R$4:$R94)))</f>
        <v/>
      </c>
      <c r="AB95" s="25" t="str">
        <f>IF(S95="","",SUMIF(Hide[Unique Types],$C95&amp;" "&amp;T95&amp;" "&amp;U95&amp;" "&amp;V95,SiteCalc2[FCI Charging Capacity '[kWh/day']]))</f>
        <v/>
      </c>
      <c r="AC95" s="27" t="str" cm="1">
        <f t="array" ref="AC95">IF(AC$2&lt;=$R95,INDEX('Sites Data'!$BC$11:$BC$210,(AC$2+SUM($R$4:$R94))),"")</f>
        <v/>
      </c>
      <c r="AD95" s="152" t="str" cm="1">
        <f t="array" ref="AD95">IF(AC$2&lt;=$R95,INDEX('Sites Data'!$BD$11:$BD$210,(AC$2+SUM($R$4:$R94))),"")</f>
        <v/>
      </c>
      <c r="AE95" s="27" t="str" cm="1">
        <f t="array" ref="AE95">IF(AC$2&lt;=$R95,INDEX('Sites Data'!$BE$11:$BE$210,(AC$2+SUM($R$4:$R94))),"")</f>
        <v/>
      </c>
      <c r="AF95" s="27" t="str" cm="1">
        <f t="array" ref="AF95">IF(AC$2&lt;=$R95,INDEX('Sites Data'!$BF$11:$BF$210,(AC$2+SUM($R$4:$R94))),"")</f>
        <v/>
      </c>
      <c r="AG95" s="27" t="str" cm="1">
        <f t="array" ref="AG95">IF(AC$2&lt;=$R95,INDEX('Sites Data'!$BG$11:$BG$210,(AC$2+SUM($R$4:$R94))),"")</f>
        <v/>
      </c>
      <c r="AH95" s="27" t="str" cm="1">
        <f t="array" ref="AH95">IF(AC$2&lt;=$R95,INDEX('Sites Data'!$BH$11:$BH$210,(AC$2+SUM($R$4:$R94))),"")</f>
        <v/>
      </c>
      <c r="AI95" s="27" t="str" cm="1">
        <f t="array" ref="AI95">IF(AC$2&lt;=$R95,INDEX('Sites Data'!$BI$11:$BI$210,(AC$2+SUM($R$4:$R94))),"")</f>
        <v/>
      </c>
      <c r="AJ95" s="27" t="str" cm="1">
        <f t="array" ref="AJ95">IF(AC$2&lt;=$R95,INDEX('Sites Data'!$BJ$11:$BJ$210,(AC$2+SUM($R$4:$R94))),"")</f>
        <v/>
      </c>
      <c r="AK95" s="27" t="str" cm="1">
        <f t="array" ref="AK95">IF(AC$2&lt;=$R95,INDEX('Sites Data'!$BK$11:$BK$210,(AC$2+SUM($R$4:$R94))),"")</f>
        <v/>
      </c>
      <c r="AL95" s="25" t="str">
        <f>IF(AC95="","",SUMIF(Hide[Unique Types],$C95&amp;" "&amp;AD95&amp;" "&amp;AE95&amp;" "&amp;AF95,SiteCalc2[FCI Charging Capacity '[kWh/day']]))</f>
        <v/>
      </c>
      <c r="AM95" s="27" t="str" cm="1">
        <f t="array" ref="AM95">IF(AM$2&lt;=$R95,INDEX('Sites Data'!$BC$11:$BC$210,(AM$2+SUM($R$4:$R94))),"")</f>
        <v/>
      </c>
      <c r="AN95" s="27" t="str" cm="1">
        <f t="array" ref="AN95">IF(AM$2&lt;=$R95,INDEX('Sites Data'!$BD$11:$BD$210,(AM$2+SUM($R$4:$R94))),"")</f>
        <v/>
      </c>
      <c r="AO95" s="27" t="str" cm="1">
        <f t="array" ref="AO95">IF(AM$2&lt;=$R95,INDEX('Sites Data'!$BE$11:$BE$210,(AM$2+SUM($R$4:$R94))),"")</f>
        <v/>
      </c>
      <c r="AP95" s="27" t="str" cm="1">
        <f t="array" ref="AP95">IF(AM$2&lt;=$R95,INDEX('Sites Data'!$BF$11:$BF$210,(AM$2+SUM($R$4:$R94))),"")</f>
        <v/>
      </c>
      <c r="AQ95" s="27" t="str" cm="1">
        <f t="array" ref="AQ95">IF(AM$2&lt;=$R95,INDEX('Sites Data'!$BG$11:$BG$210,(AM$2+SUM($R$4:$R94))),"")</f>
        <v/>
      </c>
      <c r="AR95" s="27" t="str" cm="1">
        <f t="array" ref="AR95">IF(AM$2&lt;=$R95,INDEX('Sites Data'!$BH$11:$BH$210,(AM$2+SUM($R$4:$R94))),"")</f>
        <v/>
      </c>
      <c r="AS95" s="27" t="str" cm="1">
        <f t="array" ref="AS95">IF(AM$2&lt;=$R95,INDEX('Sites Data'!$BI$11:$BI$210,(AM$2+SUM($R$4:$R94))),"")</f>
        <v/>
      </c>
      <c r="AT95" s="27" t="str" cm="1">
        <f t="array" ref="AT95">IF(AM$2&lt;=$R95,INDEX('Sites Data'!$BJ$11:$BJ$210,(AM$2+SUM($R$4:$R94))),"")</f>
        <v/>
      </c>
      <c r="AU95" s="27" t="str" cm="1">
        <f t="array" ref="AU95">IF(AM$2&lt;=$R95,INDEX('Sites Data'!$BK$11:$BK$210,(AM$2+SUM($R$4:$R94))),"")</f>
        <v/>
      </c>
      <c r="AV95" s="25" t="str">
        <f>IF(AM95="","",SUMIF(Hide[Unique Types],$C95&amp;" "&amp;AN95&amp;" "&amp;AO95&amp;" "&amp;AP95,SiteCalc2[FCI Charging Capacity '[kWh/day']]))</f>
        <v/>
      </c>
      <c r="AW95" s="27" t="str" cm="1">
        <f t="array" ref="AW95">IF(AW$2&lt;=$R95,INDEX('Sites Data'!$BC$11:$BC$210,(AW$2+SUM($R$4:$R94))),"")</f>
        <v/>
      </c>
      <c r="AX95" s="27" t="str" cm="1">
        <f t="array" ref="AX95">IF(AW$2&lt;=$R95,INDEX('Sites Data'!$BD$11:$BD$210,(AW$2+SUM($R$4:$R94))),"")</f>
        <v/>
      </c>
      <c r="AY95" s="27" t="str" cm="1">
        <f t="array" ref="AY95">IF(AW$2&lt;=$R95,INDEX('Sites Data'!$BE$11:$BE$210,(AW$2+SUM($R$4:$R94))),"")</f>
        <v/>
      </c>
      <c r="AZ95" s="27" t="str" cm="1">
        <f t="array" ref="AZ95">IF(AW$2&lt;=$R95,INDEX('Sites Data'!$BF$11:$BF$210,(AW$2+SUM($R$4:$R94))),"")</f>
        <v/>
      </c>
      <c r="BA95" s="27" t="str" cm="1">
        <f t="array" ref="BA95">IF(AW$2&lt;=$R95,INDEX('Sites Data'!$BG$11:$BG$210,(AW$2+SUM($R$4:$R94))),"")</f>
        <v/>
      </c>
      <c r="BB95" s="27" t="str" cm="1">
        <f t="array" ref="BB95">IF(AW$2&lt;=$R95,INDEX('Sites Data'!$BH$11:$BH$210,(AW$2+SUM($R$4:$R94))),"")</f>
        <v/>
      </c>
      <c r="BC95" s="27" t="str" cm="1">
        <f t="array" ref="BC95">IF(AW$2&lt;=$R95,INDEX('Sites Data'!$BI$11:$BI$210,(AW$2+SUM($R$4:$R94))),"")</f>
        <v/>
      </c>
      <c r="BD95" s="27" t="str" cm="1">
        <f t="array" ref="BD95">IF(AW$2&lt;=$R95,INDEX('Sites Data'!$BJ$11:$BJ$210,(AW$2+SUM($R$4:$R94))),"")</f>
        <v/>
      </c>
      <c r="BE95" s="27" t="str" cm="1">
        <f t="array" ref="BE95">IF(AW$2&lt;=$R95,INDEX('Sites Data'!$BK$11:$BK$210,(AW$2+SUM($R$4:$R94))),"")</f>
        <v/>
      </c>
      <c r="BF95" s="25" t="str">
        <f>IF(AW95="","",SUMIF(Hide[Unique Types],$C95&amp;" "&amp;AX95&amp;" "&amp;AY95&amp;" "&amp;AZ95,SiteCalc2[FCI Charging Capacity '[kWh/day']]))</f>
        <v/>
      </c>
      <c r="BG95" s="27" t="str" cm="1">
        <f t="array" ref="BG95">IF(BG$2&lt;=$R95,INDEX('Sites Data'!$BC$11:$BC$210,(BG$2+SUM($R$4:$R94))),"")</f>
        <v/>
      </c>
      <c r="BH95" s="27" t="str" cm="1">
        <f t="array" ref="BH95">IF(BG$2&lt;=$R95,INDEX('Sites Data'!$BD$11:$BD$210,(BG$2+SUM($R$4:$R94))),"")</f>
        <v/>
      </c>
      <c r="BI95" s="27" t="str" cm="1">
        <f t="array" ref="BI95">IF(BG$2&lt;=$R95,INDEX('Sites Data'!$BE$11:$BE$210,(BG$2+SUM($R$4:$R94))),"")</f>
        <v/>
      </c>
      <c r="BJ95" s="27" t="str" cm="1">
        <f t="array" ref="BJ95">IF(BG$2&lt;=$R95,INDEX('Sites Data'!$BF$11:$BF$210,(BG$2+SUM($R$4:$R94))),"")</f>
        <v/>
      </c>
      <c r="BK95" s="27" t="str" cm="1">
        <f t="array" ref="BK95">IF(BG$2&lt;=$R95,INDEX('Sites Data'!$BG$11:$BG$210,(BG$2+SUM($R$4:$R94))),"")</f>
        <v/>
      </c>
      <c r="BL95" s="27" t="str" cm="1">
        <f t="array" ref="BL95">IF(BG$2&lt;=$R95,INDEX('Sites Data'!$BH$11:$BH$210,(BG$2+SUM($R$4:$R94))),"")</f>
        <v/>
      </c>
      <c r="BM95" s="27" t="str" cm="1">
        <f t="array" ref="BM95">IF(BG$2&lt;=$R95,INDEX('Sites Data'!$BI$11:$BI$210,(BG$2+SUM($R$4:$R94))),"")</f>
        <v/>
      </c>
      <c r="BN95" s="27" t="str" cm="1">
        <f t="array" ref="BN95">IF(BG$2&lt;=$R95,INDEX('Sites Data'!$BJ$11:$BJ$210,(BG$2+SUM($R$4:$R94))),"")</f>
        <v/>
      </c>
      <c r="BO95" s="27" t="str" cm="1">
        <f t="array" ref="BO95">IF(BG$2&lt;=$R95,INDEX('Sites Data'!$BK$11:$BK$210,(BG$2+SUM($R$4:$R94))),"")</f>
        <v/>
      </c>
      <c r="BP95" s="25" t="str">
        <f>IF(BG95="","",SUMIF(Hide[Unique Types],$C95&amp;" "&amp;BH95&amp;" "&amp;BI95&amp;" "&amp;BJ95,SiteCalc2[FCI Charging Capacity '[kWh/day']]))</f>
        <v/>
      </c>
      <c r="BQ95" s="27" t="str" cm="1">
        <f t="array" ref="BQ95">IF(BQ$2&lt;=$R95,INDEX('Sites Data'!$BC$11:$BC$210,(BQ$2+SUM($R$4:$R94))),"")</f>
        <v/>
      </c>
      <c r="BR95" s="27" t="str" cm="1">
        <f t="array" ref="BR95">IF(BQ$2&lt;=$R95,INDEX('Sites Data'!$BD$11:$BD$210,(BQ$2+SUM($R$4:$R94))),"")</f>
        <v/>
      </c>
      <c r="BS95" s="27" t="str" cm="1">
        <f t="array" ref="BS95">IF(BQ$2&lt;=$R95,INDEX('Sites Data'!$BE$11:$BE$210,(BQ$2+SUM($R$4:$R94))),"")</f>
        <v/>
      </c>
      <c r="BT95" s="27" t="str" cm="1">
        <f t="array" ref="BT95">IF(BQ$2&lt;=$R95,INDEX('Sites Data'!$BF$11:$BF$210,(BQ$2+SUM($R$4:$R94))),"")</f>
        <v/>
      </c>
      <c r="BU95" s="27" t="str" cm="1">
        <f t="array" ref="BU95">IF(BQ$2&lt;=$R95,INDEX('Sites Data'!$BG$11:$BG$210,(BQ$2+SUM($R$4:$R94))),"")</f>
        <v/>
      </c>
      <c r="BV95" s="27" t="str" cm="1">
        <f t="array" ref="BV95">IF(BQ$2&lt;=$R95,INDEX('Sites Data'!$BH$11:$BH$210,(BQ$2+SUM($R$4:$R94))),"")</f>
        <v/>
      </c>
      <c r="BW95" s="27" t="str" cm="1">
        <f t="array" ref="BW95">IF(BQ$2&lt;=$R95,INDEX('Sites Data'!$BI$11:$BI$210,(BQ$2+SUM($R$4:$R94))),"")</f>
        <v/>
      </c>
      <c r="BX95" s="27" t="str" cm="1">
        <f t="array" ref="BX95">IF(BQ$2&lt;=$R95,INDEX('Sites Data'!$BJ$11:$BJ$210,(BQ$2+SUM($R$4:$R94))),"")</f>
        <v/>
      </c>
      <c r="BY95" s="27" t="str" cm="1">
        <f t="array" ref="BY95">IF(BQ$2&lt;=$R95,INDEX('Sites Data'!$BK$11:$BK$210,(BQ$2+SUM($R$4:$R94))),"")</f>
        <v/>
      </c>
      <c r="BZ95" s="25" t="str">
        <f>IF(BQ95="","",SUMIF(Hide[Unique Types],$C95&amp;" "&amp;BR95&amp;" "&amp;BS95&amp;" "&amp;BT95,SiteCalc2[FCI Charging Capacity '[kWh/day']]))</f>
        <v/>
      </c>
      <c r="CA95" s="27" t="str" cm="1">
        <f t="array" ref="CA95">IF(CA$2&lt;=$R95,INDEX('Sites Data'!$BC$11:$BC$210,(CA$2+SUM($R$4:$R94))),"")</f>
        <v/>
      </c>
      <c r="CB95" s="27" t="str" cm="1">
        <f t="array" ref="CB95">IF(CA$2&lt;=$R95,INDEX('Sites Data'!$BD$11:$BD$210,(CA$2+SUM($R$4:$R94))),"")</f>
        <v/>
      </c>
      <c r="CC95" s="27" t="str" cm="1">
        <f t="array" ref="CC95">IF(CA$2&lt;=$R95,INDEX('Sites Data'!$BE$11:$BE$210,(CA$2+SUM($R$4:$R94))),"")</f>
        <v/>
      </c>
      <c r="CD95" s="27" t="str" cm="1">
        <f t="array" ref="CD95">IF(CA$2&lt;=$R95,INDEX('Sites Data'!$BF$11:$BF$210,(CA$2+SUM($R$4:$R94))),"")</f>
        <v/>
      </c>
      <c r="CE95" s="27" t="str" cm="1">
        <f t="array" ref="CE95">IF(CA$2&lt;=$R95,INDEX('Sites Data'!$BG$11:$BG$210,(CA$2+SUM($R$4:$R94))),"")</f>
        <v/>
      </c>
      <c r="CF95" s="27" t="str" cm="1">
        <f t="array" ref="CF95">IF(CA$2&lt;=$R95,INDEX('Sites Data'!$BH$11:$BH$210,(CA$2+SUM($R$4:$R94))),"")</f>
        <v/>
      </c>
      <c r="CG95" s="27" t="str" cm="1">
        <f t="array" ref="CG95">IF(CA$2&lt;=$R95,INDEX('Sites Data'!$BI$11:$BI$210,(CA$2+SUM($R$4:$R94))),"")</f>
        <v/>
      </c>
      <c r="CH95" s="27" t="str" cm="1">
        <f t="array" ref="CH95">IF(CA$2&lt;=$R95,INDEX('Sites Data'!$BJ$11:$BJ$210,(CA$2+SUM($R$4:$R94))),"")</f>
        <v/>
      </c>
      <c r="CI95" s="27" t="str" cm="1">
        <f t="array" ref="CI95">IF(CA$2&lt;=$R95,INDEX('Sites Data'!$BK$11:$BK$210,(CA$2+SUM($R$4:$R94))),"")</f>
        <v/>
      </c>
      <c r="CJ95" s="25" t="str">
        <f>IF(CA95="","",SUMIF(Hide[Unique Types],$C95&amp;" "&amp;CB95&amp;" "&amp;CC95&amp;" "&amp;CD95,SiteCalc2[FCI Charging Capacity '[kWh/day']]))</f>
        <v/>
      </c>
      <c r="CK95" s="25" t="str">
        <f t="shared" si="23"/>
        <v/>
      </c>
      <c r="CL95" s="25" t="str">
        <f t="shared" si="24"/>
        <v/>
      </c>
      <c r="CM95" s="25" t="str">
        <f t="shared" si="25"/>
        <v/>
      </c>
      <c r="CN95" s="25" t="str">
        <f t="shared" si="26"/>
        <v/>
      </c>
      <c r="CO95" s="25" t="str">
        <f t="shared" si="27"/>
        <v/>
      </c>
      <c r="CP95" s="25" t="str">
        <f t="shared" si="28"/>
        <v/>
      </c>
      <c r="CQ95" s="25" t="str">
        <f t="shared" si="29"/>
        <v/>
      </c>
      <c r="CR95" s="25" t="str">
        <f t="shared" si="30"/>
        <v/>
      </c>
      <c r="CS95" s="25" t="str">
        <f t="shared" si="31"/>
        <v/>
      </c>
      <c r="CT95" s="25" t="str">
        <f t="shared" si="32"/>
        <v/>
      </c>
    </row>
    <row r="96" spans="1:98" x14ac:dyDescent="0.3">
      <c r="A96" s="20">
        <v>93</v>
      </c>
      <c r="B96" s="20">
        <f t="shared" si="22"/>
        <v>0</v>
      </c>
      <c r="D96" s="25">
        <f>_xlfn.XLOOKUP(C96,SiteChar[Site Name],SiteChar[Site Street Address],"",0,1)</f>
        <v>0</v>
      </c>
      <c r="E96" s="25" t="str">
        <f>_xlfn.XLOOKUP(D96,SiteChar[Site Street Address],SiteChar[Site City],"",0,1)</f>
        <v/>
      </c>
      <c r="F96" s="25">
        <f>_xlfn.XLOOKUP($C96,SiteChar[Site Name],SiteChar[Latitude],"",0,1)</f>
        <v>0</v>
      </c>
      <c r="G96" s="25">
        <f>_xlfn.XLOOKUP($C96,SiteChar[Site Name],SiteChar[Longitude],"",0,1)</f>
        <v>0</v>
      </c>
      <c r="H96" s="33">
        <f>_xlfn.XLOOKUP($C96,SiteChar[Site Name],SiteChar[Expected Date of Station Operation],"",0,1)</f>
        <v>0</v>
      </c>
      <c r="I96" s="34">
        <f>_xlfn.XLOOKUP($C96,SiteChar[Site Name],SiteChar[Expected Daily Permitted Hours],"",0,1)</f>
        <v>0</v>
      </c>
      <c r="J96" s="25">
        <f>_xlfn.XLOOKUP($C96,SiteChar[Site Name],SiteChar[Maximum Total Site Power 
'[kW']],"",0,1)</f>
        <v>0</v>
      </c>
      <c r="K96" s="25"/>
      <c r="L96" s="25" cm="1">
        <f t="array" ref="L96">_xlfn.XLOOKUP($C96,SiteChar[Site Name],SiteCalc1[Total Site
FCI 
Power Rating 
'[kW']],"",0,1)</f>
        <v>0</v>
      </c>
      <c r="M96" s="25" cm="1">
        <f t="array" ref="M96">_xlfn.XLOOKUP($C96,SiteChar[Site Name],SiteCalc1[Total 
Site 
LMD-FCI Power Rating 
'[kW']],"",0,1)</f>
        <v>0</v>
      </c>
      <c r="N96" s="25" cm="1">
        <f t="array" ref="N96">_xlfn.XLOOKUP($C96,SiteChar[Site Name],SiteCalc1[Total Site
HD-FCI Power Rating 
'[kW']],"",0,1)</f>
        <v>0</v>
      </c>
      <c r="O96" s="25" cm="1">
        <f t="array" ref="O96">_xlfn.XLOOKUP($C96,SiteChar[Site Name],SiteCalc2[Total Number of 
Site 
FSEs],"",0,1)</f>
        <v>0</v>
      </c>
      <c r="P96" s="27" cm="1">
        <f t="array" ref="P96">_xlfn.XLOOKUP($C96,SiteChar[Site Name],SiteCalc2[Total Number of Site
LMD-FCI FSEs],"",0,1)</f>
        <v>0</v>
      </c>
      <c r="Q96" s="27" cm="1">
        <f t="array" ref="Q96">_xlfn.XLOOKUP($C96,SiteChar[Site Name],SiteCalc2[Total Number of Site
HD-FCI FSEs],"",0,1)</f>
        <v>0</v>
      </c>
      <c r="R96" s="27" t="str" cm="1">
        <f t="array" ref="R96">_xlfn.XLOOKUP(C96,'Sites Data'!AZ103:$AZ$210,'Sites Data'!BA103:$BA$210,"",0,1)</f>
        <v/>
      </c>
      <c r="S96" s="25" t="str" cm="1">
        <f t="array" ref="S96">INDEX('Sites Data'!$BC$11:$BC$210,(S$2+SUM($R$4:R95)))</f>
        <v/>
      </c>
      <c r="T96" s="25" t="str" cm="1">
        <f t="array" ref="T96">INDEX('Sites Data'!$BD$11:$BD$210,(S$2+SUM($R$4:R95)))</f>
        <v/>
      </c>
      <c r="U96" s="25" t="str" cm="1">
        <f t="array" ref="U96">INDEX('Sites Data'!$BE$11:$BE$210,(S$2+SUM($R$4:$R95)))</f>
        <v/>
      </c>
      <c r="V96" s="25" t="str" cm="1">
        <f t="array" ref="V96">INDEX('Sites Data'!$BF$11:$BF$210,(S$2+SUM($R$4:$R95)))</f>
        <v/>
      </c>
      <c r="W96" s="25" t="str" cm="1">
        <f t="array" ref="W96">INDEX('Sites Data'!$BG$11:$BG$210,(S$2+SUM($R$4:$R95)))</f>
        <v/>
      </c>
      <c r="X96" s="25" t="str" cm="1">
        <f t="array" ref="X96">INDEX('Sites Data'!$BH$11:$BH$210,(S$2+SUM($R$4:$R95)))</f>
        <v/>
      </c>
      <c r="Y96" s="25" t="str" cm="1">
        <f t="array" ref="Y96">INDEX('Sites Data'!$BI$11:$BI$210,(S$2+SUM($R$4:$R95)))</f>
        <v/>
      </c>
      <c r="Z96" s="25" t="str" cm="1">
        <f t="array" ref="Z96">INDEX('Sites Data'!$BJ$11:$BJ$210,(S$2+SUM($R$4:$R95)))</f>
        <v/>
      </c>
      <c r="AA96" s="25" t="str" cm="1">
        <f t="array" ref="AA96">INDEX('Sites Data'!$BK$11:$BK$210,(S$2+SUM($R$4:$R95)))</f>
        <v/>
      </c>
      <c r="AB96" s="25" t="str">
        <f>IF(S96="","",SUMIF(Hide[Unique Types],$C96&amp;" "&amp;T96&amp;" "&amp;U96&amp;" "&amp;V96,SiteCalc2[FCI Charging Capacity '[kWh/day']]))</f>
        <v/>
      </c>
      <c r="AC96" s="27" t="str" cm="1">
        <f t="array" ref="AC96">IF(AC$2&lt;=$R96,INDEX('Sites Data'!$BC$11:$BC$210,(AC$2+SUM($R$4:$R95))),"")</f>
        <v/>
      </c>
      <c r="AD96" s="152" t="str" cm="1">
        <f t="array" ref="AD96">IF(AC$2&lt;=$R96,INDEX('Sites Data'!$BD$11:$BD$210,(AC$2+SUM($R$4:$R95))),"")</f>
        <v/>
      </c>
      <c r="AE96" s="27" t="str" cm="1">
        <f t="array" ref="AE96">IF(AC$2&lt;=$R96,INDEX('Sites Data'!$BE$11:$BE$210,(AC$2+SUM($R$4:$R95))),"")</f>
        <v/>
      </c>
      <c r="AF96" s="27" t="str" cm="1">
        <f t="array" ref="AF96">IF(AC$2&lt;=$R96,INDEX('Sites Data'!$BF$11:$BF$210,(AC$2+SUM($R$4:$R95))),"")</f>
        <v/>
      </c>
      <c r="AG96" s="27" t="str" cm="1">
        <f t="array" ref="AG96">IF(AC$2&lt;=$R96,INDEX('Sites Data'!$BG$11:$BG$210,(AC$2+SUM($R$4:$R95))),"")</f>
        <v/>
      </c>
      <c r="AH96" s="27" t="str" cm="1">
        <f t="array" ref="AH96">IF(AC$2&lt;=$R96,INDEX('Sites Data'!$BH$11:$BH$210,(AC$2+SUM($R$4:$R95))),"")</f>
        <v/>
      </c>
      <c r="AI96" s="27" t="str" cm="1">
        <f t="array" ref="AI96">IF(AC$2&lt;=$R96,INDEX('Sites Data'!$BI$11:$BI$210,(AC$2+SUM($R$4:$R95))),"")</f>
        <v/>
      </c>
      <c r="AJ96" s="27" t="str" cm="1">
        <f t="array" ref="AJ96">IF(AC$2&lt;=$R96,INDEX('Sites Data'!$BJ$11:$BJ$210,(AC$2+SUM($R$4:$R95))),"")</f>
        <v/>
      </c>
      <c r="AK96" s="27" t="str" cm="1">
        <f t="array" ref="AK96">IF(AC$2&lt;=$R96,INDEX('Sites Data'!$BK$11:$BK$210,(AC$2+SUM($R$4:$R95))),"")</f>
        <v/>
      </c>
      <c r="AL96" s="25" t="str">
        <f>IF(AC96="","",SUMIF(Hide[Unique Types],$C96&amp;" "&amp;AD96&amp;" "&amp;AE96&amp;" "&amp;AF96,SiteCalc2[FCI Charging Capacity '[kWh/day']]))</f>
        <v/>
      </c>
      <c r="AM96" s="27" t="str" cm="1">
        <f t="array" ref="AM96">IF(AM$2&lt;=$R96,INDEX('Sites Data'!$BC$11:$BC$210,(AM$2+SUM($R$4:$R95))),"")</f>
        <v/>
      </c>
      <c r="AN96" s="27" t="str" cm="1">
        <f t="array" ref="AN96">IF(AM$2&lt;=$R96,INDEX('Sites Data'!$BD$11:$BD$210,(AM$2+SUM($R$4:$R95))),"")</f>
        <v/>
      </c>
      <c r="AO96" s="27" t="str" cm="1">
        <f t="array" ref="AO96">IF(AM$2&lt;=$R96,INDEX('Sites Data'!$BE$11:$BE$210,(AM$2+SUM($R$4:$R95))),"")</f>
        <v/>
      </c>
      <c r="AP96" s="27" t="str" cm="1">
        <f t="array" ref="AP96">IF(AM$2&lt;=$R96,INDEX('Sites Data'!$BF$11:$BF$210,(AM$2+SUM($R$4:$R95))),"")</f>
        <v/>
      </c>
      <c r="AQ96" s="27" t="str" cm="1">
        <f t="array" ref="AQ96">IF(AM$2&lt;=$R96,INDEX('Sites Data'!$BG$11:$BG$210,(AM$2+SUM($R$4:$R95))),"")</f>
        <v/>
      </c>
      <c r="AR96" s="27" t="str" cm="1">
        <f t="array" ref="AR96">IF(AM$2&lt;=$R96,INDEX('Sites Data'!$BH$11:$BH$210,(AM$2+SUM($R$4:$R95))),"")</f>
        <v/>
      </c>
      <c r="AS96" s="27" t="str" cm="1">
        <f t="array" ref="AS96">IF(AM$2&lt;=$R96,INDEX('Sites Data'!$BI$11:$BI$210,(AM$2+SUM($R$4:$R95))),"")</f>
        <v/>
      </c>
      <c r="AT96" s="27" t="str" cm="1">
        <f t="array" ref="AT96">IF(AM$2&lt;=$R96,INDEX('Sites Data'!$BJ$11:$BJ$210,(AM$2+SUM($R$4:$R95))),"")</f>
        <v/>
      </c>
      <c r="AU96" s="27" t="str" cm="1">
        <f t="array" ref="AU96">IF(AM$2&lt;=$R96,INDEX('Sites Data'!$BK$11:$BK$210,(AM$2+SUM($R$4:$R95))),"")</f>
        <v/>
      </c>
      <c r="AV96" s="25" t="str">
        <f>IF(AM96="","",SUMIF(Hide[Unique Types],$C96&amp;" "&amp;AN96&amp;" "&amp;AO96&amp;" "&amp;AP96,SiteCalc2[FCI Charging Capacity '[kWh/day']]))</f>
        <v/>
      </c>
      <c r="AW96" s="27" t="str" cm="1">
        <f t="array" ref="AW96">IF(AW$2&lt;=$R96,INDEX('Sites Data'!$BC$11:$BC$210,(AW$2+SUM($R$4:$R95))),"")</f>
        <v/>
      </c>
      <c r="AX96" s="27" t="str" cm="1">
        <f t="array" ref="AX96">IF(AW$2&lt;=$R96,INDEX('Sites Data'!$BD$11:$BD$210,(AW$2+SUM($R$4:$R95))),"")</f>
        <v/>
      </c>
      <c r="AY96" s="27" t="str" cm="1">
        <f t="array" ref="AY96">IF(AW$2&lt;=$R96,INDEX('Sites Data'!$BE$11:$BE$210,(AW$2+SUM($R$4:$R95))),"")</f>
        <v/>
      </c>
      <c r="AZ96" s="27" t="str" cm="1">
        <f t="array" ref="AZ96">IF(AW$2&lt;=$R96,INDEX('Sites Data'!$BF$11:$BF$210,(AW$2+SUM($R$4:$R95))),"")</f>
        <v/>
      </c>
      <c r="BA96" s="27" t="str" cm="1">
        <f t="array" ref="BA96">IF(AW$2&lt;=$R96,INDEX('Sites Data'!$BG$11:$BG$210,(AW$2+SUM($R$4:$R95))),"")</f>
        <v/>
      </c>
      <c r="BB96" s="27" t="str" cm="1">
        <f t="array" ref="BB96">IF(AW$2&lt;=$R96,INDEX('Sites Data'!$BH$11:$BH$210,(AW$2+SUM($R$4:$R95))),"")</f>
        <v/>
      </c>
      <c r="BC96" s="27" t="str" cm="1">
        <f t="array" ref="BC96">IF(AW$2&lt;=$R96,INDEX('Sites Data'!$BI$11:$BI$210,(AW$2+SUM($R$4:$R95))),"")</f>
        <v/>
      </c>
      <c r="BD96" s="27" t="str" cm="1">
        <f t="array" ref="BD96">IF(AW$2&lt;=$R96,INDEX('Sites Data'!$BJ$11:$BJ$210,(AW$2+SUM($R$4:$R95))),"")</f>
        <v/>
      </c>
      <c r="BE96" s="27" t="str" cm="1">
        <f t="array" ref="BE96">IF(AW$2&lt;=$R96,INDEX('Sites Data'!$BK$11:$BK$210,(AW$2+SUM($R$4:$R95))),"")</f>
        <v/>
      </c>
      <c r="BF96" s="25" t="str">
        <f>IF(AW96="","",SUMIF(Hide[Unique Types],$C96&amp;" "&amp;AX96&amp;" "&amp;AY96&amp;" "&amp;AZ96,SiteCalc2[FCI Charging Capacity '[kWh/day']]))</f>
        <v/>
      </c>
      <c r="BG96" s="27" t="str" cm="1">
        <f t="array" ref="BG96">IF(BG$2&lt;=$R96,INDEX('Sites Data'!$BC$11:$BC$210,(BG$2+SUM($R$4:$R95))),"")</f>
        <v/>
      </c>
      <c r="BH96" s="27" t="str" cm="1">
        <f t="array" ref="BH96">IF(BG$2&lt;=$R96,INDEX('Sites Data'!$BD$11:$BD$210,(BG$2+SUM($R$4:$R95))),"")</f>
        <v/>
      </c>
      <c r="BI96" s="27" t="str" cm="1">
        <f t="array" ref="BI96">IF(BG$2&lt;=$R96,INDEX('Sites Data'!$BE$11:$BE$210,(BG$2+SUM($R$4:$R95))),"")</f>
        <v/>
      </c>
      <c r="BJ96" s="27" t="str" cm="1">
        <f t="array" ref="BJ96">IF(BG$2&lt;=$R96,INDEX('Sites Data'!$BF$11:$BF$210,(BG$2+SUM($R$4:$R95))),"")</f>
        <v/>
      </c>
      <c r="BK96" s="27" t="str" cm="1">
        <f t="array" ref="BK96">IF(BG$2&lt;=$R96,INDEX('Sites Data'!$BG$11:$BG$210,(BG$2+SUM($R$4:$R95))),"")</f>
        <v/>
      </c>
      <c r="BL96" s="27" t="str" cm="1">
        <f t="array" ref="BL96">IF(BG$2&lt;=$R96,INDEX('Sites Data'!$BH$11:$BH$210,(BG$2+SUM($R$4:$R95))),"")</f>
        <v/>
      </c>
      <c r="BM96" s="27" t="str" cm="1">
        <f t="array" ref="BM96">IF(BG$2&lt;=$R96,INDEX('Sites Data'!$BI$11:$BI$210,(BG$2+SUM($R$4:$R95))),"")</f>
        <v/>
      </c>
      <c r="BN96" s="27" t="str" cm="1">
        <f t="array" ref="BN96">IF(BG$2&lt;=$R96,INDEX('Sites Data'!$BJ$11:$BJ$210,(BG$2+SUM($R$4:$R95))),"")</f>
        <v/>
      </c>
      <c r="BO96" s="27" t="str" cm="1">
        <f t="array" ref="BO96">IF(BG$2&lt;=$R96,INDEX('Sites Data'!$BK$11:$BK$210,(BG$2+SUM($R$4:$R95))),"")</f>
        <v/>
      </c>
      <c r="BP96" s="25" t="str">
        <f>IF(BG96="","",SUMIF(Hide[Unique Types],$C96&amp;" "&amp;BH96&amp;" "&amp;BI96&amp;" "&amp;BJ96,SiteCalc2[FCI Charging Capacity '[kWh/day']]))</f>
        <v/>
      </c>
      <c r="BQ96" s="27" t="str" cm="1">
        <f t="array" ref="BQ96">IF(BQ$2&lt;=$R96,INDEX('Sites Data'!$BC$11:$BC$210,(BQ$2+SUM($R$4:$R95))),"")</f>
        <v/>
      </c>
      <c r="BR96" s="27" t="str" cm="1">
        <f t="array" ref="BR96">IF(BQ$2&lt;=$R96,INDEX('Sites Data'!$BD$11:$BD$210,(BQ$2+SUM($R$4:$R95))),"")</f>
        <v/>
      </c>
      <c r="BS96" s="27" t="str" cm="1">
        <f t="array" ref="BS96">IF(BQ$2&lt;=$R96,INDEX('Sites Data'!$BE$11:$BE$210,(BQ$2+SUM($R$4:$R95))),"")</f>
        <v/>
      </c>
      <c r="BT96" s="27" t="str" cm="1">
        <f t="array" ref="BT96">IF(BQ$2&lt;=$R96,INDEX('Sites Data'!$BF$11:$BF$210,(BQ$2+SUM($R$4:$R95))),"")</f>
        <v/>
      </c>
      <c r="BU96" s="27" t="str" cm="1">
        <f t="array" ref="BU96">IF(BQ$2&lt;=$R96,INDEX('Sites Data'!$BG$11:$BG$210,(BQ$2+SUM($R$4:$R95))),"")</f>
        <v/>
      </c>
      <c r="BV96" s="27" t="str" cm="1">
        <f t="array" ref="BV96">IF(BQ$2&lt;=$R96,INDEX('Sites Data'!$BH$11:$BH$210,(BQ$2+SUM($R$4:$R95))),"")</f>
        <v/>
      </c>
      <c r="BW96" s="27" t="str" cm="1">
        <f t="array" ref="BW96">IF(BQ$2&lt;=$R96,INDEX('Sites Data'!$BI$11:$BI$210,(BQ$2+SUM($R$4:$R95))),"")</f>
        <v/>
      </c>
      <c r="BX96" s="27" t="str" cm="1">
        <f t="array" ref="BX96">IF(BQ$2&lt;=$R96,INDEX('Sites Data'!$BJ$11:$BJ$210,(BQ$2+SUM($R$4:$R95))),"")</f>
        <v/>
      </c>
      <c r="BY96" s="27" t="str" cm="1">
        <f t="array" ref="BY96">IF(BQ$2&lt;=$R96,INDEX('Sites Data'!$BK$11:$BK$210,(BQ$2+SUM($R$4:$R95))),"")</f>
        <v/>
      </c>
      <c r="BZ96" s="25" t="str">
        <f>IF(BQ96="","",SUMIF(Hide[Unique Types],$C96&amp;" "&amp;BR96&amp;" "&amp;BS96&amp;" "&amp;BT96,SiteCalc2[FCI Charging Capacity '[kWh/day']]))</f>
        <v/>
      </c>
      <c r="CA96" s="27" t="str" cm="1">
        <f t="array" ref="CA96">IF(CA$2&lt;=$R96,INDEX('Sites Data'!$BC$11:$BC$210,(CA$2+SUM($R$4:$R95))),"")</f>
        <v/>
      </c>
      <c r="CB96" s="27" t="str" cm="1">
        <f t="array" ref="CB96">IF(CA$2&lt;=$R96,INDEX('Sites Data'!$BD$11:$BD$210,(CA$2+SUM($R$4:$R95))),"")</f>
        <v/>
      </c>
      <c r="CC96" s="27" t="str" cm="1">
        <f t="array" ref="CC96">IF(CA$2&lt;=$R96,INDEX('Sites Data'!$BE$11:$BE$210,(CA$2+SUM($R$4:$R95))),"")</f>
        <v/>
      </c>
      <c r="CD96" s="27" t="str" cm="1">
        <f t="array" ref="CD96">IF(CA$2&lt;=$R96,INDEX('Sites Data'!$BF$11:$BF$210,(CA$2+SUM($R$4:$R95))),"")</f>
        <v/>
      </c>
      <c r="CE96" s="27" t="str" cm="1">
        <f t="array" ref="CE96">IF(CA$2&lt;=$R96,INDEX('Sites Data'!$BG$11:$BG$210,(CA$2+SUM($R$4:$R95))),"")</f>
        <v/>
      </c>
      <c r="CF96" s="27" t="str" cm="1">
        <f t="array" ref="CF96">IF(CA$2&lt;=$R96,INDEX('Sites Data'!$BH$11:$BH$210,(CA$2+SUM($R$4:$R95))),"")</f>
        <v/>
      </c>
      <c r="CG96" s="27" t="str" cm="1">
        <f t="array" ref="CG96">IF(CA$2&lt;=$R96,INDEX('Sites Data'!$BI$11:$BI$210,(CA$2+SUM($R$4:$R95))),"")</f>
        <v/>
      </c>
      <c r="CH96" s="27" t="str" cm="1">
        <f t="array" ref="CH96">IF(CA$2&lt;=$R96,INDEX('Sites Data'!$BJ$11:$BJ$210,(CA$2+SUM($R$4:$R95))),"")</f>
        <v/>
      </c>
      <c r="CI96" s="27" t="str" cm="1">
        <f t="array" ref="CI96">IF(CA$2&lt;=$R96,INDEX('Sites Data'!$BK$11:$BK$210,(CA$2+SUM($R$4:$R95))),"")</f>
        <v/>
      </c>
      <c r="CJ96" s="25" t="str">
        <f>IF(CA96="","",SUMIF(Hide[Unique Types],$C96&amp;" "&amp;CB96&amp;" "&amp;CC96&amp;" "&amp;CD96,SiteCalc2[FCI Charging Capacity '[kWh/day']]))</f>
        <v/>
      </c>
      <c r="CK96" s="25" t="str">
        <f t="shared" si="23"/>
        <v/>
      </c>
      <c r="CL96" s="25" t="str">
        <f t="shared" si="24"/>
        <v/>
      </c>
      <c r="CM96" s="25" t="str">
        <f t="shared" si="25"/>
        <v/>
      </c>
      <c r="CN96" s="25" t="str">
        <f t="shared" si="26"/>
        <v/>
      </c>
      <c r="CO96" s="25" t="str">
        <f t="shared" si="27"/>
        <v/>
      </c>
      <c r="CP96" s="25" t="str">
        <f t="shared" si="28"/>
        <v/>
      </c>
      <c r="CQ96" s="25" t="str">
        <f t="shared" si="29"/>
        <v/>
      </c>
      <c r="CR96" s="25" t="str">
        <f t="shared" si="30"/>
        <v/>
      </c>
      <c r="CS96" s="25" t="str">
        <f t="shared" si="31"/>
        <v/>
      </c>
      <c r="CT96" s="25" t="str">
        <f t="shared" si="32"/>
        <v/>
      </c>
    </row>
    <row r="97" spans="1:98" x14ac:dyDescent="0.3">
      <c r="A97" s="20">
        <v>94</v>
      </c>
      <c r="B97" s="20">
        <f t="shared" si="22"/>
        <v>0</v>
      </c>
      <c r="D97" s="25">
        <f>_xlfn.XLOOKUP(C97,SiteChar[Site Name],SiteChar[Site Street Address],"",0,1)</f>
        <v>0</v>
      </c>
      <c r="E97" s="25" t="str">
        <f>_xlfn.XLOOKUP(D97,SiteChar[Site Street Address],SiteChar[Site City],"",0,1)</f>
        <v/>
      </c>
      <c r="F97" s="25">
        <f>_xlfn.XLOOKUP($C97,SiteChar[Site Name],SiteChar[Latitude],"",0,1)</f>
        <v>0</v>
      </c>
      <c r="G97" s="25">
        <f>_xlfn.XLOOKUP($C97,SiteChar[Site Name],SiteChar[Longitude],"",0,1)</f>
        <v>0</v>
      </c>
      <c r="H97" s="33">
        <f>_xlfn.XLOOKUP($C97,SiteChar[Site Name],SiteChar[Expected Date of Station Operation],"",0,1)</f>
        <v>0</v>
      </c>
      <c r="I97" s="34">
        <f>_xlfn.XLOOKUP($C97,SiteChar[Site Name],SiteChar[Expected Daily Permitted Hours],"",0,1)</f>
        <v>0</v>
      </c>
      <c r="J97" s="25">
        <f>_xlfn.XLOOKUP($C97,SiteChar[Site Name],SiteChar[Maximum Total Site Power 
'[kW']],"",0,1)</f>
        <v>0</v>
      </c>
      <c r="K97" s="25"/>
      <c r="L97" s="25" cm="1">
        <f t="array" ref="L97">_xlfn.XLOOKUP($C97,SiteChar[Site Name],SiteCalc1[Total Site
FCI 
Power Rating 
'[kW']],"",0,1)</f>
        <v>0</v>
      </c>
      <c r="M97" s="25" cm="1">
        <f t="array" ref="M97">_xlfn.XLOOKUP($C97,SiteChar[Site Name],SiteCalc1[Total 
Site 
LMD-FCI Power Rating 
'[kW']],"",0,1)</f>
        <v>0</v>
      </c>
      <c r="N97" s="25" cm="1">
        <f t="array" ref="N97">_xlfn.XLOOKUP($C97,SiteChar[Site Name],SiteCalc1[Total Site
HD-FCI Power Rating 
'[kW']],"",0,1)</f>
        <v>0</v>
      </c>
      <c r="O97" s="25" cm="1">
        <f t="array" ref="O97">_xlfn.XLOOKUP($C97,SiteChar[Site Name],SiteCalc2[Total Number of 
Site 
FSEs],"",0,1)</f>
        <v>0</v>
      </c>
      <c r="P97" s="27" cm="1">
        <f t="array" ref="P97">_xlfn.XLOOKUP($C97,SiteChar[Site Name],SiteCalc2[Total Number of Site
LMD-FCI FSEs],"",0,1)</f>
        <v>0</v>
      </c>
      <c r="Q97" s="27" cm="1">
        <f t="array" ref="Q97">_xlfn.XLOOKUP($C97,SiteChar[Site Name],SiteCalc2[Total Number of Site
HD-FCI FSEs],"",0,1)</f>
        <v>0</v>
      </c>
      <c r="R97" s="27" t="str" cm="1">
        <f t="array" ref="R97">_xlfn.XLOOKUP(C97,'Sites Data'!AZ104:$AZ$210,'Sites Data'!BA104:$BA$210,"",0,1)</f>
        <v/>
      </c>
      <c r="S97" s="25" t="str" cm="1">
        <f t="array" ref="S97">INDEX('Sites Data'!$BC$11:$BC$210,(S$2+SUM($R$4:R96)))</f>
        <v/>
      </c>
      <c r="T97" s="25" t="str" cm="1">
        <f t="array" ref="T97">INDEX('Sites Data'!$BD$11:$BD$210,(S$2+SUM($R$4:R96)))</f>
        <v/>
      </c>
      <c r="U97" s="25" t="str" cm="1">
        <f t="array" ref="U97">INDEX('Sites Data'!$BE$11:$BE$210,(S$2+SUM($R$4:$R96)))</f>
        <v/>
      </c>
      <c r="V97" s="25" t="str" cm="1">
        <f t="array" ref="V97">INDEX('Sites Data'!$BF$11:$BF$210,(S$2+SUM($R$4:$R96)))</f>
        <v/>
      </c>
      <c r="W97" s="25" t="str" cm="1">
        <f t="array" ref="W97">INDEX('Sites Data'!$BG$11:$BG$210,(S$2+SUM($R$4:$R96)))</f>
        <v/>
      </c>
      <c r="X97" s="25" t="str" cm="1">
        <f t="array" ref="X97">INDEX('Sites Data'!$BH$11:$BH$210,(S$2+SUM($R$4:$R96)))</f>
        <v/>
      </c>
      <c r="Y97" s="25" t="str" cm="1">
        <f t="array" ref="Y97">INDEX('Sites Data'!$BI$11:$BI$210,(S$2+SUM($R$4:$R96)))</f>
        <v/>
      </c>
      <c r="Z97" s="25" t="str" cm="1">
        <f t="array" ref="Z97">INDEX('Sites Data'!$BJ$11:$BJ$210,(S$2+SUM($R$4:$R96)))</f>
        <v/>
      </c>
      <c r="AA97" s="25" t="str" cm="1">
        <f t="array" ref="AA97">INDEX('Sites Data'!$BK$11:$BK$210,(S$2+SUM($R$4:$R96)))</f>
        <v/>
      </c>
      <c r="AB97" s="25" t="str">
        <f>IF(S97="","",SUMIF(Hide[Unique Types],$C97&amp;" "&amp;T97&amp;" "&amp;U97&amp;" "&amp;V97,SiteCalc2[FCI Charging Capacity '[kWh/day']]))</f>
        <v/>
      </c>
      <c r="AC97" s="27" t="str" cm="1">
        <f t="array" ref="AC97">IF(AC$2&lt;=$R97,INDEX('Sites Data'!$BC$11:$BC$210,(AC$2+SUM($R$4:$R96))),"")</f>
        <v/>
      </c>
      <c r="AD97" s="152" t="str" cm="1">
        <f t="array" ref="AD97">IF(AC$2&lt;=$R97,INDEX('Sites Data'!$BD$11:$BD$210,(AC$2+SUM($R$4:$R96))),"")</f>
        <v/>
      </c>
      <c r="AE97" s="27" t="str" cm="1">
        <f t="array" ref="AE97">IF(AC$2&lt;=$R97,INDEX('Sites Data'!$BE$11:$BE$210,(AC$2+SUM($R$4:$R96))),"")</f>
        <v/>
      </c>
      <c r="AF97" s="27" t="str" cm="1">
        <f t="array" ref="AF97">IF(AC$2&lt;=$R97,INDEX('Sites Data'!$BF$11:$BF$210,(AC$2+SUM($R$4:$R96))),"")</f>
        <v/>
      </c>
      <c r="AG97" s="27" t="str" cm="1">
        <f t="array" ref="AG97">IF(AC$2&lt;=$R97,INDEX('Sites Data'!$BG$11:$BG$210,(AC$2+SUM($R$4:$R96))),"")</f>
        <v/>
      </c>
      <c r="AH97" s="27" t="str" cm="1">
        <f t="array" ref="AH97">IF(AC$2&lt;=$R97,INDEX('Sites Data'!$BH$11:$BH$210,(AC$2+SUM($R$4:$R96))),"")</f>
        <v/>
      </c>
      <c r="AI97" s="27" t="str" cm="1">
        <f t="array" ref="AI97">IF(AC$2&lt;=$R97,INDEX('Sites Data'!$BI$11:$BI$210,(AC$2+SUM($R$4:$R96))),"")</f>
        <v/>
      </c>
      <c r="AJ97" s="27" t="str" cm="1">
        <f t="array" ref="AJ97">IF(AC$2&lt;=$R97,INDEX('Sites Data'!$BJ$11:$BJ$210,(AC$2+SUM($R$4:$R96))),"")</f>
        <v/>
      </c>
      <c r="AK97" s="27" t="str" cm="1">
        <f t="array" ref="AK97">IF(AC$2&lt;=$R97,INDEX('Sites Data'!$BK$11:$BK$210,(AC$2+SUM($R$4:$R96))),"")</f>
        <v/>
      </c>
      <c r="AL97" s="25" t="str">
        <f>IF(AC97="","",SUMIF(Hide[Unique Types],$C97&amp;" "&amp;AD97&amp;" "&amp;AE97&amp;" "&amp;AF97,SiteCalc2[FCI Charging Capacity '[kWh/day']]))</f>
        <v/>
      </c>
      <c r="AM97" s="27" t="str" cm="1">
        <f t="array" ref="AM97">IF(AM$2&lt;=$R97,INDEX('Sites Data'!$BC$11:$BC$210,(AM$2+SUM($R$4:$R96))),"")</f>
        <v/>
      </c>
      <c r="AN97" s="27" t="str" cm="1">
        <f t="array" ref="AN97">IF(AM$2&lt;=$R97,INDEX('Sites Data'!$BD$11:$BD$210,(AM$2+SUM($R$4:$R96))),"")</f>
        <v/>
      </c>
      <c r="AO97" s="27" t="str" cm="1">
        <f t="array" ref="AO97">IF(AM$2&lt;=$R97,INDEX('Sites Data'!$BE$11:$BE$210,(AM$2+SUM($R$4:$R96))),"")</f>
        <v/>
      </c>
      <c r="AP97" s="27" t="str" cm="1">
        <f t="array" ref="AP97">IF(AM$2&lt;=$R97,INDEX('Sites Data'!$BF$11:$BF$210,(AM$2+SUM($R$4:$R96))),"")</f>
        <v/>
      </c>
      <c r="AQ97" s="27" t="str" cm="1">
        <f t="array" ref="AQ97">IF(AM$2&lt;=$R97,INDEX('Sites Data'!$BG$11:$BG$210,(AM$2+SUM($R$4:$R96))),"")</f>
        <v/>
      </c>
      <c r="AR97" s="27" t="str" cm="1">
        <f t="array" ref="AR97">IF(AM$2&lt;=$R97,INDEX('Sites Data'!$BH$11:$BH$210,(AM$2+SUM($R$4:$R96))),"")</f>
        <v/>
      </c>
      <c r="AS97" s="27" t="str" cm="1">
        <f t="array" ref="AS97">IF(AM$2&lt;=$R97,INDEX('Sites Data'!$BI$11:$BI$210,(AM$2+SUM($R$4:$R96))),"")</f>
        <v/>
      </c>
      <c r="AT97" s="27" t="str" cm="1">
        <f t="array" ref="AT97">IF(AM$2&lt;=$R97,INDEX('Sites Data'!$BJ$11:$BJ$210,(AM$2+SUM($R$4:$R96))),"")</f>
        <v/>
      </c>
      <c r="AU97" s="27" t="str" cm="1">
        <f t="array" ref="AU97">IF(AM$2&lt;=$R97,INDEX('Sites Data'!$BK$11:$BK$210,(AM$2+SUM($R$4:$R96))),"")</f>
        <v/>
      </c>
      <c r="AV97" s="25" t="str">
        <f>IF(AM97="","",SUMIF(Hide[Unique Types],$C97&amp;" "&amp;AN97&amp;" "&amp;AO97&amp;" "&amp;AP97,SiteCalc2[FCI Charging Capacity '[kWh/day']]))</f>
        <v/>
      </c>
      <c r="AW97" s="27" t="str" cm="1">
        <f t="array" ref="AW97">IF(AW$2&lt;=$R97,INDEX('Sites Data'!$BC$11:$BC$210,(AW$2+SUM($R$4:$R96))),"")</f>
        <v/>
      </c>
      <c r="AX97" s="27" t="str" cm="1">
        <f t="array" ref="AX97">IF(AW$2&lt;=$R97,INDEX('Sites Data'!$BD$11:$BD$210,(AW$2+SUM($R$4:$R96))),"")</f>
        <v/>
      </c>
      <c r="AY97" s="27" t="str" cm="1">
        <f t="array" ref="AY97">IF(AW$2&lt;=$R97,INDEX('Sites Data'!$BE$11:$BE$210,(AW$2+SUM($R$4:$R96))),"")</f>
        <v/>
      </c>
      <c r="AZ97" s="27" t="str" cm="1">
        <f t="array" ref="AZ97">IF(AW$2&lt;=$R97,INDEX('Sites Data'!$BF$11:$BF$210,(AW$2+SUM($R$4:$R96))),"")</f>
        <v/>
      </c>
      <c r="BA97" s="27" t="str" cm="1">
        <f t="array" ref="BA97">IF(AW$2&lt;=$R97,INDEX('Sites Data'!$BG$11:$BG$210,(AW$2+SUM($R$4:$R96))),"")</f>
        <v/>
      </c>
      <c r="BB97" s="27" t="str" cm="1">
        <f t="array" ref="BB97">IF(AW$2&lt;=$R97,INDEX('Sites Data'!$BH$11:$BH$210,(AW$2+SUM($R$4:$R96))),"")</f>
        <v/>
      </c>
      <c r="BC97" s="27" t="str" cm="1">
        <f t="array" ref="BC97">IF(AW$2&lt;=$R97,INDEX('Sites Data'!$BI$11:$BI$210,(AW$2+SUM($R$4:$R96))),"")</f>
        <v/>
      </c>
      <c r="BD97" s="27" t="str" cm="1">
        <f t="array" ref="BD97">IF(AW$2&lt;=$R97,INDEX('Sites Data'!$BJ$11:$BJ$210,(AW$2+SUM($R$4:$R96))),"")</f>
        <v/>
      </c>
      <c r="BE97" s="27" t="str" cm="1">
        <f t="array" ref="BE97">IF(AW$2&lt;=$R97,INDEX('Sites Data'!$BK$11:$BK$210,(AW$2+SUM($R$4:$R96))),"")</f>
        <v/>
      </c>
      <c r="BF97" s="25" t="str">
        <f>IF(AW97="","",SUMIF(Hide[Unique Types],$C97&amp;" "&amp;AX97&amp;" "&amp;AY97&amp;" "&amp;AZ97,SiteCalc2[FCI Charging Capacity '[kWh/day']]))</f>
        <v/>
      </c>
      <c r="BG97" s="27" t="str" cm="1">
        <f t="array" ref="BG97">IF(BG$2&lt;=$R97,INDEX('Sites Data'!$BC$11:$BC$210,(BG$2+SUM($R$4:$R96))),"")</f>
        <v/>
      </c>
      <c r="BH97" s="27" t="str" cm="1">
        <f t="array" ref="BH97">IF(BG$2&lt;=$R97,INDEX('Sites Data'!$BD$11:$BD$210,(BG$2+SUM($R$4:$R96))),"")</f>
        <v/>
      </c>
      <c r="BI97" s="27" t="str" cm="1">
        <f t="array" ref="BI97">IF(BG$2&lt;=$R97,INDEX('Sites Data'!$BE$11:$BE$210,(BG$2+SUM($R$4:$R96))),"")</f>
        <v/>
      </c>
      <c r="BJ97" s="27" t="str" cm="1">
        <f t="array" ref="BJ97">IF(BG$2&lt;=$R97,INDEX('Sites Data'!$BF$11:$BF$210,(BG$2+SUM($R$4:$R96))),"")</f>
        <v/>
      </c>
      <c r="BK97" s="27" t="str" cm="1">
        <f t="array" ref="BK97">IF(BG$2&lt;=$R97,INDEX('Sites Data'!$BG$11:$BG$210,(BG$2+SUM($R$4:$R96))),"")</f>
        <v/>
      </c>
      <c r="BL97" s="27" t="str" cm="1">
        <f t="array" ref="BL97">IF(BG$2&lt;=$R97,INDEX('Sites Data'!$BH$11:$BH$210,(BG$2+SUM($R$4:$R96))),"")</f>
        <v/>
      </c>
      <c r="BM97" s="27" t="str" cm="1">
        <f t="array" ref="BM97">IF(BG$2&lt;=$R97,INDEX('Sites Data'!$BI$11:$BI$210,(BG$2+SUM($R$4:$R96))),"")</f>
        <v/>
      </c>
      <c r="BN97" s="27" t="str" cm="1">
        <f t="array" ref="BN97">IF(BG$2&lt;=$R97,INDEX('Sites Data'!$BJ$11:$BJ$210,(BG$2+SUM($R$4:$R96))),"")</f>
        <v/>
      </c>
      <c r="BO97" s="27" t="str" cm="1">
        <f t="array" ref="BO97">IF(BG$2&lt;=$R97,INDEX('Sites Data'!$BK$11:$BK$210,(BG$2+SUM($R$4:$R96))),"")</f>
        <v/>
      </c>
      <c r="BP97" s="25" t="str">
        <f>IF(BG97="","",SUMIF(Hide[Unique Types],$C97&amp;" "&amp;BH97&amp;" "&amp;BI97&amp;" "&amp;BJ97,SiteCalc2[FCI Charging Capacity '[kWh/day']]))</f>
        <v/>
      </c>
      <c r="BQ97" s="27" t="str" cm="1">
        <f t="array" ref="BQ97">IF(BQ$2&lt;=$R97,INDEX('Sites Data'!$BC$11:$BC$210,(BQ$2+SUM($R$4:$R96))),"")</f>
        <v/>
      </c>
      <c r="BR97" s="27" t="str" cm="1">
        <f t="array" ref="BR97">IF(BQ$2&lt;=$R97,INDEX('Sites Data'!$BD$11:$BD$210,(BQ$2+SUM($R$4:$R96))),"")</f>
        <v/>
      </c>
      <c r="BS97" s="27" t="str" cm="1">
        <f t="array" ref="BS97">IF(BQ$2&lt;=$R97,INDEX('Sites Data'!$BE$11:$BE$210,(BQ$2+SUM($R$4:$R96))),"")</f>
        <v/>
      </c>
      <c r="BT97" s="27" t="str" cm="1">
        <f t="array" ref="BT97">IF(BQ$2&lt;=$R97,INDEX('Sites Data'!$BF$11:$BF$210,(BQ$2+SUM($R$4:$R96))),"")</f>
        <v/>
      </c>
      <c r="BU97" s="27" t="str" cm="1">
        <f t="array" ref="BU97">IF(BQ$2&lt;=$R97,INDEX('Sites Data'!$BG$11:$BG$210,(BQ$2+SUM($R$4:$R96))),"")</f>
        <v/>
      </c>
      <c r="BV97" s="27" t="str" cm="1">
        <f t="array" ref="BV97">IF(BQ$2&lt;=$R97,INDEX('Sites Data'!$BH$11:$BH$210,(BQ$2+SUM($R$4:$R96))),"")</f>
        <v/>
      </c>
      <c r="BW97" s="27" t="str" cm="1">
        <f t="array" ref="BW97">IF(BQ$2&lt;=$R97,INDEX('Sites Data'!$BI$11:$BI$210,(BQ$2+SUM($R$4:$R96))),"")</f>
        <v/>
      </c>
      <c r="BX97" s="27" t="str" cm="1">
        <f t="array" ref="BX97">IF(BQ$2&lt;=$R97,INDEX('Sites Data'!$BJ$11:$BJ$210,(BQ$2+SUM($R$4:$R96))),"")</f>
        <v/>
      </c>
      <c r="BY97" s="27" t="str" cm="1">
        <f t="array" ref="BY97">IF(BQ$2&lt;=$R97,INDEX('Sites Data'!$BK$11:$BK$210,(BQ$2+SUM($R$4:$R96))),"")</f>
        <v/>
      </c>
      <c r="BZ97" s="25" t="str">
        <f>IF(BQ97="","",SUMIF(Hide[Unique Types],$C97&amp;" "&amp;BR97&amp;" "&amp;BS97&amp;" "&amp;BT97,SiteCalc2[FCI Charging Capacity '[kWh/day']]))</f>
        <v/>
      </c>
      <c r="CA97" s="27" t="str" cm="1">
        <f t="array" ref="CA97">IF(CA$2&lt;=$R97,INDEX('Sites Data'!$BC$11:$BC$210,(CA$2+SUM($R$4:$R96))),"")</f>
        <v/>
      </c>
      <c r="CB97" s="27" t="str" cm="1">
        <f t="array" ref="CB97">IF(CA$2&lt;=$R97,INDEX('Sites Data'!$BD$11:$BD$210,(CA$2+SUM($R$4:$R96))),"")</f>
        <v/>
      </c>
      <c r="CC97" s="27" t="str" cm="1">
        <f t="array" ref="CC97">IF(CA$2&lt;=$R97,INDEX('Sites Data'!$BE$11:$BE$210,(CA$2+SUM($R$4:$R96))),"")</f>
        <v/>
      </c>
      <c r="CD97" s="27" t="str" cm="1">
        <f t="array" ref="CD97">IF(CA$2&lt;=$R97,INDEX('Sites Data'!$BF$11:$BF$210,(CA$2+SUM($R$4:$R96))),"")</f>
        <v/>
      </c>
      <c r="CE97" s="27" t="str" cm="1">
        <f t="array" ref="CE97">IF(CA$2&lt;=$R97,INDEX('Sites Data'!$BG$11:$BG$210,(CA$2+SUM($R$4:$R96))),"")</f>
        <v/>
      </c>
      <c r="CF97" s="27" t="str" cm="1">
        <f t="array" ref="CF97">IF(CA$2&lt;=$R97,INDEX('Sites Data'!$BH$11:$BH$210,(CA$2+SUM($R$4:$R96))),"")</f>
        <v/>
      </c>
      <c r="CG97" s="27" t="str" cm="1">
        <f t="array" ref="CG97">IF(CA$2&lt;=$R97,INDEX('Sites Data'!$BI$11:$BI$210,(CA$2+SUM($R$4:$R96))),"")</f>
        <v/>
      </c>
      <c r="CH97" s="27" t="str" cm="1">
        <f t="array" ref="CH97">IF(CA$2&lt;=$R97,INDEX('Sites Data'!$BJ$11:$BJ$210,(CA$2+SUM($R$4:$R96))),"")</f>
        <v/>
      </c>
      <c r="CI97" s="27" t="str" cm="1">
        <f t="array" ref="CI97">IF(CA$2&lt;=$R97,INDEX('Sites Data'!$BK$11:$BK$210,(CA$2+SUM($R$4:$R96))),"")</f>
        <v/>
      </c>
      <c r="CJ97" s="25" t="str">
        <f>IF(CA97="","",SUMIF(Hide[Unique Types],$C97&amp;" "&amp;CB97&amp;" "&amp;CC97&amp;" "&amp;CD97,SiteCalc2[FCI Charging Capacity '[kWh/day']]))</f>
        <v/>
      </c>
      <c r="CK97" s="25" t="str">
        <f t="shared" si="23"/>
        <v/>
      </c>
      <c r="CL97" s="25" t="str">
        <f t="shared" si="24"/>
        <v/>
      </c>
      <c r="CM97" s="25" t="str">
        <f t="shared" si="25"/>
        <v/>
      </c>
      <c r="CN97" s="25" t="str">
        <f t="shared" si="26"/>
        <v/>
      </c>
      <c r="CO97" s="25" t="str">
        <f t="shared" si="27"/>
        <v/>
      </c>
      <c r="CP97" s="25" t="str">
        <f t="shared" si="28"/>
        <v/>
      </c>
      <c r="CQ97" s="25" t="str">
        <f t="shared" si="29"/>
        <v/>
      </c>
      <c r="CR97" s="25" t="str">
        <f t="shared" si="30"/>
        <v/>
      </c>
      <c r="CS97" s="25" t="str">
        <f t="shared" si="31"/>
        <v/>
      </c>
      <c r="CT97" s="25" t="str">
        <f t="shared" si="32"/>
        <v/>
      </c>
    </row>
    <row r="98" spans="1:98" x14ac:dyDescent="0.3">
      <c r="A98" s="20">
        <v>95</v>
      </c>
      <c r="B98" s="20">
        <f t="shared" si="22"/>
        <v>0</v>
      </c>
      <c r="D98" s="25">
        <f>_xlfn.XLOOKUP(C98,SiteChar[Site Name],SiteChar[Site Street Address],"",0,1)</f>
        <v>0</v>
      </c>
      <c r="E98" s="25" t="str">
        <f>_xlfn.XLOOKUP(D98,SiteChar[Site Street Address],SiteChar[Site City],"",0,1)</f>
        <v/>
      </c>
      <c r="F98" s="25">
        <f>_xlfn.XLOOKUP($C98,SiteChar[Site Name],SiteChar[Latitude],"",0,1)</f>
        <v>0</v>
      </c>
      <c r="G98" s="25">
        <f>_xlfn.XLOOKUP($C98,SiteChar[Site Name],SiteChar[Longitude],"",0,1)</f>
        <v>0</v>
      </c>
      <c r="H98" s="33">
        <f>_xlfn.XLOOKUP($C98,SiteChar[Site Name],SiteChar[Expected Date of Station Operation],"",0,1)</f>
        <v>0</v>
      </c>
      <c r="I98" s="34">
        <f>_xlfn.XLOOKUP($C98,SiteChar[Site Name],SiteChar[Expected Daily Permitted Hours],"",0,1)</f>
        <v>0</v>
      </c>
      <c r="J98" s="25">
        <f>_xlfn.XLOOKUP($C98,SiteChar[Site Name],SiteChar[Maximum Total Site Power 
'[kW']],"",0,1)</f>
        <v>0</v>
      </c>
      <c r="K98" s="25"/>
      <c r="L98" s="25" cm="1">
        <f t="array" ref="L98">_xlfn.XLOOKUP($C98,SiteChar[Site Name],SiteCalc1[Total Site
FCI 
Power Rating 
'[kW']],"",0,1)</f>
        <v>0</v>
      </c>
      <c r="M98" s="25" cm="1">
        <f t="array" ref="M98">_xlfn.XLOOKUP($C98,SiteChar[Site Name],SiteCalc1[Total 
Site 
LMD-FCI Power Rating 
'[kW']],"",0,1)</f>
        <v>0</v>
      </c>
      <c r="N98" s="25" cm="1">
        <f t="array" ref="N98">_xlfn.XLOOKUP($C98,SiteChar[Site Name],SiteCalc1[Total Site
HD-FCI Power Rating 
'[kW']],"",0,1)</f>
        <v>0</v>
      </c>
      <c r="O98" s="25" cm="1">
        <f t="array" ref="O98">_xlfn.XLOOKUP($C98,SiteChar[Site Name],SiteCalc2[Total Number of 
Site 
FSEs],"",0,1)</f>
        <v>0</v>
      </c>
      <c r="P98" s="27" cm="1">
        <f t="array" ref="P98">_xlfn.XLOOKUP($C98,SiteChar[Site Name],SiteCalc2[Total Number of Site
LMD-FCI FSEs],"",0,1)</f>
        <v>0</v>
      </c>
      <c r="Q98" s="27" cm="1">
        <f t="array" ref="Q98">_xlfn.XLOOKUP($C98,SiteChar[Site Name],SiteCalc2[Total Number of Site
HD-FCI FSEs],"",0,1)</f>
        <v>0</v>
      </c>
      <c r="R98" s="27" t="str" cm="1">
        <f t="array" ref="R98">_xlfn.XLOOKUP(C98,'Sites Data'!AZ105:$AZ$210,'Sites Data'!BA105:$BA$210,"",0,1)</f>
        <v/>
      </c>
      <c r="S98" s="25" t="str" cm="1">
        <f t="array" ref="S98">INDEX('Sites Data'!$BC$11:$BC$210,(S$2+SUM($R$4:R97)))</f>
        <v/>
      </c>
      <c r="T98" s="25" t="str" cm="1">
        <f t="array" ref="T98">INDEX('Sites Data'!$BD$11:$BD$210,(S$2+SUM($R$4:R97)))</f>
        <v/>
      </c>
      <c r="U98" s="25" t="str" cm="1">
        <f t="array" ref="U98">INDEX('Sites Data'!$BE$11:$BE$210,(S$2+SUM($R$4:$R97)))</f>
        <v/>
      </c>
      <c r="V98" s="25" t="str" cm="1">
        <f t="array" ref="V98">INDEX('Sites Data'!$BF$11:$BF$210,(S$2+SUM($R$4:$R97)))</f>
        <v/>
      </c>
      <c r="W98" s="25" t="str" cm="1">
        <f t="array" ref="W98">INDEX('Sites Data'!$BG$11:$BG$210,(S$2+SUM($R$4:$R97)))</f>
        <v/>
      </c>
      <c r="X98" s="25" t="str" cm="1">
        <f t="array" ref="X98">INDEX('Sites Data'!$BH$11:$BH$210,(S$2+SUM($R$4:$R97)))</f>
        <v/>
      </c>
      <c r="Y98" s="25" t="str" cm="1">
        <f t="array" ref="Y98">INDEX('Sites Data'!$BI$11:$BI$210,(S$2+SUM($R$4:$R97)))</f>
        <v/>
      </c>
      <c r="Z98" s="25" t="str" cm="1">
        <f t="array" ref="Z98">INDEX('Sites Data'!$BJ$11:$BJ$210,(S$2+SUM($R$4:$R97)))</f>
        <v/>
      </c>
      <c r="AA98" s="25" t="str" cm="1">
        <f t="array" ref="AA98">INDEX('Sites Data'!$BK$11:$BK$210,(S$2+SUM($R$4:$R97)))</f>
        <v/>
      </c>
      <c r="AB98" s="25" t="str">
        <f>IF(S98="","",SUMIF(Hide[Unique Types],$C98&amp;" "&amp;T98&amp;" "&amp;U98&amp;" "&amp;V98,SiteCalc2[FCI Charging Capacity '[kWh/day']]))</f>
        <v/>
      </c>
      <c r="AC98" s="27" t="str" cm="1">
        <f t="array" ref="AC98">IF(AC$2&lt;=$R98,INDEX('Sites Data'!$BC$11:$BC$210,(AC$2+SUM($R$4:$R97))),"")</f>
        <v/>
      </c>
      <c r="AD98" s="152" t="str" cm="1">
        <f t="array" ref="AD98">IF(AC$2&lt;=$R98,INDEX('Sites Data'!$BD$11:$BD$210,(AC$2+SUM($R$4:$R97))),"")</f>
        <v/>
      </c>
      <c r="AE98" s="27" t="str" cm="1">
        <f t="array" ref="AE98">IF(AC$2&lt;=$R98,INDEX('Sites Data'!$BE$11:$BE$210,(AC$2+SUM($R$4:$R97))),"")</f>
        <v/>
      </c>
      <c r="AF98" s="27" t="str" cm="1">
        <f t="array" ref="AF98">IF(AC$2&lt;=$R98,INDEX('Sites Data'!$BF$11:$BF$210,(AC$2+SUM($R$4:$R97))),"")</f>
        <v/>
      </c>
      <c r="AG98" s="27" t="str" cm="1">
        <f t="array" ref="AG98">IF(AC$2&lt;=$R98,INDEX('Sites Data'!$BG$11:$BG$210,(AC$2+SUM($R$4:$R97))),"")</f>
        <v/>
      </c>
      <c r="AH98" s="27" t="str" cm="1">
        <f t="array" ref="AH98">IF(AC$2&lt;=$R98,INDEX('Sites Data'!$BH$11:$BH$210,(AC$2+SUM($R$4:$R97))),"")</f>
        <v/>
      </c>
      <c r="AI98" s="27" t="str" cm="1">
        <f t="array" ref="AI98">IF(AC$2&lt;=$R98,INDEX('Sites Data'!$BI$11:$BI$210,(AC$2+SUM($R$4:$R97))),"")</f>
        <v/>
      </c>
      <c r="AJ98" s="27" t="str" cm="1">
        <f t="array" ref="AJ98">IF(AC$2&lt;=$R98,INDEX('Sites Data'!$BJ$11:$BJ$210,(AC$2+SUM($R$4:$R97))),"")</f>
        <v/>
      </c>
      <c r="AK98" s="27" t="str" cm="1">
        <f t="array" ref="AK98">IF(AC$2&lt;=$R98,INDEX('Sites Data'!$BK$11:$BK$210,(AC$2+SUM($R$4:$R97))),"")</f>
        <v/>
      </c>
      <c r="AL98" s="25" t="str">
        <f>IF(AC98="","",SUMIF(Hide[Unique Types],$C98&amp;" "&amp;AD98&amp;" "&amp;AE98&amp;" "&amp;AF98,SiteCalc2[FCI Charging Capacity '[kWh/day']]))</f>
        <v/>
      </c>
      <c r="AM98" s="27" t="str" cm="1">
        <f t="array" ref="AM98">IF(AM$2&lt;=$R98,INDEX('Sites Data'!$BC$11:$BC$210,(AM$2+SUM($R$4:$R97))),"")</f>
        <v/>
      </c>
      <c r="AN98" s="27" t="str" cm="1">
        <f t="array" ref="AN98">IF(AM$2&lt;=$R98,INDEX('Sites Data'!$BD$11:$BD$210,(AM$2+SUM($R$4:$R97))),"")</f>
        <v/>
      </c>
      <c r="AO98" s="27" t="str" cm="1">
        <f t="array" ref="AO98">IF(AM$2&lt;=$R98,INDEX('Sites Data'!$BE$11:$BE$210,(AM$2+SUM($R$4:$R97))),"")</f>
        <v/>
      </c>
      <c r="AP98" s="27" t="str" cm="1">
        <f t="array" ref="AP98">IF(AM$2&lt;=$R98,INDEX('Sites Data'!$BF$11:$BF$210,(AM$2+SUM($R$4:$R97))),"")</f>
        <v/>
      </c>
      <c r="AQ98" s="27" t="str" cm="1">
        <f t="array" ref="AQ98">IF(AM$2&lt;=$R98,INDEX('Sites Data'!$BG$11:$BG$210,(AM$2+SUM($R$4:$R97))),"")</f>
        <v/>
      </c>
      <c r="AR98" s="27" t="str" cm="1">
        <f t="array" ref="AR98">IF(AM$2&lt;=$R98,INDEX('Sites Data'!$BH$11:$BH$210,(AM$2+SUM($R$4:$R97))),"")</f>
        <v/>
      </c>
      <c r="AS98" s="27" t="str" cm="1">
        <f t="array" ref="AS98">IF(AM$2&lt;=$R98,INDEX('Sites Data'!$BI$11:$BI$210,(AM$2+SUM($R$4:$R97))),"")</f>
        <v/>
      </c>
      <c r="AT98" s="27" t="str" cm="1">
        <f t="array" ref="AT98">IF(AM$2&lt;=$R98,INDEX('Sites Data'!$BJ$11:$BJ$210,(AM$2+SUM($R$4:$R97))),"")</f>
        <v/>
      </c>
      <c r="AU98" s="27" t="str" cm="1">
        <f t="array" ref="AU98">IF(AM$2&lt;=$R98,INDEX('Sites Data'!$BK$11:$BK$210,(AM$2+SUM($R$4:$R97))),"")</f>
        <v/>
      </c>
      <c r="AV98" s="25" t="str">
        <f>IF(AM98="","",SUMIF(Hide[Unique Types],$C98&amp;" "&amp;AN98&amp;" "&amp;AO98&amp;" "&amp;AP98,SiteCalc2[FCI Charging Capacity '[kWh/day']]))</f>
        <v/>
      </c>
      <c r="AW98" s="27" t="str" cm="1">
        <f t="array" ref="AW98">IF(AW$2&lt;=$R98,INDEX('Sites Data'!$BC$11:$BC$210,(AW$2+SUM($R$4:$R97))),"")</f>
        <v/>
      </c>
      <c r="AX98" s="27" t="str" cm="1">
        <f t="array" ref="AX98">IF(AW$2&lt;=$R98,INDEX('Sites Data'!$BD$11:$BD$210,(AW$2+SUM($R$4:$R97))),"")</f>
        <v/>
      </c>
      <c r="AY98" s="27" t="str" cm="1">
        <f t="array" ref="AY98">IF(AW$2&lt;=$R98,INDEX('Sites Data'!$BE$11:$BE$210,(AW$2+SUM($R$4:$R97))),"")</f>
        <v/>
      </c>
      <c r="AZ98" s="27" t="str" cm="1">
        <f t="array" ref="AZ98">IF(AW$2&lt;=$R98,INDEX('Sites Data'!$BF$11:$BF$210,(AW$2+SUM($R$4:$R97))),"")</f>
        <v/>
      </c>
      <c r="BA98" s="27" t="str" cm="1">
        <f t="array" ref="BA98">IF(AW$2&lt;=$R98,INDEX('Sites Data'!$BG$11:$BG$210,(AW$2+SUM($R$4:$R97))),"")</f>
        <v/>
      </c>
      <c r="BB98" s="27" t="str" cm="1">
        <f t="array" ref="BB98">IF(AW$2&lt;=$R98,INDEX('Sites Data'!$BH$11:$BH$210,(AW$2+SUM($R$4:$R97))),"")</f>
        <v/>
      </c>
      <c r="BC98" s="27" t="str" cm="1">
        <f t="array" ref="BC98">IF(AW$2&lt;=$R98,INDEX('Sites Data'!$BI$11:$BI$210,(AW$2+SUM($R$4:$R97))),"")</f>
        <v/>
      </c>
      <c r="BD98" s="27" t="str" cm="1">
        <f t="array" ref="BD98">IF(AW$2&lt;=$R98,INDEX('Sites Data'!$BJ$11:$BJ$210,(AW$2+SUM($R$4:$R97))),"")</f>
        <v/>
      </c>
      <c r="BE98" s="27" t="str" cm="1">
        <f t="array" ref="BE98">IF(AW$2&lt;=$R98,INDEX('Sites Data'!$BK$11:$BK$210,(AW$2+SUM($R$4:$R97))),"")</f>
        <v/>
      </c>
      <c r="BF98" s="25" t="str">
        <f>IF(AW98="","",SUMIF(Hide[Unique Types],$C98&amp;" "&amp;AX98&amp;" "&amp;AY98&amp;" "&amp;AZ98,SiteCalc2[FCI Charging Capacity '[kWh/day']]))</f>
        <v/>
      </c>
      <c r="BG98" s="27" t="str" cm="1">
        <f t="array" ref="BG98">IF(BG$2&lt;=$R98,INDEX('Sites Data'!$BC$11:$BC$210,(BG$2+SUM($R$4:$R97))),"")</f>
        <v/>
      </c>
      <c r="BH98" s="27" t="str" cm="1">
        <f t="array" ref="BH98">IF(BG$2&lt;=$R98,INDEX('Sites Data'!$BD$11:$BD$210,(BG$2+SUM($R$4:$R97))),"")</f>
        <v/>
      </c>
      <c r="BI98" s="27" t="str" cm="1">
        <f t="array" ref="BI98">IF(BG$2&lt;=$R98,INDEX('Sites Data'!$BE$11:$BE$210,(BG$2+SUM($R$4:$R97))),"")</f>
        <v/>
      </c>
      <c r="BJ98" s="27" t="str" cm="1">
        <f t="array" ref="BJ98">IF(BG$2&lt;=$R98,INDEX('Sites Data'!$BF$11:$BF$210,(BG$2+SUM($R$4:$R97))),"")</f>
        <v/>
      </c>
      <c r="BK98" s="27" t="str" cm="1">
        <f t="array" ref="BK98">IF(BG$2&lt;=$R98,INDEX('Sites Data'!$BG$11:$BG$210,(BG$2+SUM($R$4:$R97))),"")</f>
        <v/>
      </c>
      <c r="BL98" s="27" t="str" cm="1">
        <f t="array" ref="BL98">IF(BG$2&lt;=$R98,INDEX('Sites Data'!$BH$11:$BH$210,(BG$2+SUM($R$4:$R97))),"")</f>
        <v/>
      </c>
      <c r="BM98" s="27" t="str" cm="1">
        <f t="array" ref="BM98">IF(BG$2&lt;=$R98,INDEX('Sites Data'!$BI$11:$BI$210,(BG$2+SUM($R$4:$R97))),"")</f>
        <v/>
      </c>
      <c r="BN98" s="27" t="str" cm="1">
        <f t="array" ref="BN98">IF(BG$2&lt;=$R98,INDEX('Sites Data'!$BJ$11:$BJ$210,(BG$2+SUM($R$4:$R97))),"")</f>
        <v/>
      </c>
      <c r="BO98" s="27" t="str" cm="1">
        <f t="array" ref="BO98">IF(BG$2&lt;=$R98,INDEX('Sites Data'!$BK$11:$BK$210,(BG$2+SUM($R$4:$R97))),"")</f>
        <v/>
      </c>
      <c r="BP98" s="25" t="str">
        <f>IF(BG98="","",SUMIF(Hide[Unique Types],$C98&amp;" "&amp;BH98&amp;" "&amp;BI98&amp;" "&amp;BJ98,SiteCalc2[FCI Charging Capacity '[kWh/day']]))</f>
        <v/>
      </c>
      <c r="BQ98" s="27" t="str" cm="1">
        <f t="array" ref="BQ98">IF(BQ$2&lt;=$R98,INDEX('Sites Data'!$BC$11:$BC$210,(BQ$2+SUM($R$4:$R97))),"")</f>
        <v/>
      </c>
      <c r="BR98" s="27" t="str" cm="1">
        <f t="array" ref="BR98">IF(BQ$2&lt;=$R98,INDEX('Sites Data'!$BD$11:$BD$210,(BQ$2+SUM($R$4:$R97))),"")</f>
        <v/>
      </c>
      <c r="BS98" s="27" t="str" cm="1">
        <f t="array" ref="BS98">IF(BQ$2&lt;=$R98,INDEX('Sites Data'!$BE$11:$BE$210,(BQ$2+SUM($R$4:$R97))),"")</f>
        <v/>
      </c>
      <c r="BT98" s="27" t="str" cm="1">
        <f t="array" ref="BT98">IF(BQ$2&lt;=$R98,INDEX('Sites Data'!$BF$11:$BF$210,(BQ$2+SUM($R$4:$R97))),"")</f>
        <v/>
      </c>
      <c r="BU98" s="27" t="str" cm="1">
        <f t="array" ref="BU98">IF(BQ$2&lt;=$R98,INDEX('Sites Data'!$BG$11:$BG$210,(BQ$2+SUM($R$4:$R97))),"")</f>
        <v/>
      </c>
      <c r="BV98" s="27" t="str" cm="1">
        <f t="array" ref="BV98">IF(BQ$2&lt;=$R98,INDEX('Sites Data'!$BH$11:$BH$210,(BQ$2+SUM($R$4:$R97))),"")</f>
        <v/>
      </c>
      <c r="BW98" s="27" t="str" cm="1">
        <f t="array" ref="BW98">IF(BQ$2&lt;=$R98,INDEX('Sites Data'!$BI$11:$BI$210,(BQ$2+SUM($R$4:$R97))),"")</f>
        <v/>
      </c>
      <c r="BX98" s="27" t="str" cm="1">
        <f t="array" ref="BX98">IF(BQ$2&lt;=$R98,INDEX('Sites Data'!$BJ$11:$BJ$210,(BQ$2+SUM($R$4:$R97))),"")</f>
        <v/>
      </c>
      <c r="BY98" s="27" t="str" cm="1">
        <f t="array" ref="BY98">IF(BQ$2&lt;=$R98,INDEX('Sites Data'!$BK$11:$BK$210,(BQ$2+SUM($R$4:$R97))),"")</f>
        <v/>
      </c>
      <c r="BZ98" s="25" t="str">
        <f>IF(BQ98="","",SUMIF(Hide[Unique Types],$C98&amp;" "&amp;BR98&amp;" "&amp;BS98&amp;" "&amp;BT98,SiteCalc2[FCI Charging Capacity '[kWh/day']]))</f>
        <v/>
      </c>
      <c r="CA98" s="27" t="str" cm="1">
        <f t="array" ref="CA98">IF(CA$2&lt;=$R98,INDEX('Sites Data'!$BC$11:$BC$210,(CA$2+SUM($R$4:$R97))),"")</f>
        <v/>
      </c>
      <c r="CB98" s="27" t="str" cm="1">
        <f t="array" ref="CB98">IF(CA$2&lt;=$R98,INDEX('Sites Data'!$BD$11:$BD$210,(CA$2+SUM($R$4:$R97))),"")</f>
        <v/>
      </c>
      <c r="CC98" s="27" t="str" cm="1">
        <f t="array" ref="CC98">IF(CA$2&lt;=$R98,INDEX('Sites Data'!$BE$11:$BE$210,(CA$2+SUM($R$4:$R97))),"")</f>
        <v/>
      </c>
      <c r="CD98" s="27" t="str" cm="1">
        <f t="array" ref="CD98">IF(CA$2&lt;=$R98,INDEX('Sites Data'!$BF$11:$BF$210,(CA$2+SUM($R$4:$R97))),"")</f>
        <v/>
      </c>
      <c r="CE98" s="27" t="str" cm="1">
        <f t="array" ref="CE98">IF(CA$2&lt;=$R98,INDEX('Sites Data'!$BG$11:$BG$210,(CA$2+SUM($R$4:$R97))),"")</f>
        <v/>
      </c>
      <c r="CF98" s="27" t="str" cm="1">
        <f t="array" ref="CF98">IF(CA$2&lt;=$R98,INDEX('Sites Data'!$BH$11:$BH$210,(CA$2+SUM($R$4:$R97))),"")</f>
        <v/>
      </c>
      <c r="CG98" s="27" t="str" cm="1">
        <f t="array" ref="CG98">IF(CA$2&lt;=$R98,INDEX('Sites Data'!$BI$11:$BI$210,(CA$2+SUM($R$4:$R97))),"")</f>
        <v/>
      </c>
      <c r="CH98" s="27" t="str" cm="1">
        <f t="array" ref="CH98">IF(CA$2&lt;=$R98,INDEX('Sites Data'!$BJ$11:$BJ$210,(CA$2+SUM($R$4:$R97))),"")</f>
        <v/>
      </c>
      <c r="CI98" s="27" t="str" cm="1">
        <f t="array" ref="CI98">IF(CA$2&lt;=$R98,INDEX('Sites Data'!$BK$11:$BK$210,(CA$2+SUM($R$4:$R97))),"")</f>
        <v/>
      </c>
      <c r="CJ98" s="25" t="str">
        <f>IF(CA98="","",SUMIF(Hide[Unique Types],$C98&amp;" "&amp;CB98&amp;" "&amp;CC98&amp;" "&amp;CD98,SiteCalc2[FCI Charging Capacity '[kWh/day']]))</f>
        <v/>
      </c>
      <c r="CK98" s="25" t="str">
        <f t="shared" si="23"/>
        <v/>
      </c>
      <c r="CL98" s="25" t="str">
        <f t="shared" si="24"/>
        <v/>
      </c>
      <c r="CM98" s="25" t="str">
        <f t="shared" si="25"/>
        <v/>
      </c>
      <c r="CN98" s="25" t="str">
        <f t="shared" si="26"/>
        <v/>
      </c>
      <c r="CO98" s="25" t="str">
        <f t="shared" si="27"/>
        <v/>
      </c>
      <c r="CP98" s="25" t="str">
        <f t="shared" si="28"/>
        <v/>
      </c>
      <c r="CQ98" s="25" t="str">
        <f t="shared" si="29"/>
        <v/>
      </c>
      <c r="CR98" s="25" t="str">
        <f t="shared" si="30"/>
        <v/>
      </c>
      <c r="CS98" s="25" t="str">
        <f t="shared" si="31"/>
        <v/>
      </c>
      <c r="CT98" s="25" t="str">
        <f t="shared" si="32"/>
        <v/>
      </c>
    </row>
    <row r="99" spans="1:98" x14ac:dyDescent="0.3">
      <c r="A99" s="20">
        <v>96</v>
      </c>
      <c r="B99" s="20">
        <f t="shared" si="22"/>
        <v>0</v>
      </c>
      <c r="D99" s="25">
        <f>_xlfn.XLOOKUP(C99,SiteChar[Site Name],SiteChar[Site Street Address],"",0,1)</f>
        <v>0</v>
      </c>
      <c r="E99" s="25" t="str">
        <f>_xlfn.XLOOKUP(D99,SiteChar[Site Street Address],SiteChar[Site City],"",0,1)</f>
        <v/>
      </c>
      <c r="F99" s="25">
        <f>_xlfn.XLOOKUP($C99,SiteChar[Site Name],SiteChar[Latitude],"",0,1)</f>
        <v>0</v>
      </c>
      <c r="G99" s="25">
        <f>_xlfn.XLOOKUP($C99,SiteChar[Site Name],SiteChar[Longitude],"",0,1)</f>
        <v>0</v>
      </c>
      <c r="H99" s="33">
        <f>_xlfn.XLOOKUP($C99,SiteChar[Site Name],SiteChar[Expected Date of Station Operation],"",0,1)</f>
        <v>0</v>
      </c>
      <c r="I99" s="34">
        <f>_xlfn.XLOOKUP($C99,SiteChar[Site Name],SiteChar[Expected Daily Permitted Hours],"",0,1)</f>
        <v>0</v>
      </c>
      <c r="J99" s="25">
        <f>_xlfn.XLOOKUP($C99,SiteChar[Site Name],SiteChar[Maximum Total Site Power 
'[kW']],"",0,1)</f>
        <v>0</v>
      </c>
      <c r="K99" s="25"/>
      <c r="L99" s="25" cm="1">
        <f t="array" ref="L99">_xlfn.XLOOKUP($C99,SiteChar[Site Name],SiteCalc1[Total Site
FCI 
Power Rating 
'[kW']],"",0,1)</f>
        <v>0</v>
      </c>
      <c r="M99" s="25" cm="1">
        <f t="array" ref="M99">_xlfn.XLOOKUP($C99,SiteChar[Site Name],SiteCalc1[Total 
Site 
LMD-FCI Power Rating 
'[kW']],"",0,1)</f>
        <v>0</v>
      </c>
      <c r="N99" s="25" cm="1">
        <f t="array" ref="N99">_xlfn.XLOOKUP($C99,SiteChar[Site Name],SiteCalc1[Total Site
HD-FCI Power Rating 
'[kW']],"",0,1)</f>
        <v>0</v>
      </c>
      <c r="O99" s="25" cm="1">
        <f t="array" ref="O99">_xlfn.XLOOKUP($C99,SiteChar[Site Name],SiteCalc2[Total Number of 
Site 
FSEs],"",0,1)</f>
        <v>0</v>
      </c>
      <c r="P99" s="27" cm="1">
        <f t="array" ref="P99">_xlfn.XLOOKUP($C99,SiteChar[Site Name],SiteCalc2[Total Number of Site
LMD-FCI FSEs],"",0,1)</f>
        <v>0</v>
      </c>
      <c r="Q99" s="27" cm="1">
        <f t="array" ref="Q99">_xlfn.XLOOKUP($C99,SiteChar[Site Name],SiteCalc2[Total Number of Site
HD-FCI FSEs],"",0,1)</f>
        <v>0</v>
      </c>
      <c r="R99" s="27" t="str" cm="1">
        <f t="array" ref="R99">_xlfn.XLOOKUP(C99,'Sites Data'!AZ106:$AZ$210,'Sites Data'!BA106:$BA$210,"",0,1)</f>
        <v/>
      </c>
      <c r="S99" s="25" t="str" cm="1">
        <f t="array" ref="S99">INDEX('Sites Data'!$BC$11:$BC$210,(S$2+SUM($R$4:R98)))</f>
        <v/>
      </c>
      <c r="T99" s="25" t="str" cm="1">
        <f t="array" ref="T99">INDEX('Sites Data'!$BD$11:$BD$210,(S$2+SUM($R$4:R98)))</f>
        <v/>
      </c>
      <c r="U99" s="25" t="str" cm="1">
        <f t="array" ref="U99">INDEX('Sites Data'!$BE$11:$BE$210,(S$2+SUM($R$4:$R98)))</f>
        <v/>
      </c>
      <c r="V99" s="25" t="str" cm="1">
        <f t="array" ref="V99">INDEX('Sites Data'!$BF$11:$BF$210,(S$2+SUM($R$4:$R98)))</f>
        <v/>
      </c>
      <c r="W99" s="25" t="str" cm="1">
        <f t="array" ref="W99">INDEX('Sites Data'!$BG$11:$BG$210,(S$2+SUM($R$4:$R98)))</f>
        <v/>
      </c>
      <c r="X99" s="25" t="str" cm="1">
        <f t="array" ref="X99">INDEX('Sites Data'!$BH$11:$BH$210,(S$2+SUM($R$4:$R98)))</f>
        <v/>
      </c>
      <c r="Y99" s="25" t="str" cm="1">
        <f t="array" ref="Y99">INDEX('Sites Data'!$BI$11:$BI$210,(S$2+SUM($R$4:$R98)))</f>
        <v/>
      </c>
      <c r="Z99" s="25" t="str" cm="1">
        <f t="array" ref="Z99">INDEX('Sites Data'!$BJ$11:$BJ$210,(S$2+SUM($R$4:$R98)))</f>
        <v/>
      </c>
      <c r="AA99" s="25" t="str" cm="1">
        <f t="array" ref="AA99">INDEX('Sites Data'!$BK$11:$BK$210,(S$2+SUM($R$4:$R98)))</f>
        <v/>
      </c>
      <c r="AB99" s="25" t="str">
        <f>IF(S99="","",SUMIF(Hide[Unique Types],$C99&amp;" "&amp;T99&amp;" "&amp;U99&amp;" "&amp;V99,SiteCalc2[FCI Charging Capacity '[kWh/day']]))</f>
        <v/>
      </c>
      <c r="AC99" s="27" t="str" cm="1">
        <f t="array" ref="AC99">IF(AC$2&lt;=$R99,INDEX('Sites Data'!$BC$11:$BC$210,(AC$2+SUM($R$4:$R98))),"")</f>
        <v/>
      </c>
      <c r="AD99" s="152" t="str" cm="1">
        <f t="array" ref="AD99">IF(AC$2&lt;=$R99,INDEX('Sites Data'!$BD$11:$BD$210,(AC$2+SUM($R$4:$R98))),"")</f>
        <v/>
      </c>
      <c r="AE99" s="27" t="str" cm="1">
        <f t="array" ref="AE99">IF(AC$2&lt;=$R99,INDEX('Sites Data'!$BE$11:$BE$210,(AC$2+SUM($R$4:$R98))),"")</f>
        <v/>
      </c>
      <c r="AF99" s="27" t="str" cm="1">
        <f t="array" ref="AF99">IF(AC$2&lt;=$R99,INDEX('Sites Data'!$BF$11:$BF$210,(AC$2+SUM($R$4:$R98))),"")</f>
        <v/>
      </c>
      <c r="AG99" s="27" t="str" cm="1">
        <f t="array" ref="AG99">IF(AC$2&lt;=$R99,INDEX('Sites Data'!$BG$11:$BG$210,(AC$2+SUM($R$4:$R98))),"")</f>
        <v/>
      </c>
      <c r="AH99" s="27" t="str" cm="1">
        <f t="array" ref="AH99">IF(AC$2&lt;=$R99,INDEX('Sites Data'!$BH$11:$BH$210,(AC$2+SUM($R$4:$R98))),"")</f>
        <v/>
      </c>
      <c r="AI99" s="27" t="str" cm="1">
        <f t="array" ref="AI99">IF(AC$2&lt;=$R99,INDEX('Sites Data'!$BI$11:$BI$210,(AC$2+SUM($R$4:$R98))),"")</f>
        <v/>
      </c>
      <c r="AJ99" s="27" t="str" cm="1">
        <f t="array" ref="AJ99">IF(AC$2&lt;=$R99,INDEX('Sites Data'!$BJ$11:$BJ$210,(AC$2+SUM($R$4:$R98))),"")</f>
        <v/>
      </c>
      <c r="AK99" s="27" t="str" cm="1">
        <f t="array" ref="AK99">IF(AC$2&lt;=$R99,INDEX('Sites Data'!$BK$11:$BK$210,(AC$2+SUM($R$4:$R98))),"")</f>
        <v/>
      </c>
      <c r="AL99" s="25" t="str">
        <f>IF(AC99="","",SUMIF(Hide[Unique Types],$C99&amp;" "&amp;AD99&amp;" "&amp;AE99&amp;" "&amp;AF99,SiteCalc2[FCI Charging Capacity '[kWh/day']]))</f>
        <v/>
      </c>
      <c r="AM99" s="27" t="str" cm="1">
        <f t="array" ref="AM99">IF(AM$2&lt;=$R99,INDEX('Sites Data'!$BC$11:$BC$210,(AM$2+SUM($R$4:$R98))),"")</f>
        <v/>
      </c>
      <c r="AN99" s="27" t="str" cm="1">
        <f t="array" ref="AN99">IF(AM$2&lt;=$R99,INDEX('Sites Data'!$BD$11:$BD$210,(AM$2+SUM($R$4:$R98))),"")</f>
        <v/>
      </c>
      <c r="AO99" s="27" t="str" cm="1">
        <f t="array" ref="AO99">IF(AM$2&lt;=$R99,INDEX('Sites Data'!$BE$11:$BE$210,(AM$2+SUM($R$4:$R98))),"")</f>
        <v/>
      </c>
      <c r="AP99" s="27" t="str" cm="1">
        <f t="array" ref="AP99">IF(AM$2&lt;=$R99,INDEX('Sites Data'!$BF$11:$BF$210,(AM$2+SUM($R$4:$R98))),"")</f>
        <v/>
      </c>
      <c r="AQ99" s="27" t="str" cm="1">
        <f t="array" ref="AQ99">IF(AM$2&lt;=$R99,INDEX('Sites Data'!$BG$11:$BG$210,(AM$2+SUM($R$4:$R98))),"")</f>
        <v/>
      </c>
      <c r="AR99" s="27" t="str" cm="1">
        <f t="array" ref="AR99">IF(AM$2&lt;=$R99,INDEX('Sites Data'!$BH$11:$BH$210,(AM$2+SUM($R$4:$R98))),"")</f>
        <v/>
      </c>
      <c r="AS99" s="27" t="str" cm="1">
        <f t="array" ref="AS99">IF(AM$2&lt;=$R99,INDEX('Sites Data'!$BI$11:$BI$210,(AM$2+SUM($R$4:$R98))),"")</f>
        <v/>
      </c>
      <c r="AT99" s="27" t="str" cm="1">
        <f t="array" ref="AT99">IF(AM$2&lt;=$R99,INDEX('Sites Data'!$BJ$11:$BJ$210,(AM$2+SUM($R$4:$R98))),"")</f>
        <v/>
      </c>
      <c r="AU99" s="27" t="str" cm="1">
        <f t="array" ref="AU99">IF(AM$2&lt;=$R99,INDEX('Sites Data'!$BK$11:$BK$210,(AM$2+SUM($R$4:$R98))),"")</f>
        <v/>
      </c>
      <c r="AV99" s="25" t="str">
        <f>IF(AM99="","",SUMIF(Hide[Unique Types],$C99&amp;" "&amp;AN99&amp;" "&amp;AO99&amp;" "&amp;AP99,SiteCalc2[FCI Charging Capacity '[kWh/day']]))</f>
        <v/>
      </c>
      <c r="AW99" s="27" t="str" cm="1">
        <f t="array" ref="AW99">IF(AW$2&lt;=$R99,INDEX('Sites Data'!$BC$11:$BC$210,(AW$2+SUM($R$4:$R98))),"")</f>
        <v/>
      </c>
      <c r="AX99" s="27" t="str" cm="1">
        <f t="array" ref="AX99">IF(AW$2&lt;=$R99,INDEX('Sites Data'!$BD$11:$BD$210,(AW$2+SUM($R$4:$R98))),"")</f>
        <v/>
      </c>
      <c r="AY99" s="27" t="str" cm="1">
        <f t="array" ref="AY99">IF(AW$2&lt;=$R99,INDEX('Sites Data'!$BE$11:$BE$210,(AW$2+SUM($R$4:$R98))),"")</f>
        <v/>
      </c>
      <c r="AZ99" s="27" t="str" cm="1">
        <f t="array" ref="AZ99">IF(AW$2&lt;=$R99,INDEX('Sites Data'!$BF$11:$BF$210,(AW$2+SUM($R$4:$R98))),"")</f>
        <v/>
      </c>
      <c r="BA99" s="27" t="str" cm="1">
        <f t="array" ref="BA99">IF(AW$2&lt;=$R99,INDEX('Sites Data'!$BG$11:$BG$210,(AW$2+SUM($R$4:$R98))),"")</f>
        <v/>
      </c>
      <c r="BB99" s="27" t="str" cm="1">
        <f t="array" ref="BB99">IF(AW$2&lt;=$R99,INDEX('Sites Data'!$BH$11:$BH$210,(AW$2+SUM($R$4:$R98))),"")</f>
        <v/>
      </c>
      <c r="BC99" s="27" t="str" cm="1">
        <f t="array" ref="BC99">IF(AW$2&lt;=$R99,INDEX('Sites Data'!$BI$11:$BI$210,(AW$2+SUM($R$4:$R98))),"")</f>
        <v/>
      </c>
      <c r="BD99" s="27" t="str" cm="1">
        <f t="array" ref="BD99">IF(AW$2&lt;=$R99,INDEX('Sites Data'!$BJ$11:$BJ$210,(AW$2+SUM($R$4:$R98))),"")</f>
        <v/>
      </c>
      <c r="BE99" s="27" t="str" cm="1">
        <f t="array" ref="BE99">IF(AW$2&lt;=$R99,INDEX('Sites Data'!$BK$11:$BK$210,(AW$2+SUM($R$4:$R98))),"")</f>
        <v/>
      </c>
      <c r="BF99" s="25" t="str">
        <f>IF(AW99="","",SUMIF(Hide[Unique Types],$C99&amp;" "&amp;AX99&amp;" "&amp;AY99&amp;" "&amp;AZ99,SiteCalc2[FCI Charging Capacity '[kWh/day']]))</f>
        <v/>
      </c>
      <c r="BG99" s="27" t="str" cm="1">
        <f t="array" ref="BG99">IF(BG$2&lt;=$R99,INDEX('Sites Data'!$BC$11:$BC$210,(BG$2+SUM($R$4:$R98))),"")</f>
        <v/>
      </c>
      <c r="BH99" s="27" t="str" cm="1">
        <f t="array" ref="BH99">IF(BG$2&lt;=$R99,INDEX('Sites Data'!$BD$11:$BD$210,(BG$2+SUM($R$4:$R98))),"")</f>
        <v/>
      </c>
      <c r="BI99" s="27" t="str" cm="1">
        <f t="array" ref="BI99">IF(BG$2&lt;=$R99,INDEX('Sites Data'!$BE$11:$BE$210,(BG$2+SUM($R$4:$R98))),"")</f>
        <v/>
      </c>
      <c r="BJ99" s="27" t="str" cm="1">
        <f t="array" ref="BJ99">IF(BG$2&lt;=$R99,INDEX('Sites Data'!$BF$11:$BF$210,(BG$2+SUM($R$4:$R98))),"")</f>
        <v/>
      </c>
      <c r="BK99" s="27" t="str" cm="1">
        <f t="array" ref="BK99">IF(BG$2&lt;=$R99,INDEX('Sites Data'!$BG$11:$BG$210,(BG$2+SUM($R$4:$R98))),"")</f>
        <v/>
      </c>
      <c r="BL99" s="27" t="str" cm="1">
        <f t="array" ref="BL99">IF(BG$2&lt;=$R99,INDEX('Sites Data'!$BH$11:$BH$210,(BG$2+SUM($R$4:$R98))),"")</f>
        <v/>
      </c>
      <c r="BM99" s="27" t="str" cm="1">
        <f t="array" ref="BM99">IF(BG$2&lt;=$R99,INDEX('Sites Data'!$BI$11:$BI$210,(BG$2+SUM($R$4:$R98))),"")</f>
        <v/>
      </c>
      <c r="BN99" s="27" t="str" cm="1">
        <f t="array" ref="BN99">IF(BG$2&lt;=$R99,INDEX('Sites Data'!$BJ$11:$BJ$210,(BG$2+SUM($R$4:$R98))),"")</f>
        <v/>
      </c>
      <c r="BO99" s="27" t="str" cm="1">
        <f t="array" ref="BO99">IF(BG$2&lt;=$R99,INDEX('Sites Data'!$BK$11:$BK$210,(BG$2+SUM($R$4:$R98))),"")</f>
        <v/>
      </c>
      <c r="BP99" s="25" t="str">
        <f>IF(BG99="","",SUMIF(Hide[Unique Types],$C99&amp;" "&amp;BH99&amp;" "&amp;BI99&amp;" "&amp;BJ99,SiteCalc2[FCI Charging Capacity '[kWh/day']]))</f>
        <v/>
      </c>
      <c r="BQ99" s="27" t="str" cm="1">
        <f t="array" ref="BQ99">IF(BQ$2&lt;=$R99,INDEX('Sites Data'!$BC$11:$BC$210,(BQ$2+SUM($R$4:$R98))),"")</f>
        <v/>
      </c>
      <c r="BR99" s="27" t="str" cm="1">
        <f t="array" ref="BR99">IF(BQ$2&lt;=$R99,INDEX('Sites Data'!$BD$11:$BD$210,(BQ$2+SUM($R$4:$R98))),"")</f>
        <v/>
      </c>
      <c r="BS99" s="27" t="str" cm="1">
        <f t="array" ref="BS99">IF(BQ$2&lt;=$R99,INDEX('Sites Data'!$BE$11:$BE$210,(BQ$2+SUM($R$4:$R98))),"")</f>
        <v/>
      </c>
      <c r="BT99" s="27" t="str" cm="1">
        <f t="array" ref="BT99">IF(BQ$2&lt;=$R99,INDEX('Sites Data'!$BF$11:$BF$210,(BQ$2+SUM($R$4:$R98))),"")</f>
        <v/>
      </c>
      <c r="BU99" s="27" t="str" cm="1">
        <f t="array" ref="BU99">IF(BQ$2&lt;=$R99,INDEX('Sites Data'!$BG$11:$BG$210,(BQ$2+SUM($R$4:$R98))),"")</f>
        <v/>
      </c>
      <c r="BV99" s="27" t="str" cm="1">
        <f t="array" ref="BV99">IF(BQ$2&lt;=$R99,INDEX('Sites Data'!$BH$11:$BH$210,(BQ$2+SUM($R$4:$R98))),"")</f>
        <v/>
      </c>
      <c r="BW99" s="27" t="str" cm="1">
        <f t="array" ref="BW99">IF(BQ$2&lt;=$R99,INDEX('Sites Data'!$BI$11:$BI$210,(BQ$2+SUM($R$4:$R98))),"")</f>
        <v/>
      </c>
      <c r="BX99" s="27" t="str" cm="1">
        <f t="array" ref="BX99">IF(BQ$2&lt;=$R99,INDEX('Sites Data'!$BJ$11:$BJ$210,(BQ$2+SUM($R$4:$R98))),"")</f>
        <v/>
      </c>
      <c r="BY99" s="27" t="str" cm="1">
        <f t="array" ref="BY99">IF(BQ$2&lt;=$R99,INDEX('Sites Data'!$BK$11:$BK$210,(BQ$2+SUM($R$4:$R98))),"")</f>
        <v/>
      </c>
      <c r="BZ99" s="25" t="str">
        <f>IF(BQ99="","",SUMIF(Hide[Unique Types],$C99&amp;" "&amp;BR99&amp;" "&amp;BS99&amp;" "&amp;BT99,SiteCalc2[FCI Charging Capacity '[kWh/day']]))</f>
        <v/>
      </c>
      <c r="CA99" s="27" t="str" cm="1">
        <f t="array" ref="CA99">IF(CA$2&lt;=$R99,INDEX('Sites Data'!$BC$11:$BC$210,(CA$2+SUM($R$4:$R98))),"")</f>
        <v/>
      </c>
      <c r="CB99" s="27" t="str" cm="1">
        <f t="array" ref="CB99">IF(CA$2&lt;=$R99,INDEX('Sites Data'!$BD$11:$BD$210,(CA$2+SUM($R$4:$R98))),"")</f>
        <v/>
      </c>
      <c r="CC99" s="27" t="str" cm="1">
        <f t="array" ref="CC99">IF(CA$2&lt;=$R99,INDEX('Sites Data'!$BE$11:$BE$210,(CA$2+SUM($R$4:$R98))),"")</f>
        <v/>
      </c>
      <c r="CD99" s="27" t="str" cm="1">
        <f t="array" ref="CD99">IF(CA$2&lt;=$R99,INDEX('Sites Data'!$BF$11:$BF$210,(CA$2+SUM($R$4:$R98))),"")</f>
        <v/>
      </c>
      <c r="CE99" s="27" t="str" cm="1">
        <f t="array" ref="CE99">IF(CA$2&lt;=$R99,INDEX('Sites Data'!$BG$11:$BG$210,(CA$2+SUM($R$4:$R98))),"")</f>
        <v/>
      </c>
      <c r="CF99" s="27" t="str" cm="1">
        <f t="array" ref="CF99">IF(CA$2&lt;=$R99,INDEX('Sites Data'!$BH$11:$BH$210,(CA$2+SUM($R$4:$R98))),"")</f>
        <v/>
      </c>
      <c r="CG99" s="27" t="str" cm="1">
        <f t="array" ref="CG99">IF(CA$2&lt;=$R99,INDEX('Sites Data'!$BI$11:$BI$210,(CA$2+SUM($R$4:$R98))),"")</f>
        <v/>
      </c>
      <c r="CH99" s="27" t="str" cm="1">
        <f t="array" ref="CH99">IF(CA$2&lt;=$R99,INDEX('Sites Data'!$BJ$11:$BJ$210,(CA$2+SUM($R$4:$R98))),"")</f>
        <v/>
      </c>
      <c r="CI99" s="27" t="str" cm="1">
        <f t="array" ref="CI99">IF(CA$2&lt;=$R99,INDEX('Sites Data'!$BK$11:$BK$210,(CA$2+SUM($R$4:$R98))),"")</f>
        <v/>
      </c>
      <c r="CJ99" s="25" t="str">
        <f>IF(CA99="","",SUMIF(Hide[Unique Types],$C99&amp;" "&amp;CB99&amp;" "&amp;CC99&amp;" "&amp;CD99,SiteCalc2[FCI Charging Capacity '[kWh/day']]))</f>
        <v/>
      </c>
      <c r="CK99" s="25" t="str">
        <f t="shared" si="23"/>
        <v/>
      </c>
      <c r="CL99" s="25" t="str">
        <f t="shared" si="24"/>
        <v/>
      </c>
      <c r="CM99" s="25" t="str">
        <f t="shared" si="25"/>
        <v/>
      </c>
      <c r="CN99" s="25" t="str">
        <f t="shared" si="26"/>
        <v/>
      </c>
      <c r="CO99" s="25" t="str">
        <f t="shared" si="27"/>
        <v/>
      </c>
      <c r="CP99" s="25" t="str">
        <f t="shared" si="28"/>
        <v/>
      </c>
      <c r="CQ99" s="25" t="str">
        <f t="shared" si="29"/>
        <v/>
      </c>
      <c r="CR99" s="25" t="str">
        <f t="shared" si="30"/>
        <v/>
      </c>
      <c r="CS99" s="25" t="str">
        <f t="shared" si="31"/>
        <v/>
      </c>
      <c r="CT99" s="25" t="str">
        <f t="shared" si="32"/>
        <v/>
      </c>
    </row>
    <row r="100" spans="1:98" x14ac:dyDescent="0.3">
      <c r="A100" s="20">
        <v>97</v>
      </c>
      <c r="B100" s="20">
        <f t="shared" ref="B100:B131" si="33">Applicant</f>
        <v>0</v>
      </c>
      <c r="D100" s="25">
        <f>_xlfn.XLOOKUP(C100,SiteChar[Site Name],SiteChar[Site Street Address],"",0,1)</f>
        <v>0</v>
      </c>
      <c r="E100" s="25" t="str">
        <f>_xlfn.XLOOKUP(D100,SiteChar[Site Street Address],SiteChar[Site City],"",0,1)</f>
        <v/>
      </c>
      <c r="F100" s="25">
        <f>_xlfn.XLOOKUP($C100,SiteChar[Site Name],SiteChar[Latitude],"",0,1)</f>
        <v>0</v>
      </c>
      <c r="G100" s="25">
        <f>_xlfn.XLOOKUP($C100,SiteChar[Site Name],SiteChar[Longitude],"",0,1)</f>
        <v>0</v>
      </c>
      <c r="H100" s="33">
        <f>_xlfn.XLOOKUP($C100,SiteChar[Site Name],SiteChar[Expected Date of Station Operation],"",0,1)</f>
        <v>0</v>
      </c>
      <c r="I100" s="34">
        <f>_xlfn.XLOOKUP($C100,SiteChar[Site Name],SiteChar[Expected Daily Permitted Hours],"",0,1)</f>
        <v>0</v>
      </c>
      <c r="J100" s="25">
        <f>_xlfn.XLOOKUP($C100,SiteChar[Site Name],SiteChar[Maximum Total Site Power 
'[kW']],"",0,1)</f>
        <v>0</v>
      </c>
      <c r="K100" s="25"/>
      <c r="L100" s="25" cm="1">
        <f t="array" ref="L100">_xlfn.XLOOKUP($C100,SiteChar[Site Name],SiteCalc1[Total Site
FCI 
Power Rating 
'[kW']],"",0,1)</f>
        <v>0</v>
      </c>
      <c r="M100" s="25" cm="1">
        <f t="array" ref="M100">_xlfn.XLOOKUP($C100,SiteChar[Site Name],SiteCalc1[Total 
Site 
LMD-FCI Power Rating 
'[kW']],"",0,1)</f>
        <v>0</v>
      </c>
      <c r="N100" s="25" cm="1">
        <f t="array" ref="N100">_xlfn.XLOOKUP($C100,SiteChar[Site Name],SiteCalc1[Total Site
HD-FCI Power Rating 
'[kW']],"",0,1)</f>
        <v>0</v>
      </c>
      <c r="O100" s="25" cm="1">
        <f t="array" ref="O100">_xlfn.XLOOKUP($C100,SiteChar[Site Name],SiteCalc2[Total Number of 
Site 
FSEs],"",0,1)</f>
        <v>0</v>
      </c>
      <c r="P100" s="27" cm="1">
        <f t="array" ref="P100">_xlfn.XLOOKUP($C100,SiteChar[Site Name],SiteCalc2[Total Number of Site
LMD-FCI FSEs],"",0,1)</f>
        <v>0</v>
      </c>
      <c r="Q100" s="27" cm="1">
        <f t="array" ref="Q100">_xlfn.XLOOKUP($C100,SiteChar[Site Name],SiteCalc2[Total Number of Site
HD-FCI FSEs],"",0,1)</f>
        <v>0</v>
      </c>
      <c r="R100" s="27" t="str" cm="1">
        <f t="array" ref="R100">_xlfn.XLOOKUP(C100,'Sites Data'!AZ107:$AZ$210,'Sites Data'!BA107:$BA$210,"",0,1)</f>
        <v/>
      </c>
      <c r="S100" s="25" t="str" cm="1">
        <f t="array" ref="S100">INDEX('Sites Data'!$BC$11:$BC$210,(S$2+SUM($R$4:R99)))</f>
        <v/>
      </c>
      <c r="T100" s="25" t="str" cm="1">
        <f t="array" ref="T100">INDEX('Sites Data'!$BD$11:$BD$210,(S$2+SUM($R$4:R99)))</f>
        <v/>
      </c>
      <c r="U100" s="25" t="str" cm="1">
        <f t="array" ref="U100">INDEX('Sites Data'!$BE$11:$BE$210,(S$2+SUM($R$4:$R99)))</f>
        <v/>
      </c>
      <c r="V100" s="25" t="str" cm="1">
        <f t="array" ref="V100">INDEX('Sites Data'!$BF$11:$BF$210,(S$2+SUM($R$4:$R99)))</f>
        <v/>
      </c>
      <c r="W100" s="25" t="str" cm="1">
        <f t="array" ref="W100">INDEX('Sites Data'!$BG$11:$BG$210,(S$2+SUM($R$4:$R99)))</f>
        <v/>
      </c>
      <c r="X100" s="25" t="str" cm="1">
        <f t="array" ref="X100">INDEX('Sites Data'!$BH$11:$BH$210,(S$2+SUM($R$4:$R99)))</f>
        <v/>
      </c>
      <c r="Y100" s="25" t="str" cm="1">
        <f t="array" ref="Y100">INDEX('Sites Data'!$BI$11:$BI$210,(S$2+SUM($R$4:$R99)))</f>
        <v/>
      </c>
      <c r="Z100" s="25" t="str" cm="1">
        <f t="array" ref="Z100">INDEX('Sites Data'!$BJ$11:$BJ$210,(S$2+SUM($R$4:$R99)))</f>
        <v/>
      </c>
      <c r="AA100" s="25" t="str" cm="1">
        <f t="array" ref="AA100">INDEX('Sites Data'!$BK$11:$BK$210,(S$2+SUM($R$4:$R99)))</f>
        <v/>
      </c>
      <c r="AB100" s="25" t="str">
        <f>IF(S100="","",SUMIF(Hide[Unique Types],$C100&amp;" "&amp;T100&amp;" "&amp;U100&amp;" "&amp;V100,SiteCalc2[FCI Charging Capacity '[kWh/day']]))</f>
        <v/>
      </c>
      <c r="AC100" s="27" t="str" cm="1">
        <f t="array" ref="AC100">IF(AC$2&lt;=$R100,INDEX('Sites Data'!$BC$11:$BC$210,(AC$2+SUM($R$4:$R99))),"")</f>
        <v/>
      </c>
      <c r="AD100" s="152" t="str" cm="1">
        <f t="array" ref="AD100">IF(AC$2&lt;=$R100,INDEX('Sites Data'!$BD$11:$BD$210,(AC$2+SUM($R$4:$R99))),"")</f>
        <v/>
      </c>
      <c r="AE100" s="27" t="str" cm="1">
        <f t="array" ref="AE100">IF(AC$2&lt;=$R100,INDEX('Sites Data'!$BE$11:$BE$210,(AC$2+SUM($R$4:$R99))),"")</f>
        <v/>
      </c>
      <c r="AF100" s="27" t="str" cm="1">
        <f t="array" ref="AF100">IF(AC$2&lt;=$R100,INDEX('Sites Data'!$BF$11:$BF$210,(AC$2+SUM($R$4:$R99))),"")</f>
        <v/>
      </c>
      <c r="AG100" s="27" t="str" cm="1">
        <f t="array" ref="AG100">IF(AC$2&lt;=$R100,INDEX('Sites Data'!$BG$11:$BG$210,(AC$2+SUM($R$4:$R99))),"")</f>
        <v/>
      </c>
      <c r="AH100" s="27" t="str" cm="1">
        <f t="array" ref="AH100">IF(AC$2&lt;=$R100,INDEX('Sites Data'!$BH$11:$BH$210,(AC$2+SUM($R$4:$R99))),"")</f>
        <v/>
      </c>
      <c r="AI100" s="27" t="str" cm="1">
        <f t="array" ref="AI100">IF(AC$2&lt;=$R100,INDEX('Sites Data'!$BI$11:$BI$210,(AC$2+SUM($R$4:$R99))),"")</f>
        <v/>
      </c>
      <c r="AJ100" s="27" t="str" cm="1">
        <f t="array" ref="AJ100">IF(AC$2&lt;=$R100,INDEX('Sites Data'!$BJ$11:$BJ$210,(AC$2+SUM($R$4:$R99))),"")</f>
        <v/>
      </c>
      <c r="AK100" s="27" t="str" cm="1">
        <f t="array" ref="AK100">IF(AC$2&lt;=$R100,INDEX('Sites Data'!$BK$11:$BK$210,(AC$2+SUM($R$4:$R99))),"")</f>
        <v/>
      </c>
      <c r="AL100" s="25" t="str">
        <f>IF(AC100="","",SUMIF(Hide[Unique Types],$C100&amp;" "&amp;AD100&amp;" "&amp;AE100&amp;" "&amp;AF100,SiteCalc2[FCI Charging Capacity '[kWh/day']]))</f>
        <v/>
      </c>
      <c r="AM100" s="27" t="str" cm="1">
        <f t="array" ref="AM100">IF(AM$2&lt;=$R100,INDEX('Sites Data'!$BC$11:$BC$210,(AM$2+SUM($R$4:$R99))),"")</f>
        <v/>
      </c>
      <c r="AN100" s="27" t="str" cm="1">
        <f t="array" ref="AN100">IF(AM$2&lt;=$R100,INDEX('Sites Data'!$BD$11:$BD$210,(AM$2+SUM($R$4:$R99))),"")</f>
        <v/>
      </c>
      <c r="AO100" s="27" t="str" cm="1">
        <f t="array" ref="AO100">IF(AM$2&lt;=$R100,INDEX('Sites Data'!$BE$11:$BE$210,(AM$2+SUM($R$4:$R99))),"")</f>
        <v/>
      </c>
      <c r="AP100" s="27" t="str" cm="1">
        <f t="array" ref="AP100">IF(AM$2&lt;=$R100,INDEX('Sites Data'!$BF$11:$BF$210,(AM$2+SUM($R$4:$R99))),"")</f>
        <v/>
      </c>
      <c r="AQ100" s="27" t="str" cm="1">
        <f t="array" ref="AQ100">IF(AM$2&lt;=$R100,INDEX('Sites Data'!$BG$11:$BG$210,(AM$2+SUM($R$4:$R99))),"")</f>
        <v/>
      </c>
      <c r="AR100" s="27" t="str" cm="1">
        <f t="array" ref="AR100">IF(AM$2&lt;=$R100,INDEX('Sites Data'!$BH$11:$BH$210,(AM$2+SUM($R$4:$R99))),"")</f>
        <v/>
      </c>
      <c r="AS100" s="27" t="str" cm="1">
        <f t="array" ref="AS100">IF(AM$2&lt;=$R100,INDEX('Sites Data'!$BI$11:$BI$210,(AM$2+SUM($R$4:$R99))),"")</f>
        <v/>
      </c>
      <c r="AT100" s="27" t="str" cm="1">
        <f t="array" ref="AT100">IF(AM$2&lt;=$R100,INDEX('Sites Data'!$BJ$11:$BJ$210,(AM$2+SUM($R$4:$R99))),"")</f>
        <v/>
      </c>
      <c r="AU100" s="27" t="str" cm="1">
        <f t="array" ref="AU100">IF(AM$2&lt;=$R100,INDEX('Sites Data'!$BK$11:$BK$210,(AM$2+SUM($R$4:$R99))),"")</f>
        <v/>
      </c>
      <c r="AV100" s="25" t="str">
        <f>IF(AM100="","",SUMIF(Hide[Unique Types],$C100&amp;" "&amp;AN100&amp;" "&amp;AO100&amp;" "&amp;AP100,SiteCalc2[FCI Charging Capacity '[kWh/day']]))</f>
        <v/>
      </c>
      <c r="AW100" s="27" t="str" cm="1">
        <f t="array" ref="AW100">IF(AW$2&lt;=$R100,INDEX('Sites Data'!$BC$11:$BC$210,(AW$2+SUM($R$4:$R99))),"")</f>
        <v/>
      </c>
      <c r="AX100" s="27" t="str" cm="1">
        <f t="array" ref="AX100">IF(AW$2&lt;=$R100,INDEX('Sites Data'!$BD$11:$BD$210,(AW$2+SUM($R$4:$R99))),"")</f>
        <v/>
      </c>
      <c r="AY100" s="27" t="str" cm="1">
        <f t="array" ref="AY100">IF(AW$2&lt;=$R100,INDEX('Sites Data'!$BE$11:$BE$210,(AW$2+SUM($R$4:$R99))),"")</f>
        <v/>
      </c>
      <c r="AZ100" s="27" t="str" cm="1">
        <f t="array" ref="AZ100">IF(AW$2&lt;=$R100,INDEX('Sites Data'!$BF$11:$BF$210,(AW$2+SUM($R$4:$R99))),"")</f>
        <v/>
      </c>
      <c r="BA100" s="27" t="str" cm="1">
        <f t="array" ref="BA100">IF(AW$2&lt;=$R100,INDEX('Sites Data'!$BG$11:$BG$210,(AW$2+SUM($R$4:$R99))),"")</f>
        <v/>
      </c>
      <c r="BB100" s="27" t="str" cm="1">
        <f t="array" ref="BB100">IF(AW$2&lt;=$R100,INDEX('Sites Data'!$BH$11:$BH$210,(AW$2+SUM($R$4:$R99))),"")</f>
        <v/>
      </c>
      <c r="BC100" s="27" t="str" cm="1">
        <f t="array" ref="BC100">IF(AW$2&lt;=$R100,INDEX('Sites Data'!$BI$11:$BI$210,(AW$2+SUM($R$4:$R99))),"")</f>
        <v/>
      </c>
      <c r="BD100" s="27" t="str" cm="1">
        <f t="array" ref="BD100">IF(AW$2&lt;=$R100,INDEX('Sites Data'!$BJ$11:$BJ$210,(AW$2+SUM($R$4:$R99))),"")</f>
        <v/>
      </c>
      <c r="BE100" s="27" t="str" cm="1">
        <f t="array" ref="BE100">IF(AW$2&lt;=$R100,INDEX('Sites Data'!$BK$11:$BK$210,(AW$2+SUM($R$4:$R99))),"")</f>
        <v/>
      </c>
      <c r="BF100" s="25" t="str">
        <f>IF(AW100="","",SUMIF(Hide[Unique Types],$C100&amp;" "&amp;AX100&amp;" "&amp;AY100&amp;" "&amp;AZ100,SiteCalc2[FCI Charging Capacity '[kWh/day']]))</f>
        <v/>
      </c>
      <c r="BG100" s="27" t="str" cm="1">
        <f t="array" ref="BG100">IF(BG$2&lt;=$R100,INDEX('Sites Data'!$BC$11:$BC$210,(BG$2+SUM($R$4:$R99))),"")</f>
        <v/>
      </c>
      <c r="BH100" s="27" t="str" cm="1">
        <f t="array" ref="BH100">IF(BG$2&lt;=$R100,INDEX('Sites Data'!$BD$11:$BD$210,(BG$2+SUM($R$4:$R99))),"")</f>
        <v/>
      </c>
      <c r="BI100" s="27" t="str" cm="1">
        <f t="array" ref="BI100">IF(BG$2&lt;=$R100,INDEX('Sites Data'!$BE$11:$BE$210,(BG$2+SUM($R$4:$R99))),"")</f>
        <v/>
      </c>
      <c r="BJ100" s="27" t="str" cm="1">
        <f t="array" ref="BJ100">IF(BG$2&lt;=$R100,INDEX('Sites Data'!$BF$11:$BF$210,(BG$2+SUM($R$4:$R99))),"")</f>
        <v/>
      </c>
      <c r="BK100" s="27" t="str" cm="1">
        <f t="array" ref="BK100">IF(BG$2&lt;=$R100,INDEX('Sites Data'!$BG$11:$BG$210,(BG$2+SUM($R$4:$R99))),"")</f>
        <v/>
      </c>
      <c r="BL100" s="27" t="str" cm="1">
        <f t="array" ref="BL100">IF(BG$2&lt;=$R100,INDEX('Sites Data'!$BH$11:$BH$210,(BG$2+SUM($R$4:$R99))),"")</f>
        <v/>
      </c>
      <c r="BM100" s="27" t="str" cm="1">
        <f t="array" ref="BM100">IF(BG$2&lt;=$R100,INDEX('Sites Data'!$BI$11:$BI$210,(BG$2+SUM($R$4:$R99))),"")</f>
        <v/>
      </c>
      <c r="BN100" s="27" t="str" cm="1">
        <f t="array" ref="BN100">IF(BG$2&lt;=$R100,INDEX('Sites Data'!$BJ$11:$BJ$210,(BG$2+SUM($R$4:$R99))),"")</f>
        <v/>
      </c>
      <c r="BO100" s="27" t="str" cm="1">
        <f t="array" ref="BO100">IF(BG$2&lt;=$R100,INDEX('Sites Data'!$BK$11:$BK$210,(BG$2+SUM($R$4:$R99))),"")</f>
        <v/>
      </c>
      <c r="BP100" s="25" t="str">
        <f>IF(BG100="","",SUMIF(Hide[Unique Types],$C100&amp;" "&amp;BH100&amp;" "&amp;BI100&amp;" "&amp;BJ100,SiteCalc2[FCI Charging Capacity '[kWh/day']]))</f>
        <v/>
      </c>
      <c r="BQ100" s="27" t="str" cm="1">
        <f t="array" ref="BQ100">IF(BQ$2&lt;=$R100,INDEX('Sites Data'!$BC$11:$BC$210,(BQ$2+SUM($R$4:$R99))),"")</f>
        <v/>
      </c>
      <c r="BR100" s="27" t="str" cm="1">
        <f t="array" ref="BR100">IF(BQ$2&lt;=$R100,INDEX('Sites Data'!$BD$11:$BD$210,(BQ$2+SUM($R$4:$R99))),"")</f>
        <v/>
      </c>
      <c r="BS100" s="27" t="str" cm="1">
        <f t="array" ref="BS100">IF(BQ$2&lt;=$R100,INDEX('Sites Data'!$BE$11:$BE$210,(BQ$2+SUM($R$4:$R99))),"")</f>
        <v/>
      </c>
      <c r="BT100" s="27" t="str" cm="1">
        <f t="array" ref="BT100">IF(BQ$2&lt;=$R100,INDEX('Sites Data'!$BF$11:$BF$210,(BQ$2+SUM($R$4:$R99))),"")</f>
        <v/>
      </c>
      <c r="BU100" s="27" t="str" cm="1">
        <f t="array" ref="BU100">IF(BQ$2&lt;=$R100,INDEX('Sites Data'!$BG$11:$BG$210,(BQ$2+SUM($R$4:$R99))),"")</f>
        <v/>
      </c>
      <c r="BV100" s="27" t="str" cm="1">
        <f t="array" ref="BV100">IF(BQ$2&lt;=$R100,INDEX('Sites Data'!$BH$11:$BH$210,(BQ$2+SUM($R$4:$R99))),"")</f>
        <v/>
      </c>
      <c r="BW100" s="27" t="str" cm="1">
        <f t="array" ref="BW100">IF(BQ$2&lt;=$R100,INDEX('Sites Data'!$BI$11:$BI$210,(BQ$2+SUM($R$4:$R99))),"")</f>
        <v/>
      </c>
      <c r="BX100" s="27" t="str" cm="1">
        <f t="array" ref="BX100">IF(BQ$2&lt;=$R100,INDEX('Sites Data'!$BJ$11:$BJ$210,(BQ$2+SUM($R$4:$R99))),"")</f>
        <v/>
      </c>
      <c r="BY100" s="27" t="str" cm="1">
        <f t="array" ref="BY100">IF(BQ$2&lt;=$R100,INDEX('Sites Data'!$BK$11:$BK$210,(BQ$2+SUM($R$4:$R99))),"")</f>
        <v/>
      </c>
      <c r="BZ100" s="25" t="str">
        <f>IF(BQ100="","",SUMIF(Hide[Unique Types],$C100&amp;" "&amp;BR100&amp;" "&amp;BS100&amp;" "&amp;BT100,SiteCalc2[FCI Charging Capacity '[kWh/day']]))</f>
        <v/>
      </c>
      <c r="CA100" s="27" t="str" cm="1">
        <f t="array" ref="CA100">IF(CA$2&lt;=$R100,INDEX('Sites Data'!$BC$11:$BC$210,(CA$2+SUM($R$4:$R99))),"")</f>
        <v/>
      </c>
      <c r="CB100" s="27" t="str" cm="1">
        <f t="array" ref="CB100">IF(CA$2&lt;=$R100,INDEX('Sites Data'!$BD$11:$BD$210,(CA$2+SUM($R$4:$R99))),"")</f>
        <v/>
      </c>
      <c r="CC100" s="27" t="str" cm="1">
        <f t="array" ref="CC100">IF(CA$2&lt;=$R100,INDEX('Sites Data'!$BE$11:$BE$210,(CA$2+SUM($R$4:$R99))),"")</f>
        <v/>
      </c>
      <c r="CD100" s="27" t="str" cm="1">
        <f t="array" ref="CD100">IF(CA$2&lt;=$R100,INDEX('Sites Data'!$BF$11:$BF$210,(CA$2+SUM($R$4:$R99))),"")</f>
        <v/>
      </c>
      <c r="CE100" s="27" t="str" cm="1">
        <f t="array" ref="CE100">IF(CA$2&lt;=$R100,INDEX('Sites Data'!$BG$11:$BG$210,(CA$2+SUM($R$4:$R99))),"")</f>
        <v/>
      </c>
      <c r="CF100" s="27" t="str" cm="1">
        <f t="array" ref="CF100">IF(CA$2&lt;=$R100,INDEX('Sites Data'!$BH$11:$BH$210,(CA$2+SUM($R$4:$R99))),"")</f>
        <v/>
      </c>
      <c r="CG100" s="27" t="str" cm="1">
        <f t="array" ref="CG100">IF(CA$2&lt;=$R100,INDEX('Sites Data'!$BI$11:$BI$210,(CA$2+SUM($R$4:$R99))),"")</f>
        <v/>
      </c>
      <c r="CH100" s="27" t="str" cm="1">
        <f t="array" ref="CH100">IF(CA$2&lt;=$R100,INDEX('Sites Data'!$BJ$11:$BJ$210,(CA$2+SUM($R$4:$R99))),"")</f>
        <v/>
      </c>
      <c r="CI100" s="27" t="str" cm="1">
        <f t="array" ref="CI100">IF(CA$2&lt;=$R100,INDEX('Sites Data'!$BK$11:$BK$210,(CA$2+SUM($R$4:$R99))),"")</f>
        <v/>
      </c>
      <c r="CJ100" s="25" t="str">
        <f>IF(CA100="","",SUMIF(Hide[Unique Types],$C100&amp;" "&amp;CB100&amp;" "&amp;CC100&amp;" "&amp;CD100,SiteCalc2[FCI Charging Capacity '[kWh/day']]))</f>
        <v/>
      </c>
      <c r="CK100" s="25" t="str">
        <f t="shared" si="23"/>
        <v/>
      </c>
      <c r="CL100" s="25" t="str">
        <f t="shared" si="24"/>
        <v/>
      </c>
      <c r="CM100" s="25" t="str">
        <f t="shared" si="25"/>
        <v/>
      </c>
      <c r="CN100" s="25" t="str">
        <f t="shared" si="26"/>
        <v/>
      </c>
      <c r="CO100" s="25" t="str">
        <f t="shared" si="27"/>
        <v/>
      </c>
      <c r="CP100" s="25" t="str">
        <f t="shared" si="28"/>
        <v/>
      </c>
      <c r="CQ100" s="25" t="str">
        <f t="shared" si="29"/>
        <v/>
      </c>
      <c r="CR100" s="25" t="str">
        <f t="shared" si="30"/>
        <v/>
      </c>
      <c r="CS100" s="25" t="str">
        <f t="shared" si="31"/>
        <v/>
      </c>
      <c r="CT100" s="25" t="str">
        <f t="shared" si="32"/>
        <v/>
      </c>
    </row>
    <row r="101" spans="1:98" x14ac:dyDescent="0.3">
      <c r="A101" s="20">
        <v>98</v>
      </c>
      <c r="B101" s="20">
        <f t="shared" si="33"/>
        <v>0</v>
      </c>
      <c r="D101" s="25">
        <f>_xlfn.XLOOKUP(C101,SiteChar[Site Name],SiteChar[Site Street Address],"",0,1)</f>
        <v>0</v>
      </c>
      <c r="E101" s="25" t="str">
        <f>_xlfn.XLOOKUP(D101,SiteChar[Site Street Address],SiteChar[Site City],"",0,1)</f>
        <v/>
      </c>
      <c r="F101" s="25">
        <f>_xlfn.XLOOKUP($C101,SiteChar[Site Name],SiteChar[Latitude],"",0,1)</f>
        <v>0</v>
      </c>
      <c r="G101" s="25">
        <f>_xlfn.XLOOKUP($C101,SiteChar[Site Name],SiteChar[Longitude],"",0,1)</f>
        <v>0</v>
      </c>
      <c r="H101" s="33">
        <f>_xlfn.XLOOKUP($C101,SiteChar[Site Name],SiteChar[Expected Date of Station Operation],"",0,1)</f>
        <v>0</v>
      </c>
      <c r="I101" s="34">
        <f>_xlfn.XLOOKUP($C101,SiteChar[Site Name],SiteChar[Expected Daily Permitted Hours],"",0,1)</f>
        <v>0</v>
      </c>
      <c r="J101" s="25">
        <f>_xlfn.XLOOKUP($C101,SiteChar[Site Name],SiteChar[Maximum Total Site Power 
'[kW']],"",0,1)</f>
        <v>0</v>
      </c>
      <c r="K101" s="25"/>
      <c r="L101" s="25" cm="1">
        <f t="array" ref="L101">_xlfn.XLOOKUP($C101,SiteChar[Site Name],SiteCalc1[Total Site
FCI 
Power Rating 
'[kW']],"",0,1)</f>
        <v>0</v>
      </c>
      <c r="M101" s="25" cm="1">
        <f t="array" ref="M101">_xlfn.XLOOKUP($C101,SiteChar[Site Name],SiteCalc1[Total 
Site 
LMD-FCI Power Rating 
'[kW']],"",0,1)</f>
        <v>0</v>
      </c>
      <c r="N101" s="25" cm="1">
        <f t="array" ref="N101">_xlfn.XLOOKUP($C101,SiteChar[Site Name],SiteCalc1[Total Site
HD-FCI Power Rating 
'[kW']],"",0,1)</f>
        <v>0</v>
      </c>
      <c r="O101" s="25" cm="1">
        <f t="array" ref="O101">_xlfn.XLOOKUP($C101,SiteChar[Site Name],SiteCalc2[Total Number of 
Site 
FSEs],"",0,1)</f>
        <v>0</v>
      </c>
      <c r="P101" s="27" cm="1">
        <f t="array" ref="P101">_xlfn.XLOOKUP($C101,SiteChar[Site Name],SiteCalc2[Total Number of Site
LMD-FCI FSEs],"",0,1)</f>
        <v>0</v>
      </c>
      <c r="Q101" s="27" cm="1">
        <f t="array" ref="Q101">_xlfn.XLOOKUP($C101,SiteChar[Site Name],SiteCalc2[Total Number of Site
HD-FCI FSEs],"",0,1)</f>
        <v>0</v>
      </c>
      <c r="R101" s="27" t="str" cm="1">
        <f t="array" ref="R101">_xlfn.XLOOKUP(C101,'Sites Data'!AZ108:$AZ$210,'Sites Data'!BA108:$BA$210,"",0,1)</f>
        <v/>
      </c>
      <c r="S101" s="25" t="str" cm="1">
        <f t="array" ref="S101">INDEX('Sites Data'!$BC$11:$BC$210,(S$2+SUM($R$4:R100)))</f>
        <v/>
      </c>
      <c r="T101" s="25" t="str" cm="1">
        <f t="array" ref="T101">INDEX('Sites Data'!$BD$11:$BD$210,(S$2+SUM($R$4:R100)))</f>
        <v/>
      </c>
      <c r="U101" s="25" t="str" cm="1">
        <f t="array" ref="U101">INDEX('Sites Data'!$BE$11:$BE$210,(S$2+SUM($R$4:$R100)))</f>
        <v/>
      </c>
      <c r="V101" s="25" t="str" cm="1">
        <f t="array" ref="V101">INDEX('Sites Data'!$BF$11:$BF$210,(S$2+SUM($R$4:$R100)))</f>
        <v/>
      </c>
      <c r="W101" s="25" t="str" cm="1">
        <f t="array" ref="W101">INDEX('Sites Data'!$BG$11:$BG$210,(S$2+SUM($R$4:$R100)))</f>
        <v/>
      </c>
      <c r="X101" s="25" t="str" cm="1">
        <f t="array" ref="X101">INDEX('Sites Data'!$BH$11:$BH$210,(S$2+SUM($R$4:$R100)))</f>
        <v/>
      </c>
      <c r="Y101" s="25" t="str" cm="1">
        <f t="array" ref="Y101">INDEX('Sites Data'!$BI$11:$BI$210,(S$2+SUM($R$4:$R100)))</f>
        <v/>
      </c>
      <c r="Z101" s="25" t="str" cm="1">
        <f t="array" ref="Z101">INDEX('Sites Data'!$BJ$11:$BJ$210,(S$2+SUM($R$4:$R100)))</f>
        <v/>
      </c>
      <c r="AA101" s="25" t="str" cm="1">
        <f t="array" ref="AA101">INDEX('Sites Data'!$BK$11:$BK$210,(S$2+SUM($R$4:$R100)))</f>
        <v/>
      </c>
      <c r="AB101" s="25" t="str">
        <f>IF(S101="","",SUMIF(Hide[Unique Types],$C101&amp;" "&amp;T101&amp;" "&amp;U101&amp;" "&amp;V101,SiteCalc2[FCI Charging Capacity '[kWh/day']]))</f>
        <v/>
      </c>
      <c r="AC101" s="27" t="str" cm="1">
        <f t="array" ref="AC101">IF(AC$2&lt;=$R101,INDEX('Sites Data'!$BC$11:$BC$210,(AC$2+SUM($R$4:$R100))),"")</f>
        <v/>
      </c>
      <c r="AD101" s="152" t="str" cm="1">
        <f t="array" ref="AD101">IF(AC$2&lt;=$R101,INDEX('Sites Data'!$BD$11:$BD$210,(AC$2+SUM($R$4:$R100))),"")</f>
        <v/>
      </c>
      <c r="AE101" s="27" t="str" cm="1">
        <f t="array" ref="AE101">IF(AC$2&lt;=$R101,INDEX('Sites Data'!$BE$11:$BE$210,(AC$2+SUM($R$4:$R100))),"")</f>
        <v/>
      </c>
      <c r="AF101" s="27" t="str" cm="1">
        <f t="array" ref="AF101">IF(AC$2&lt;=$R101,INDEX('Sites Data'!$BF$11:$BF$210,(AC$2+SUM($R$4:$R100))),"")</f>
        <v/>
      </c>
      <c r="AG101" s="27" t="str" cm="1">
        <f t="array" ref="AG101">IF(AC$2&lt;=$R101,INDEX('Sites Data'!$BG$11:$BG$210,(AC$2+SUM($R$4:$R100))),"")</f>
        <v/>
      </c>
      <c r="AH101" s="27" t="str" cm="1">
        <f t="array" ref="AH101">IF(AC$2&lt;=$R101,INDEX('Sites Data'!$BH$11:$BH$210,(AC$2+SUM($R$4:$R100))),"")</f>
        <v/>
      </c>
      <c r="AI101" s="27" t="str" cm="1">
        <f t="array" ref="AI101">IF(AC$2&lt;=$R101,INDEX('Sites Data'!$BI$11:$BI$210,(AC$2+SUM($R$4:$R100))),"")</f>
        <v/>
      </c>
      <c r="AJ101" s="27" t="str" cm="1">
        <f t="array" ref="AJ101">IF(AC$2&lt;=$R101,INDEX('Sites Data'!$BJ$11:$BJ$210,(AC$2+SUM($R$4:$R100))),"")</f>
        <v/>
      </c>
      <c r="AK101" s="27" t="str" cm="1">
        <f t="array" ref="AK101">IF(AC$2&lt;=$R101,INDEX('Sites Data'!$BK$11:$BK$210,(AC$2+SUM($R$4:$R100))),"")</f>
        <v/>
      </c>
      <c r="AL101" s="25" t="str">
        <f>IF(AC101="","",SUMIF(Hide[Unique Types],$C101&amp;" "&amp;AD101&amp;" "&amp;AE101&amp;" "&amp;AF101,SiteCalc2[FCI Charging Capacity '[kWh/day']]))</f>
        <v/>
      </c>
      <c r="AM101" s="27" t="str" cm="1">
        <f t="array" ref="AM101">IF(AM$2&lt;=$R101,INDEX('Sites Data'!$BC$11:$BC$210,(AM$2+SUM($R$4:$R100))),"")</f>
        <v/>
      </c>
      <c r="AN101" s="27" t="str" cm="1">
        <f t="array" ref="AN101">IF(AM$2&lt;=$R101,INDEX('Sites Data'!$BD$11:$BD$210,(AM$2+SUM($R$4:$R100))),"")</f>
        <v/>
      </c>
      <c r="AO101" s="27" t="str" cm="1">
        <f t="array" ref="AO101">IF(AM$2&lt;=$R101,INDEX('Sites Data'!$BE$11:$BE$210,(AM$2+SUM($R$4:$R100))),"")</f>
        <v/>
      </c>
      <c r="AP101" s="27" t="str" cm="1">
        <f t="array" ref="AP101">IF(AM$2&lt;=$R101,INDEX('Sites Data'!$BF$11:$BF$210,(AM$2+SUM($R$4:$R100))),"")</f>
        <v/>
      </c>
      <c r="AQ101" s="27" t="str" cm="1">
        <f t="array" ref="AQ101">IF(AM$2&lt;=$R101,INDEX('Sites Data'!$BG$11:$BG$210,(AM$2+SUM($R$4:$R100))),"")</f>
        <v/>
      </c>
      <c r="AR101" s="27" t="str" cm="1">
        <f t="array" ref="AR101">IF(AM$2&lt;=$R101,INDEX('Sites Data'!$BH$11:$BH$210,(AM$2+SUM($R$4:$R100))),"")</f>
        <v/>
      </c>
      <c r="AS101" s="27" t="str" cm="1">
        <f t="array" ref="AS101">IF(AM$2&lt;=$R101,INDEX('Sites Data'!$BI$11:$BI$210,(AM$2+SUM($R$4:$R100))),"")</f>
        <v/>
      </c>
      <c r="AT101" s="27" t="str" cm="1">
        <f t="array" ref="AT101">IF(AM$2&lt;=$R101,INDEX('Sites Data'!$BJ$11:$BJ$210,(AM$2+SUM($R$4:$R100))),"")</f>
        <v/>
      </c>
      <c r="AU101" s="27" t="str" cm="1">
        <f t="array" ref="AU101">IF(AM$2&lt;=$R101,INDEX('Sites Data'!$BK$11:$BK$210,(AM$2+SUM($R$4:$R100))),"")</f>
        <v/>
      </c>
      <c r="AV101" s="25" t="str">
        <f>IF(AM101="","",SUMIF(Hide[Unique Types],$C101&amp;" "&amp;AN101&amp;" "&amp;AO101&amp;" "&amp;AP101,SiteCalc2[FCI Charging Capacity '[kWh/day']]))</f>
        <v/>
      </c>
      <c r="AW101" s="27" t="str" cm="1">
        <f t="array" ref="AW101">IF(AW$2&lt;=$R101,INDEX('Sites Data'!$BC$11:$BC$210,(AW$2+SUM($R$4:$R100))),"")</f>
        <v/>
      </c>
      <c r="AX101" s="27" t="str" cm="1">
        <f t="array" ref="AX101">IF(AW$2&lt;=$R101,INDEX('Sites Data'!$BD$11:$BD$210,(AW$2+SUM($R$4:$R100))),"")</f>
        <v/>
      </c>
      <c r="AY101" s="27" t="str" cm="1">
        <f t="array" ref="AY101">IF(AW$2&lt;=$R101,INDEX('Sites Data'!$BE$11:$BE$210,(AW$2+SUM($R$4:$R100))),"")</f>
        <v/>
      </c>
      <c r="AZ101" s="27" t="str" cm="1">
        <f t="array" ref="AZ101">IF(AW$2&lt;=$R101,INDEX('Sites Data'!$BF$11:$BF$210,(AW$2+SUM($R$4:$R100))),"")</f>
        <v/>
      </c>
      <c r="BA101" s="27" t="str" cm="1">
        <f t="array" ref="BA101">IF(AW$2&lt;=$R101,INDEX('Sites Data'!$BG$11:$BG$210,(AW$2+SUM($R$4:$R100))),"")</f>
        <v/>
      </c>
      <c r="BB101" s="27" t="str" cm="1">
        <f t="array" ref="BB101">IF(AW$2&lt;=$R101,INDEX('Sites Data'!$BH$11:$BH$210,(AW$2+SUM($R$4:$R100))),"")</f>
        <v/>
      </c>
      <c r="BC101" s="27" t="str" cm="1">
        <f t="array" ref="BC101">IF(AW$2&lt;=$R101,INDEX('Sites Data'!$BI$11:$BI$210,(AW$2+SUM($R$4:$R100))),"")</f>
        <v/>
      </c>
      <c r="BD101" s="27" t="str" cm="1">
        <f t="array" ref="BD101">IF(AW$2&lt;=$R101,INDEX('Sites Data'!$BJ$11:$BJ$210,(AW$2+SUM($R$4:$R100))),"")</f>
        <v/>
      </c>
      <c r="BE101" s="27" t="str" cm="1">
        <f t="array" ref="BE101">IF(AW$2&lt;=$R101,INDEX('Sites Data'!$BK$11:$BK$210,(AW$2+SUM($R$4:$R100))),"")</f>
        <v/>
      </c>
      <c r="BF101" s="25" t="str">
        <f>IF(AW101="","",SUMIF(Hide[Unique Types],$C101&amp;" "&amp;AX101&amp;" "&amp;AY101&amp;" "&amp;AZ101,SiteCalc2[FCI Charging Capacity '[kWh/day']]))</f>
        <v/>
      </c>
      <c r="BG101" s="27" t="str" cm="1">
        <f t="array" ref="BG101">IF(BG$2&lt;=$R101,INDEX('Sites Data'!$BC$11:$BC$210,(BG$2+SUM($R$4:$R100))),"")</f>
        <v/>
      </c>
      <c r="BH101" s="27" t="str" cm="1">
        <f t="array" ref="BH101">IF(BG$2&lt;=$R101,INDEX('Sites Data'!$BD$11:$BD$210,(BG$2+SUM($R$4:$R100))),"")</f>
        <v/>
      </c>
      <c r="BI101" s="27" t="str" cm="1">
        <f t="array" ref="BI101">IF(BG$2&lt;=$R101,INDEX('Sites Data'!$BE$11:$BE$210,(BG$2+SUM($R$4:$R100))),"")</f>
        <v/>
      </c>
      <c r="BJ101" s="27" t="str" cm="1">
        <f t="array" ref="BJ101">IF(BG$2&lt;=$R101,INDEX('Sites Data'!$BF$11:$BF$210,(BG$2+SUM($R$4:$R100))),"")</f>
        <v/>
      </c>
      <c r="BK101" s="27" t="str" cm="1">
        <f t="array" ref="BK101">IF(BG$2&lt;=$R101,INDEX('Sites Data'!$BG$11:$BG$210,(BG$2+SUM($R$4:$R100))),"")</f>
        <v/>
      </c>
      <c r="BL101" s="27" t="str" cm="1">
        <f t="array" ref="BL101">IF(BG$2&lt;=$R101,INDEX('Sites Data'!$BH$11:$BH$210,(BG$2+SUM($R$4:$R100))),"")</f>
        <v/>
      </c>
      <c r="BM101" s="27" t="str" cm="1">
        <f t="array" ref="BM101">IF(BG$2&lt;=$R101,INDEX('Sites Data'!$BI$11:$BI$210,(BG$2+SUM($R$4:$R100))),"")</f>
        <v/>
      </c>
      <c r="BN101" s="27" t="str" cm="1">
        <f t="array" ref="BN101">IF(BG$2&lt;=$R101,INDEX('Sites Data'!$BJ$11:$BJ$210,(BG$2+SUM($R$4:$R100))),"")</f>
        <v/>
      </c>
      <c r="BO101" s="27" t="str" cm="1">
        <f t="array" ref="BO101">IF(BG$2&lt;=$R101,INDEX('Sites Data'!$BK$11:$BK$210,(BG$2+SUM($R$4:$R100))),"")</f>
        <v/>
      </c>
      <c r="BP101" s="25" t="str">
        <f>IF(BG101="","",SUMIF(Hide[Unique Types],$C101&amp;" "&amp;BH101&amp;" "&amp;BI101&amp;" "&amp;BJ101,SiteCalc2[FCI Charging Capacity '[kWh/day']]))</f>
        <v/>
      </c>
      <c r="BQ101" s="27" t="str" cm="1">
        <f t="array" ref="BQ101">IF(BQ$2&lt;=$R101,INDEX('Sites Data'!$BC$11:$BC$210,(BQ$2+SUM($R$4:$R100))),"")</f>
        <v/>
      </c>
      <c r="BR101" s="27" t="str" cm="1">
        <f t="array" ref="BR101">IF(BQ$2&lt;=$R101,INDEX('Sites Data'!$BD$11:$BD$210,(BQ$2+SUM($R$4:$R100))),"")</f>
        <v/>
      </c>
      <c r="BS101" s="27" t="str" cm="1">
        <f t="array" ref="BS101">IF(BQ$2&lt;=$R101,INDEX('Sites Data'!$BE$11:$BE$210,(BQ$2+SUM($R$4:$R100))),"")</f>
        <v/>
      </c>
      <c r="BT101" s="27" t="str" cm="1">
        <f t="array" ref="BT101">IF(BQ$2&lt;=$R101,INDEX('Sites Data'!$BF$11:$BF$210,(BQ$2+SUM($R$4:$R100))),"")</f>
        <v/>
      </c>
      <c r="BU101" s="27" t="str" cm="1">
        <f t="array" ref="BU101">IF(BQ$2&lt;=$R101,INDEX('Sites Data'!$BG$11:$BG$210,(BQ$2+SUM($R$4:$R100))),"")</f>
        <v/>
      </c>
      <c r="BV101" s="27" t="str" cm="1">
        <f t="array" ref="BV101">IF(BQ$2&lt;=$R101,INDEX('Sites Data'!$BH$11:$BH$210,(BQ$2+SUM($R$4:$R100))),"")</f>
        <v/>
      </c>
      <c r="BW101" s="27" t="str" cm="1">
        <f t="array" ref="BW101">IF(BQ$2&lt;=$R101,INDEX('Sites Data'!$BI$11:$BI$210,(BQ$2+SUM($R$4:$R100))),"")</f>
        <v/>
      </c>
      <c r="BX101" s="27" t="str" cm="1">
        <f t="array" ref="BX101">IF(BQ$2&lt;=$R101,INDEX('Sites Data'!$BJ$11:$BJ$210,(BQ$2+SUM($R$4:$R100))),"")</f>
        <v/>
      </c>
      <c r="BY101" s="27" t="str" cm="1">
        <f t="array" ref="BY101">IF(BQ$2&lt;=$R101,INDEX('Sites Data'!$BK$11:$BK$210,(BQ$2+SUM($R$4:$R100))),"")</f>
        <v/>
      </c>
      <c r="BZ101" s="25" t="str">
        <f>IF(BQ101="","",SUMIF(Hide[Unique Types],$C101&amp;" "&amp;BR101&amp;" "&amp;BS101&amp;" "&amp;BT101,SiteCalc2[FCI Charging Capacity '[kWh/day']]))</f>
        <v/>
      </c>
      <c r="CA101" s="27" t="str" cm="1">
        <f t="array" ref="CA101">IF(CA$2&lt;=$R101,INDEX('Sites Data'!$BC$11:$BC$210,(CA$2+SUM($R$4:$R100))),"")</f>
        <v/>
      </c>
      <c r="CB101" s="27" t="str" cm="1">
        <f t="array" ref="CB101">IF(CA$2&lt;=$R101,INDEX('Sites Data'!$BD$11:$BD$210,(CA$2+SUM($R$4:$R100))),"")</f>
        <v/>
      </c>
      <c r="CC101" s="27" t="str" cm="1">
        <f t="array" ref="CC101">IF(CA$2&lt;=$R101,INDEX('Sites Data'!$BE$11:$BE$210,(CA$2+SUM($R$4:$R100))),"")</f>
        <v/>
      </c>
      <c r="CD101" s="27" t="str" cm="1">
        <f t="array" ref="CD101">IF(CA$2&lt;=$R101,INDEX('Sites Data'!$BF$11:$BF$210,(CA$2+SUM($R$4:$R100))),"")</f>
        <v/>
      </c>
      <c r="CE101" s="27" t="str" cm="1">
        <f t="array" ref="CE101">IF(CA$2&lt;=$R101,INDEX('Sites Data'!$BG$11:$BG$210,(CA$2+SUM($R$4:$R100))),"")</f>
        <v/>
      </c>
      <c r="CF101" s="27" t="str" cm="1">
        <f t="array" ref="CF101">IF(CA$2&lt;=$R101,INDEX('Sites Data'!$BH$11:$BH$210,(CA$2+SUM($R$4:$R100))),"")</f>
        <v/>
      </c>
      <c r="CG101" s="27" t="str" cm="1">
        <f t="array" ref="CG101">IF(CA$2&lt;=$R101,INDEX('Sites Data'!$BI$11:$BI$210,(CA$2+SUM($R$4:$R100))),"")</f>
        <v/>
      </c>
      <c r="CH101" s="27" t="str" cm="1">
        <f t="array" ref="CH101">IF(CA$2&lt;=$R101,INDEX('Sites Data'!$BJ$11:$BJ$210,(CA$2+SUM($R$4:$R100))),"")</f>
        <v/>
      </c>
      <c r="CI101" s="27" t="str" cm="1">
        <f t="array" ref="CI101">IF(CA$2&lt;=$R101,INDEX('Sites Data'!$BK$11:$BK$210,(CA$2+SUM($R$4:$R100))),"")</f>
        <v/>
      </c>
      <c r="CJ101" s="25" t="str">
        <f>IF(CA101="","",SUMIF(Hide[Unique Types],$C101&amp;" "&amp;CB101&amp;" "&amp;CC101&amp;" "&amp;CD101,SiteCalc2[FCI Charging Capacity '[kWh/day']]))</f>
        <v/>
      </c>
      <c r="CK101" s="25" t="str">
        <f t="shared" si="23"/>
        <v/>
      </c>
      <c r="CL101" s="25" t="str">
        <f t="shared" si="24"/>
        <v/>
      </c>
      <c r="CM101" s="25" t="str">
        <f t="shared" si="25"/>
        <v/>
      </c>
      <c r="CN101" s="25" t="str">
        <f t="shared" si="26"/>
        <v/>
      </c>
      <c r="CO101" s="25" t="str">
        <f t="shared" si="27"/>
        <v/>
      </c>
      <c r="CP101" s="25" t="str">
        <f t="shared" si="28"/>
        <v/>
      </c>
      <c r="CQ101" s="25" t="str">
        <f t="shared" si="29"/>
        <v/>
      </c>
      <c r="CR101" s="25" t="str">
        <f t="shared" si="30"/>
        <v/>
      </c>
      <c r="CS101" s="25" t="str">
        <f t="shared" si="31"/>
        <v/>
      </c>
      <c r="CT101" s="25" t="str">
        <f t="shared" si="32"/>
        <v/>
      </c>
    </row>
    <row r="102" spans="1:98" x14ac:dyDescent="0.3">
      <c r="A102" s="20">
        <v>99</v>
      </c>
      <c r="B102" s="20">
        <f t="shared" si="33"/>
        <v>0</v>
      </c>
      <c r="D102" s="25">
        <f>_xlfn.XLOOKUP(C102,SiteChar[Site Name],SiteChar[Site Street Address],"",0,1)</f>
        <v>0</v>
      </c>
      <c r="E102" s="25" t="str">
        <f>_xlfn.XLOOKUP(D102,SiteChar[Site Street Address],SiteChar[Site City],"",0,1)</f>
        <v/>
      </c>
      <c r="F102" s="25">
        <f>_xlfn.XLOOKUP($C102,SiteChar[Site Name],SiteChar[Latitude],"",0,1)</f>
        <v>0</v>
      </c>
      <c r="G102" s="25">
        <f>_xlfn.XLOOKUP($C102,SiteChar[Site Name],SiteChar[Longitude],"",0,1)</f>
        <v>0</v>
      </c>
      <c r="H102" s="33">
        <f>_xlfn.XLOOKUP($C102,SiteChar[Site Name],SiteChar[Expected Date of Station Operation],"",0,1)</f>
        <v>0</v>
      </c>
      <c r="I102" s="34">
        <f>_xlfn.XLOOKUP($C102,SiteChar[Site Name],SiteChar[Expected Daily Permitted Hours],"",0,1)</f>
        <v>0</v>
      </c>
      <c r="J102" s="25">
        <f>_xlfn.XLOOKUP($C102,SiteChar[Site Name],SiteChar[Maximum Total Site Power 
'[kW']],"",0,1)</f>
        <v>0</v>
      </c>
      <c r="K102" s="25"/>
      <c r="L102" s="25" cm="1">
        <f t="array" ref="L102">_xlfn.XLOOKUP($C102,SiteChar[Site Name],SiteCalc1[Total Site
FCI 
Power Rating 
'[kW']],"",0,1)</f>
        <v>0</v>
      </c>
      <c r="M102" s="25" cm="1">
        <f t="array" ref="M102">_xlfn.XLOOKUP($C102,SiteChar[Site Name],SiteCalc1[Total 
Site 
LMD-FCI Power Rating 
'[kW']],"",0,1)</f>
        <v>0</v>
      </c>
      <c r="N102" s="25" cm="1">
        <f t="array" ref="N102">_xlfn.XLOOKUP($C102,SiteChar[Site Name],SiteCalc1[Total Site
HD-FCI Power Rating 
'[kW']],"",0,1)</f>
        <v>0</v>
      </c>
      <c r="O102" s="25" cm="1">
        <f t="array" ref="O102">_xlfn.XLOOKUP($C102,SiteChar[Site Name],SiteCalc2[Total Number of 
Site 
FSEs],"",0,1)</f>
        <v>0</v>
      </c>
      <c r="P102" s="27" cm="1">
        <f t="array" ref="P102">_xlfn.XLOOKUP($C102,SiteChar[Site Name],SiteCalc2[Total Number of Site
LMD-FCI FSEs],"",0,1)</f>
        <v>0</v>
      </c>
      <c r="Q102" s="27" cm="1">
        <f t="array" ref="Q102">_xlfn.XLOOKUP($C102,SiteChar[Site Name],SiteCalc2[Total Number of Site
HD-FCI FSEs],"",0,1)</f>
        <v>0</v>
      </c>
      <c r="R102" s="27" t="str" cm="1">
        <f t="array" ref="R102">_xlfn.XLOOKUP(C102,'Sites Data'!AZ109:$AZ$210,'Sites Data'!BA109:$BA$210,"",0,1)</f>
        <v/>
      </c>
      <c r="S102" s="25" t="str" cm="1">
        <f t="array" ref="S102">INDEX('Sites Data'!$BC$11:$BC$210,(S$2+SUM($R$4:R101)))</f>
        <v/>
      </c>
      <c r="T102" s="25" t="str" cm="1">
        <f t="array" ref="T102">INDEX('Sites Data'!$BD$11:$BD$210,(S$2+SUM($R$4:R101)))</f>
        <v/>
      </c>
      <c r="U102" s="25" t="str" cm="1">
        <f t="array" ref="U102">INDEX('Sites Data'!$BE$11:$BE$210,(S$2+SUM($R$4:$R101)))</f>
        <v/>
      </c>
      <c r="V102" s="25" t="str" cm="1">
        <f t="array" ref="V102">INDEX('Sites Data'!$BF$11:$BF$210,(S$2+SUM($R$4:$R101)))</f>
        <v/>
      </c>
      <c r="W102" s="25" t="str" cm="1">
        <f t="array" ref="W102">INDEX('Sites Data'!$BG$11:$BG$210,(S$2+SUM($R$4:$R101)))</f>
        <v/>
      </c>
      <c r="X102" s="25" t="str" cm="1">
        <f t="array" ref="X102">INDEX('Sites Data'!$BH$11:$BH$210,(S$2+SUM($R$4:$R101)))</f>
        <v/>
      </c>
      <c r="Y102" s="25" t="str" cm="1">
        <f t="array" ref="Y102">INDEX('Sites Data'!$BI$11:$BI$210,(S$2+SUM($R$4:$R101)))</f>
        <v/>
      </c>
      <c r="Z102" s="25" t="str" cm="1">
        <f t="array" ref="Z102">INDEX('Sites Data'!$BJ$11:$BJ$210,(S$2+SUM($R$4:$R101)))</f>
        <v/>
      </c>
      <c r="AA102" s="25" t="str" cm="1">
        <f t="array" ref="AA102">INDEX('Sites Data'!$BK$11:$BK$210,(S$2+SUM($R$4:$R101)))</f>
        <v/>
      </c>
      <c r="AB102" s="25" t="str">
        <f>IF(S102="","",SUMIF(Hide[Unique Types],$C102&amp;" "&amp;T102&amp;" "&amp;U102&amp;" "&amp;V102,SiteCalc2[FCI Charging Capacity '[kWh/day']]))</f>
        <v/>
      </c>
      <c r="AC102" s="27" t="str" cm="1">
        <f t="array" ref="AC102">IF(AC$2&lt;=$R102,INDEX('Sites Data'!$BC$11:$BC$210,(AC$2+SUM($R$4:$R101))),"")</f>
        <v/>
      </c>
      <c r="AD102" s="152" t="str" cm="1">
        <f t="array" ref="AD102">IF(AC$2&lt;=$R102,INDEX('Sites Data'!$BD$11:$BD$210,(AC$2+SUM($R$4:$R101))),"")</f>
        <v/>
      </c>
      <c r="AE102" s="27" t="str" cm="1">
        <f t="array" ref="AE102">IF(AC$2&lt;=$R102,INDEX('Sites Data'!$BE$11:$BE$210,(AC$2+SUM($R$4:$R101))),"")</f>
        <v/>
      </c>
      <c r="AF102" s="27" t="str" cm="1">
        <f t="array" ref="AF102">IF(AC$2&lt;=$R102,INDEX('Sites Data'!$BF$11:$BF$210,(AC$2+SUM($R$4:$R101))),"")</f>
        <v/>
      </c>
      <c r="AG102" s="27" t="str" cm="1">
        <f t="array" ref="AG102">IF(AC$2&lt;=$R102,INDEX('Sites Data'!$BG$11:$BG$210,(AC$2+SUM($R$4:$R101))),"")</f>
        <v/>
      </c>
      <c r="AH102" s="27" t="str" cm="1">
        <f t="array" ref="AH102">IF(AC$2&lt;=$R102,INDEX('Sites Data'!$BH$11:$BH$210,(AC$2+SUM($R$4:$R101))),"")</f>
        <v/>
      </c>
      <c r="AI102" s="27" t="str" cm="1">
        <f t="array" ref="AI102">IF(AC$2&lt;=$R102,INDEX('Sites Data'!$BI$11:$BI$210,(AC$2+SUM($R$4:$R101))),"")</f>
        <v/>
      </c>
      <c r="AJ102" s="27" t="str" cm="1">
        <f t="array" ref="AJ102">IF(AC$2&lt;=$R102,INDEX('Sites Data'!$BJ$11:$BJ$210,(AC$2+SUM($R$4:$R101))),"")</f>
        <v/>
      </c>
      <c r="AK102" s="27" t="str" cm="1">
        <f t="array" ref="AK102">IF(AC$2&lt;=$R102,INDEX('Sites Data'!$BK$11:$BK$210,(AC$2+SUM($R$4:$R101))),"")</f>
        <v/>
      </c>
      <c r="AL102" s="25" t="str">
        <f>IF(AC102="","",SUMIF(Hide[Unique Types],$C102&amp;" "&amp;AD102&amp;" "&amp;AE102&amp;" "&amp;AF102,SiteCalc2[FCI Charging Capacity '[kWh/day']]))</f>
        <v/>
      </c>
      <c r="AM102" s="27" t="str" cm="1">
        <f t="array" ref="AM102">IF(AM$2&lt;=$R102,INDEX('Sites Data'!$BC$11:$BC$210,(AM$2+SUM($R$4:$R101))),"")</f>
        <v/>
      </c>
      <c r="AN102" s="27" t="str" cm="1">
        <f t="array" ref="AN102">IF(AM$2&lt;=$R102,INDEX('Sites Data'!$BD$11:$BD$210,(AM$2+SUM($R$4:$R101))),"")</f>
        <v/>
      </c>
      <c r="AO102" s="27" t="str" cm="1">
        <f t="array" ref="AO102">IF(AM$2&lt;=$R102,INDEX('Sites Data'!$BE$11:$BE$210,(AM$2+SUM($R$4:$R101))),"")</f>
        <v/>
      </c>
      <c r="AP102" s="27" t="str" cm="1">
        <f t="array" ref="AP102">IF(AM$2&lt;=$R102,INDEX('Sites Data'!$BF$11:$BF$210,(AM$2+SUM($R$4:$R101))),"")</f>
        <v/>
      </c>
      <c r="AQ102" s="27" t="str" cm="1">
        <f t="array" ref="AQ102">IF(AM$2&lt;=$R102,INDEX('Sites Data'!$BG$11:$BG$210,(AM$2+SUM($R$4:$R101))),"")</f>
        <v/>
      </c>
      <c r="AR102" s="27" t="str" cm="1">
        <f t="array" ref="AR102">IF(AM$2&lt;=$R102,INDEX('Sites Data'!$BH$11:$BH$210,(AM$2+SUM($R$4:$R101))),"")</f>
        <v/>
      </c>
      <c r="AS102" s="27" t="str" cm="1">
        <f t="array" ref="AS102">IF(AM$2&lt;=$R102,INDEX('Sites Data'!$BI$11:$BI$210,(AM$2+SUM($R$4:$R101))),"")</f>
        <v/>
      </c>
      <c r="AT102" s="27" t="str" cm="1">
        <f t="array" ref="AT102">IF(AM$2&lt;=$R102,INDEX('Sites Data'!$BJ$11:$BJ$210,(AM$2+SUM($R$4:$R101))),"")</f>
        <v/>
      </c>
      <c r="AU102" s="27" t="str" cm="1">
        <f t="array" ref="AU102">IF(AM$2&lt;=$R102,INDEX('Sites Data'!$BK$11:$BK$210,(AM$2+SUM($R$4:$R101))),"")</f>
        <v/>
      </c>
      <c r="AV102" s="25" t="str">
        <f>IF(AM102="","",SUMIF(Hide[Unique Types],$C102&amp;" "&amp;AN102&amp;" "&amp;AO102&amp;" "&amp;AP102,SiteCalc2[FCI Charging Capacity '[kWh/day']]))</f>
        <v/>
      </c>
      <c r="AW102" s="27" t="str" cm="1">
        <f t="array" ref="AW102">IF(AW$2&lt;=$R102,INDEX('Sites Data'!$BC$11:$BC$210,(AW$2+SUM($R$4:$R101))),"")</f>
        <v/>
      </c>
      <c r="AX102" s="27" t="str" cm="1">
        <f t="array" ref="AX102">IF(AW$2&lt;=$R102,INDEX('Sites Data'!$BD$11:$BD$210,(AW$2+SUM($R$4:$R101))),"")</f>
        <v/>
      </c>
      <c r="AY102" s="27" t="str" cm="1">
        <f t="array" ref="AY102">IF(AW$2&lt;=$R102,INDEX('Sites Data'!$BE$11:$BE$210,(AW$2+SUM($R$4:$R101))),"")</f>
        <v/>
      </c>
      <c r="AZ102" s="27" t="str" cm="1">
        <f t="array" ref="AZ102">IF(AW$2&lt;=$R102,INDEX('Sites Data'!$BF$11:$BF$210,(AW$2+SUM($R$4:$R101))),"")</f>
        <v/>
      </c>
      <c r="BA102" s="27" t="str" cm="1">
        <f t="array" ref="BA102">IF(AW$2&lt;=$R102,INDEX('Sites Data'!$BG$11:$BG$210,(AW$2+SUM($R$4:$R101))),"")</f>
        <v/>
      </c>
      <c r="BB102" s="27" t="str" cm="1">
        <f t="array" ref="BB102">IF(AW$2&lt;=$R102,INDEX('Sites Data'!$BH$11:$BH$210,(AW$2+SUM($R$4:$R101))),"")</f>
        <v/>
      </c>
      <c r="BC102" s="27" t="str" cm="1">
        <f t="array" ref="BC102">IF(AW$2&lt;=$R102,INDEX('Sites Data'!$BI$11:$BI$210,(AW$2+SUM($R$4:$R101))),"")</f>
        <v/>
      </c>
      <c r="BD102" s="27" t="str" cm="1">
        <f t="array" ref="BD102">IF(AW$2&lt;=$R102,INDEX('Sites Data'!$BJ$11:$BJ$210,(AW$2+SUM($R$4:$R101))),"")</f>
        <v/>
      </c>
      <c r="BE102" s="27" t="str" cm="1">
        <f t="array" ref="BE102">IF(AW$2&lt;=$R102,INDEX('Sites Data'!$BK$11:$BK$210,(AW$2+SUM($R$4:$R101))),"")</f>
        <v/>
      </c>
      <c r="BF102" s="25" t="str">
        <f>IF(AW102="","",SUMIF(Hide[Unique Types],$C102&amp;" "&amp;AX102&amp;" "&amp;AY102&amp;" "&amp;AZ102,SiteCalc2[FCI Charging Capacity '[kWh/day']]))</f>
        <v/>
      </c>
      <c r="BG102" s="27" t="str" cm="1">
        <f t="array" ref="BG102">IF(BG$2&lt;=$R102,INDEX('Sites Data'!$BC$11:$BC$210,(BG$2+SUM($R$4:$R101))),"")</f>
        <v/>
      </c>
      <c r="BH102" s="27" t="str" cm="1">
        <f t="array" ref="BH102">IF(BG$2&lt;=$R102,INDEX('Sites Data'!$BD$11:$BD$210,(BG$2+SUM($R$4:$R101))),"")</f>
        <v/>
      </c>
      <c r="BI102" s="27" t="str" cm="1">
        <f t="array" ref="BI102">IF(BG$2&lt;=$R102,INDEX('Sites Data'!$BE$11:$BE$210,(BG$2+SUM($R$4:$R101))),"")</f>
        <v/>
      </c>
      <c r="BJ102" s="27" t="str" cm="1">
        <f t="array" ref="BJ102">IF(BG$2&lt;=$R102,INDEX('Sites Data'!$BF$11:$BF$210,(BG$2+SUM($R$4:$R101))),"")</f>
        <v/>
      </c>
      <c r="BK102" s="27" t="str" cm="1">
        <f t="array" ref="BK102">IF(BG$2&lt;=$R102,INDEX('Sites Data'!$BG$11:$BG$210,(BG$2+SUM($R$4:$R101))),"")</f>
        <v/>
      </c>
      <c r="BL102" s="27" t="str" cm="1">
        <f t="array" ref="BL102">IF(BG$2&lt;=$R102,INDEX('Sites Data'!$BH$11:$BH$210,(BG$2+SUM($R$4:$R101))),"")</f>
        <v/>
      </c>
      <c r="BM102" s="27" t="str" cm="1">
        <f t="array" ref="BM102">IF(BG$2&lt;=$R102,INDEX('Sites Data'!$BI$11:$BI$210,(BG$2+SUM($R$4:$R101))),"")</f>
        <v/>
      </c>
      <c r="BN102" s="27" t="str" cm="1">
        <f t="array" ref="BN102">IF(BG$2&lt;=$R102,INDEX('Sites Data'!$BJ$11:$BJ$210,(BG$2+SUM($R$4:$R101))),"")</f>
        <v/>
      </c>
      <c r="BO102" s="27" t="str" cm="1">
        <f t="array" ref="BO102">IF(BG$2&lt;=$R102,INDEX('Sites Data'!$BK$11:$BK$210,(BG$2+SUM($R$4:$R101))),"")</f>
        <v/>
      </c>
      <c r="BP102" s="25" t="str">
        <f>IF(BG102="","",SUMIF(Hide[Unique Types],$C102&amp;" "&amp;BH102&amp;" "&amp;BI102&amp;" "&amp;BJ102,SiteCalc2[FCI Charging Capacity '[kWh/day']]))</f>
        <v/>
      </c>
      <c r="BQ102" s="27" t="str" cm="1">
        <f t="array" ref="BQ102">IF(BQ$2&lt;=$R102,INDEX('Sites Data'!$BC$11:$BC$210,(BQ$2+SUM($R$4:$R101))),"")</f>
        <v/>
      </c>
      <c r="BR102" s="27" t="str" cm="1">
        <f t="array" ref="BR102">IF(BQ$2&lt;=$R102,INDEX('Sites Data'!$BD$11:$BD$210,(BQ$2+SUM($R$4:$R101))),"")</f>
        <v/>
      </c>
      <c r="BS102" s="27" t="str" cm="1">
        <f t="array" ref="BS102">IF(BQ$2&lt;=$R102,INDEX('Sites Data'!$BE$11:$BE$210,(BQ$2+SUM($R$4:$R101))),"")</f>
        <v/>
      </c>
      <c r="BT102" s="27" t="str" cm="1">
        <f t="array" ref="BT102">IF(BQ$2&lt;=$R102,INDEX('Sites Data'!$BF$11:$BF$210,(BQ$2+SUM($R$4:$R101))),"")</f>
        <v/>
      </c>
      <c r="BU102" s="27" t="str" cm="1">
        <f t="array" ref="BU102">IF(BQ$2&lt;=$R102,INDEX('Sites Data'!$BG$11:$BG$210,(BQ$2+SUM($R$4:$R101))),"")</f>
        <v/>
      </c>
      <c r="BV102" s="27" t="str" cm="1">
        <f t="array" ref="BV102">IF(BQ$2&lt;=$R102,INDEX('Sites Data'!$BH$11:$BH$210,(BQ$2+SUM($R$4:$R101))),"")</f>
        <v/>
      </c>
      <c r="BW102" s="27" t="str" cm="1">
        <f t="array" ref="BW102">IF(BQ$2&lt;=$R102,INDEX('Sites Data'!$BI$11:$BI$210,(BQ$2+SUM($R$4:$R101))),"")</f>
        <v/>
      </c>
      <c r="BX102" s="27" t="str" cm="1">
        <f t="array" ref="BX102">IF(BQ$2&lt;=$R102,INDEX('Sites Data'!$BJ$11:$BJ$210,(BQ$2+SUM($R$4:$R101))),"")</f>
        <v/>
      </c>
      <c r="BY102" s="27" t="str" cm="1">
        <f t="array" ref="BY102">IF(BQ$2&lt;=$R102,INDEX('Sites Data'!$BK$11:$BK$210,(BQ$2+SUM($R$4:$R101))),"")</f>
        <v/>
      </c>
      <c r="BZ102" s="25" t="str">
        <f>IF(BQ102="","",SUMIF(Hide[Unique Types],$C102&amp;" "&amp;BR102&amp;" "&amp;BS102&amp;" "&amp;BT102,SiteCalc2[FCI Charging Capacity '[kWh/day']]))</f>
        <v/>
      </c>
      <c r="CA102" s="27" t="str" cm="1">
        <f t="array" ref="CA102">IF(CA$2&lt;=$R102,INDEX('Sites Data'!$BC$11:$BC$210,(CA$2+SUM($R$4:$R101))),"")</f>
        <v/>
      </c>
      <c r="CB102" s="27" t="str" cm="1">
        <f t="array" ref="CB102">IF(CA$2&lt;=$R102,INDEX('Sites Data'!$BD$11:$BD$210,(CA$2+SUM($R$4:$R101))),"")</f>
        <v/>
      </c>
      <c r="CC102" s="27" t="str" cm="1">
        <f t="array" ref="CC102">IF(CA$2&lt;=$R102,INDEX('Sites Data'!$BE$11:$BE$210,(CA$2+SUM($R$4:$R101))),"")</f>
        <v/>
      </c>
      <c r="CD102" s="27" t="str" cm="1">
        <f t="array" ref="CD102">IF(CA$2&lt;=$R102,INDEX('Sites Data'!$BF$11:$BF$210,(CA$2+SUM($R$4:$R101))),"")</f>
        <v/>
      </c>
      <c r="CE102" s="27" t="str" cm="1">
        <f t="array" ref="CE102">IF(CA$2&lt;=$R102,INDEX('Sites Data'!$BG$11:$BG$210,(CA$2+SUM($R$4:$R101))),"")</f>
        <v/>
      </c>
      <c r="CF102" s="27" t="str" cm="1">
        <f t="array" ref="CF102">IF(CA$2&lt;=$R102,INDEX('Sites Data'!$BH$11:$BH$210,(CA$2+SUM($R$4:$R101))),"")</f>
        <v/>
      </c>
      <c r="CG102" s="27" t="str" cm="1">
        <f t="array" ref="CG102">IF(CA$2&lt;=$R102,INDEX('Sites Data'!$BI$11:$BI$210,(CA$2+SUM($R$4:$R101))),"")</f>
        <v/>
      </c>
      <c r="CH102" s="27" t="str" cm="1">
        <f t="array" ref="CH102">IF(CA$2&lt;=$R102,INDEX('Sites Data'!$BJ$11:$BJ$210,(CA$2+SUM($R$4:$R101))),"")</f>
        <v/>
      </c>
      <c r="CI102" s="27" t="str" cm="1">
        <f t="array" ref="CI102">IF(CA$2&lt;=$R102,INDEX('Sites Data'!$BK$11:$BK$210,(CA$2+SUM($R$4:$R101))),"")</f>
        <v/>
      </c>
      <c r="CJ102" s="25" t="str">
        <f>IF(CA102="","",SUMIF(Hide[Unique Types],$C102&amp;" "&amp;CB102&amp;" "&amp;CC102&amp;" "&amp;CD102,SiteCalc2[FCI Charging Capacity '[kWh/day']]))</f>
        <v/>
      </c>
      <c r="CK102" s="25" t="str">
        <f t="shared" si="23"/>
        <v/>
      </c>
      <c r="CL102" s="25" t="str">
        <f t="shared" si="24"/>
        <v/>
      </c>
      <c r="CM102" s="25" t="str">
        <f t="shared" si="25"/>
        <v/>
      </c>
      <c r="CN102" s="25" t="str">
        <f t="shared" si="26"/>
        <v/>
      </c>
      <c r="CO102" s="25" t="str">
        <f t="shared" si="27"/>
        <v/>
      </c>
      <c r="CP102" s="25" t="str">
        <f t="shared" si="28"/>
        <v/>
      </c>
      <c r="CQ102" s="25" t="str">
        <f t="shared" si="29"/>
        <v/>
      </c>
      <c r="CR102" s="25" t="str">
        <f t="shared" si="30"/>
        <v/>
      </c>
      <c r="CS102" s="25" t="str">
        <f t="shared" si="31"/>
        <v/>
      </c>
      <c r="CT102" s="25" t="str">
        <f t="shared" si="32"/>
        <v/>
      </c>
    </row>
    <row r="103" spans="1:98" x14ac:dyDescent="0.3">
      <c r="A103" s="20">
        <v>100</v>
      </c>
      <c r="B103" s="20">
        <f t="shared" si="33"/>
        <v>0</v>
      </c>
      <c r="D103" s="25">
        <f>_xlfn.XLOOKUP(C103,SiteChar[Site Name],SiteChar[Site Street Address],"",0,1)</f>
        <v>0</v>
      </c>
      <c r="E103" s="25" t="str">
        <f>_xlfn.XLOOKUP(D103,SiteChar[Site Street Address],SiteChar[Site City],"",0,1)</f>
        <v/>
      </c>
      <c r="F103" s="25">
        <f>_xlfn.XLOOKUP($C103,SiteChar[Site Name],SiteChar[Latitude],"",0,1)</f>
        <v>0</v>
      </c>
      <c r="G103" s="25">
        <f>_xlfn.XLOOKUP($C103,SiteChar[Site Name],SiteChar[Longitude],"",0,1)</f>
        <v>0</v>
      </c>
      <c r="H103" s="33">
        <f>_xlfn.XLOOKUP($C103,SiteChar[Site Name],SiteChar[Expected Date of Station Operation],"",0,1)</f>
        <v>0</v>
      </c>
      <c r="I103" s="34">
        <f>_xlfn.XLOOKUP($C103,SiteChar[Site Name],SiteChar[Expected Daily Permitted Hours],"",0,1)</f>
        <v>0</v>
      </c>
      <c r="J103" s="25">
        <f>_xlfn.XLOOKUP($C103,SiteChar[Site Name],SiteChar[Maximum Total Site Power 
'[kW']],"",0,1)</f>
        <v>0</v>
      </c>
      <c r="K103" s="25"/>
      <c r="L103" s="25" cm="1">
        <f t="array" ref="L103">_xlfn.XLOOKUP($C103,SiteChar[Site Name],SiteCalc1[Total Site
FCI 
Power Rating 
'[kW']],"",0,1)</f>
        <v>0</v>
      </c>
      <c r="M103" s="25" cm="1">
        <f t="array" ref="M103">_xlfn.XLOOKUP($C103,SiteChar[Site Name],SiteCalc1[Total 
Site 
LMD-FCI Power Rating 
'[kW']],"",0,1)</f>
        <v>0</v>
      </c>
      <c r="N103" s="25" cm="1">
        <f t="array" ref="N103">_xlfn.XLOOKUP($C103,SiteChar[Site Name],SiteCalc1[Total Site
HD-FCI Power Rating 
'[kW']],"",0,1)</f>
        <v>0</v>
      </c>
      <c r="O103" s="25" cm="1">
        <f t="array" ref="O103">_xlfn.XLOOKUP($C103,SiteChar[Site Name],SiteCalc2[Total Number of 
Site 
FSEs],"",0,1)</f>
        <v>0</v>
      </c>
      <c r="P103" s="27" cm="1">
        <f t="array" ref="P103">_xlfn.XLOOKUP($C103,SiteChar[Site Name],SiteCalc2[Total Number of Site
LMD-FCI FSEs],"",0,1)</f>
        <v>0</v>
      </c>
      <c r="Q103" s="27" cm="1">
        <f t="array" ref="Q103">_xlfn.XLOOKUP($C103,SiteChar[Site Name],SiteCalc2[Total Number of Site
HD-FCI FSEs],"",0,1)</f>
        <v>0</v>
      </c>
      <c r="R103" s="27" t="str" cm="1">
        <f t="array" ref="R103">_xlfn.XLOOKUP(C103,'Sites Data'!AZ110:$AZ$210,'Sites Data'!BA110:$BA$210,"",0,1)</f>
        <v/>
      </c>
      <c r="S103" s="25" t="str" cm="1">
        <f t="array" ref="S103">INDEX('Sites Data'!$BC$11:$BC$210,(S$2+SUM($R$4:R102)))</f>
        <v/>
      </c>
      <c r="T103" s="25" t="str" cm="1">
        <f t="array" ref="T103">INDEX('Sites Data'!$BD$11:$BD$210,(S$2+SUM($R$4:R102)))</f>
        <v/>
      </c>
      <c r="U103" s="25" t="str" cm="1">
        <f t="array" ref="U103">INDEX('Sites Data'!$BE$11:$BE$210,(S$2+SUM($R$4:$R102)))</f>
        <v/>
      </c>
      <c r="V103" s="25" t="str" cm="1">
        <f t="array" ref="V103">INDEX('Sites Data'!$BF$11:$BF$210,(S$2+SUM($R$4:$R102)))</f>
        <v/>
      </c>
      <c r="W103" s="25" t="str" cm="1">
        <f t="array" ref="W103">INDEX('Sites Data'!$BG$11:$BG$210,(S$2+SUM($R$4:$R102)))</f>
        <v/>
      </c>
      <c r="X103" s="25" t="str" cm="1">
        <f t="array" ref="X103">INDEX('Sites Data'!$BH$11:$BH$210,(S$2+SUM($R$4:$R102)))</f>
        <v/>
      </c>
      <c r="Y103" s="25" t="str" cm="1">
        <f t="array" ref="Y103">INDEX('Sites Data'!$BI$11:$BI$210,(S$2+SUM($R$4:$R102)))</f>
        <v/>
      </c>
      <c r="Z103" s="25" t="str" cm="1">
        <f t="array" ref="Z103">INDEX('Sites Data'!$BJ$11:$BJ$210,(S$2+SUM($R$4:$R102)))</f>
        <v/>
      </c>
      <c r="AA103" s="25" t="str" cm="1">
        <f t="array" ref="AA103">INDEX('Sites Data'!$BK$11:$BK$210,(S$2+SUM($R$4:$R102)))</f>
        <v/>
      </c>
      <c r="AB103" s="25" t="str">
        <f>IF(S103="","",SUMIF(Hide[Unique Types],$C103&amp;" "&amp;T103&amp;" "&amp;U103&amp;" "&amp;V103,SiteCalc2[FCI Charging Capacity '[kWh/day']]))</f>
        <v/>
      </c>
      <c r="AC103" s="27" t="str" cm="1">
        <f t="array" ref="AC103">IF(AC$2&lt;=$R103,INDEX('Sites Data'!$BC$11:$BC$210,(AC$2+SUM($R$4:$R102))),"")</f>
        <v/>
      </c>
      <c r="AD103" s="152" t="str" cm="1">
        <f t="array" ref="AD103">IF(AC$2&lt;=$R103,INDEX('Sites Data'!$BD$11:$BD$210,(AC$2+SUM($R$4:$R102))),"")</f>
        <v/>
      </c>
      <c r="AE103" s="27" t="str" cm="1">
        <f t="array" ref="AE103">IF(AC$2&lt;=$R103,INDEX('Sites Data'!$BE$11:$BE$210,(AC$2+SUM($R$4:$R102))),"")</f>
        <v/>
      </c>
      <c r="AF103" s="27" t="str" cm="1">
        <f t="array" ref="AF103">IF(AC$2&lt;=$R103,INDEX('Sites Data'!$BF$11:$BF$210,(AC$2+SUM($R$4:$R102))),"")</f>
        <v/>
      </c>
      <c r="AG103" s="27" t="str" cm="1">
        <f t="array" ref="AG103">IF(AC$2&lt;=$R103,INDEX('Sites Data'!$BG$11:$BG$210,(AC$2+SUM($R$4:$R102))),"")</f>
        <v/>
      </c>
      <c r="AH103" s="27" t="str" cm="1">
        <f t="array" ref="AH103">IF(AC$2&lt;=$R103,INDEX('Sites Data'!$BH$11:$BH$210,(AC$2+SUM($R$4:$R102))),"")</f>
        <v/>
      </c>
      <c r="AI103" s="27" t="str" cm="1">
        <f t="array" ref="AI103">IF(AC$2&lt;=$R103,INDEX('Sites Data'!$BI$11:$BI$210,(AC$2+SUM($R$4:$R102))),"")</f>
        <v/>
      </c>
      <c r="AJ103" s="27" t="str" cm="1">
        <f t="array" ref="AJ103">IF(AC$2&lt;=$R103,INDEX('Sites Data'!$BJ$11:$BJ$210,(AC$2+SUM($R$4:$R102))),"")</f>
        <v/>
      </c>
      <c r="AK103" s="27" t="str" cm="1">
        <f t="array" ref="AK103">IF(AC$2&lt;=$R103,INDEX('Sites Data'!$BK$11:$BK$210,(AC$2+SUM($R$4:$R102))),"")</f>
        <v/>
      </c>
      <c r="AL103" s="25" t="str">
        <f>IF(AC103="","",SUMIF(Hide[Unique Types],$C103&amp;" "&amp;AD103&amp;" "&amp;AE103&amp;" "&amp;AF103,SiteCalc2[FCI Charging Capacity '[kWh/day']]))</f>
        <v/>
      </c>
      <c r="AM103" s="27" t="str" cm="1">
        <f t="array" ref="AM103">IF(AM$2&lt;=$R103,INDEX('Sites Data'!$BC$11:$BC$210,(AM$2+SUM($R$4:$R102))),"")</f>
        <v/>
      </c>
      <c r="AN103" s="27" t="str" cm="1">
        <f t="array" ref="AN103">IF(AM$2&lt;=$R103,INDEX('Sites Data'!$BD$11:$BD$210,(AM$2+SUM($R$4:$R102))),"")</f>
        <v/>
      </c>
      <c r="AO103" s="27" t="str" cm="1">
        <f t="array" ref="AO103">IF(AM$2&lt;=$R103,INDEX('Sites Data'!$BE$11:$BE$210,(AM$2+SUM($R$4:$R102))),"")</f>
        <v/>
      </c>
      <c r="AP103" s="27" t="str" cm="1">
        <f t="array" ref="AP103">IF(AM$2&lt;=$R103,INDEX('Sites Data'!$BF$11:$BF$210,(AM$2+SUM($R$4:$R102))),"")</f>
        <v/>
      </c>
      <c r="AQ103" s="27" t="str" cm="1">
        <f t="array" ref="AQ103">IF(AM$2&lt;=$R103,INDEX('Sites Data'!$BG$11:$BG$210,(AM$2+SUM($R$4:$R102))),"")</f>
        <v/>
      </c>
      <c r="AR103" s="27" t="str" cm="1">
        <f t="array" ref="AR103">IF(AM$2&lt;=$R103,INDEX('Sites Data'!$BH$11:$BH$210,(AM$2+SUM($R$4:$R102))),"")</f>
        <v/>
      </c>
      <c r="AS103" s="27" t="str" cm="1">
        <f t="array" ref="AS103">IF(AM$2&lt;=$R103,INDEX('Sites Data'!$BI$11:$BI$210,(AM$2+SUM($R$4:$R102))),"")</f>
        <v/>
      </c>
      <c r="AT103" s="27" t="str" cm="1">
        <f t="array" ref="AT103">IF(AM$2&lt;=$R103,INDEX('Sites Data'!$BJ$11:$BJ$210,(AM$2+SUM($R$4:$R102))),"")</f>
        <v/>
      </c>
      <c r="AU103" s="27" t="str" cm="1">
        <f t="array" ref="AU103">IF(AM$2&lt;=$R103,INDEX('Sites Data'!$BK$11:$BK$210,(AM$2+SUM($R$4:$R102))),"")</f>
        <v/>
      </c>
      <c r="AV103" s="25" t="str">
        <f>IF(AM103="","",SUMIF(Hide[Unique Types],$C103&amp;" "&amp;AN103&amp;" "&amp;AO103&amp;" "&amp;AP103,SiteCalc2[FCI Charging Capacity '[kWh/day']]))</f>
        <v/>
      </c>
      <c r="AW103" s="27" t="str" cm="1">
        <f t="array" ref="AW103">IF(AW$2&lt;=$R103,INDEX('Sites Data'!$BC$11:$BC$210,(AW$2+SUM($R$4:$R102))),"")</f>
        <v/>
      </c>
      <c r="AX103" s="27" t="str" cm="1">
        <f t="array" ref="AX103">IF(AW$2&lt;=$R103,INDEX('Sites Data'!$BD$11:$BD$210,(AW$2+SUM($R$4:$R102))),"")</f>
        <v/>
      </c>
      <c r="AY103" s="27" t="str" cm="1">
        <f t="array" ref="AY103">IF(AW$2&lt;=$R103,INDEX('Sites Data'!$BE$11:$BE$210,(AW$2+SUM($R$4:$R102))),"")</f>
        <v/>
      </c>
      <c r="AZ103" s="27" t="str" cm="1">
        <f t="array" ref="AZ103">IF(AW$2&lt;=$R103,INDEX('Sites Data'!$BF$11:$BF$210,(AW$2+SUM($R$4:$R102))),"")</f>
        <v/>
      </c>
      <c r="BA103" s="27" t="str" cm="1">
        <f t="array" ref="BA103">IF(AW$2&lt;=$R103,INDEX('Sites Data'!$BG$11:$BG$210,(AW$2+SUM($R$4:$R102))),"")</f>
        <v/>
      </c>
      <c r="BB103" s="27" t="str" cm="1">
        <f t="array" ref="BB103">IF(AW$2&lt;=$R103,INDEX('Sites Data'!$BH$11:$BH$210,(AW$2+SUM($R$4:$R102))),"")</f>
        <v/>
      </c>
      <c r="BC103" s="27" t="str" cm="1">
        <f t="array" ref="BC103">IF(AW$2&lt;=$R103,INDEX('Sites Data'!$BI$11:$BI$210,(AW$2+SUM($R$4:$R102))),"")</f>
        <v/>
      </c>
      <c r="BD103" s="27" t="str" cm="1">
        <f t="array" ref="BD103">IF(AW$2&lt;=$R103,INDEX('Sites Data'!$BJ$11:$BJ$210,(AW$2+SUM($R$4:$R102))),"")</f>
        <v/>
      </c>
      <c r="BE103" s="27" t="str" cm="1">
        <f t="array" ref="BE103">IF(AW$2&lt;=$R103,INDEX('Sites Data'!$BK$11:$BK$210,(AW$2+SUM($R$4:$R102))),"")</f>
        <v/>
      </c>
      <c r="BF103" s="25" t="str">
        <f>IF(AW103="","",SUMIF(Hide[Unique Types],$C103&amp;" "&amp;AX103&amp;" "&amp;AY103&amp;" "&amp;AZ103,SiteCalc2[FCI Charging Capacity '[kWh/day']]))</f>
        <v/>
      </c>
      <c r="BG103" s="27" t="str" cm="1">
        <f t="array" ref="BG103">IF(BG$2&lt;=$R103,INDEX('Sites Data'!$BC$11:$BC$210,(BG$2+SUM($R$4:$R102))),"")</f>
        <v/>
      </c>
      <c r="BH103" s="27" t="str" cm="1">
        <f t="array" ref="BH103">IF(BG$2&lt;=$R103,INDEX('Sites Data'!$BD$11:$BD$210,(BG$2+SUM($R$4:$R102))),"")</f>
        <v/>
      </c>
      <c r="BI103" s="27" t="str" cm="1">
        <f t="array" ref="BI103">IF(BG$2&lt;=$R103,INDEX('Sites Data'!$BE$11:$BE$210,(BG$2+SUM($R$4:$R102))),"")</f>
        <v/>
      </c>
      <c r="BJ103" s="27" t="str" cm="1">
        <f t="array" ref="BJ103">IF(BG$2&lt;=$R103,INDEX('Sites Data'!$BF$11:$BF$210,(BG$2+SUM($R$4:$R102))),"")</f>
        <v/>
      </c>
      <c r="BK103" s="27" t="str" cm="1">
        <f t="array" ref="BK103">IF(BG$2&lt;=$R103,INDEX('Sites Data'!$BG$11:$BG$210,(BG$2+SUM($R$4:$R102))),"")</f>
        <v/>
      </c>
      <c r="BL103" s="27" t="str" cm="1">
        <f t="array" ref="BL103">IF(BG$2&lt;=$R103,INDEX('Sites Data'!$BH$11:$BH$210,(BG$2+SUM($R$4:$R102))),"")</f>
        <v/>
      </c>
      <c r="BM103" s="27" t="str" cm="1">
        <f t="array" ref="BM103">IF(BG$2&lt;=$R103,INDEX('Sites Data'!$BI$11:$BI$210,(BG$2+SUM($R$4:$R102))),"")</f>
        <v/>
      </c>
      <c r="BN103" s="27" t="str" cm="1">
        <f t="array" ref="BN103">IF(BG$2&lt;=$R103,INDEX('Sites Data'!$BJ$11:$BJ$210,(BG$2+SUM($R$4:$R102))),"")</f>
        <v/>
      </c>
      <c r="BO103" s="27" t="str" cm="1">
        <f t="array" ref="BO103">IF(BG$2&lt;=$R103,INDEX('Sites Data'!$BK$11:$BK$210,(BG$2+SUM($R$4:$R102))),"")</f>
        <v/>
      </c>
      <c r="BP103" s="25" t="str">
        <f>IF(BG103="","",SUMIF(Hide[Unique Types],$C103&amp;" "&amp;BH103&amp;" "&amp;BI103&amp;" "&amp;BJ103,SiteCalc2[FCI Charging Capacity '[kWh/day']]))</f>
        <v/>
      </c>
      <c r="BQ103" s="27" t="str" cm="1">
        <f t="array" ref="BQ103">IF(BQ$2&lt;=$R103,INDEX('Sites Data'!$BC$11:$BC$210,(BQ$2+SUM($R$4:$R102))),"")</f>
        <v/>
      </c>
      <c r="BR103" s="27" t="str" cm="1">
        <f t="array" ref="BR103">IF(BQ$2&lt;=$R103,INDEX('Sites Data'!$BD$11:$BD$210,(BQ$2+SUM($R$4:$R102))),"")</f>
        <v/>
      </c>
      <c r="BS103" s="27" t="str" cm="1">
        <f t="array" ref="BS103">IF(BQ$2&lt;=$R103,INDEX('Sites Data'!$BE$11:$BE$210,(BQ$2+SUM($R$4:$R102))),"")</f>
        <v/>
      </c>
      <c r="BT103" s="27" t="str" cm="1">
        <f t="array" ref="BT103">IF(BQ$2&lt;=$R103,INDEX('Sites Data'!$BF$11:$BF$210,(BQ$2+SUM($R$4:$R102))),"")</f>
        <v/>
      </c>
      <c r="BU103" s="27" t="str" cm="1">
        <f t="array" ref="BU103">IF(BQ$2&lt;=$R103,INDEX('Sites Data'!$BG$11:$BG$210,(BQ$2+SUM($R$4:$R102))),"")</f>
        <v/>
      </c>
      <c r="BV103" s="27" t="str" cm="1">
        <f t="array" ref="BV103">IF(BQ$2&lt;=$R103,INDEX('Sites Data'!$BH$11:$BH$210,(BQ$2+SUM($R$4:$R102))),"")</f>
        <v/>
      </c>
      <c r="BW103" s="27" t="str" cm="1">
        <f t="array" ref="BW103">IF(BQ$2&lt;=$R103,INDEX('Sites Data'!$BI$11:$BI$210,(BQ$2+SUM($R$4:$R102))),"")</f>
        <v/>
      </c>
      <c r="BX103" s="27" t="str" cm="1">
        <f t="array" ref="BX103">IF(BQ$2&lt;=$R103,INDEX('Sites Data'!$BJ$11:$BJ$210,(BQ$2+SUM($R$4:$R102))),"")</f>
        <v/>
      </c>
      <c r="BY103" s="27" t="str" cm="1">
        <f t="array" ref="BY103">IF(BQ$2&lt;=$R103,INDEX('Sites Data'!$BK$11:$BK$210,(BQ$2+SUM($R$4:$R102))),"")</f>
        <v/>
      </c>
      <c r="BZ103" s="25" t="str">
        <f>IF(BQ103="","",SUMIF(Hide[Unique Types],$C103&amp;" "&amp;BR103&amp;" "&amp;BS103&amp;" "&amp;BT103,SiteCalc2[FCI Charging Capacity '[kWh/day']]))</f>
        <v/>
      </c>
      <c r="CA103" s="27" t="str" cm="1">
        <f t="array" ref="CA103">IF(CA$2&lt;=$R103,INDEX('Sites Data'!$BC$11:$BC$210,(CA$2+SUM($R$4:$R102))),"")</f>
        <v/>
      </c>
      <c r="CB103" s="27" t="str" cm="1">
        <f t="array" ref="CB103">IF(CA$2&lt;=$R103,INDEX('Sites Data'!$BD$11:$BD$210,(CA$2+SUM($R$4:$R102))),"")</f>
        <v/>
      </c>
      <c r="CC103" s="27" t="str" cm="1">
        <f t="array" ref="CC103">IF(CA$2&lt;=$R103,INDEX('Sites Data'!$BE$11:$BE$210,(CA$2+SUM($R$4:$R102))),"")</f>
        <v/>
      </c>
      <c r="CD103" s="27" t="str" cm="1">
        <f t="array" ref="CD103">IF(CA$2&lt;=$R103,INDEX('Sites Data'!$BF$11:$BF$210,(CA$2+SUM($R$4:$R102))),"")</f>
        <v/>
      </c>
      <c r="CE103" s="27" t="str" cm="1">
        <f t="array" ref="CE103">IF(CA$2&lt;=$R103,INDEX('Sites Data'!$BG$11:$BG$210,(CA$2+SUM($R$4:$R102))),"")</f>
        <v/>
      </c>
      <c r="CF103" s="27" t="str" cm="1">
        <f t="array" ref="CF103">IF(CA$2&lt;=$R103,INDEX('Sites Data'!$BH$11:$BH$210,(CA$2+SUM($R$4:$R102))),"")</f>
        <v/>
      </c>
      <c r="CG103" s="27" t="str" cm="1">
        <f t="array" ref="CG103">IF(CA$2&lt;=$R103,INDEX('Sites Data'!$BI$11:$BI$210,(CA$2+SUM($R$4:$R102))),"")</f>
        <v/>
      </c>
      <c r="CH103" s="27" t="str" cm="1">
        <f t="array" ref="CH103">IF(CA$2&lt;=$R103,INDEX('Sites Data'!$BJ$11:$BJ$210,(CA$2+SUM($R$4:$R102))),"")</f>
        <v/>
      </c>
      <c r="CI103" s="27" t="str" cm="1">
        <f t="array" ref="CI103">IF(CA$2&lt;=$R103,INDEX('Sites Data'!$BK$11:$BK$210,(CA$2+SUM($R$4:$R102))),"")</f>
        <v/>
      </c>
      <c r="CJ103" s="25" t="str">
        <f>IF(CA103="","",SUMIF(Hide[Unique Types],$C103&amp;" "&amp;CB103&amp;" "&amp;CC103&amp;" "&amp;CD103,SiteCalc2[FCI Charging Capacity '[kWh/day']]))</f>
        <v/>
      </c>
      <c r="CK103" s="25" t="str">
        <f t="shared" si="23"/>
        <v/>
      </c>
      <c r="CL103" s="25" t="str">
        <f t="shared" si="24"/>
        <v/>
      </c>
      <c r="CM103" s="25" t="str">
        <f t="shared" si="25"/>
        <v/>
      </c>
      <c r="CN103" s="25" t="str">
        <f t="shared" si="26"/>
        <v/>
      </c>
      <c r="CO103" s="25" t="str">
        <f t="shared" si="27"/>
        <v/>
      </c>
      <c r="CP103" s="25" t="str">
        <f t="shared" si="28"/>
        <v/>
      </c>
      <c r="CQ103" s="25" t="str">
        <f t="shared" si="29"/>
        <v/>
      </c>
      <c r="CR103" s="25" t="str">
        <f t="shared" si="30"/>
        <v/>
      </c>
      <c r="CS103" s="25" t="str">
        <f t="shared" si="31"/>
        <v/>
      </c>
      <c r="CT103" s="25" t="str">
        <f t="shared" si="32"/>
        <v/>
      </c>
    </row>
    <row r="104" spans="1:98" x14ac:dyDescent="0.3">
      <c r="A104" s="20">
        <v>101</v>
      </c>
      <c r="B104" s="20">
        <f t="shared" si="33"/>
        <v>0</v>
      </c>
      <c r="D104" s="25">
        <f>_xlfn.XLOOKUP(C104,SiteChar[Site Name],SiteChar[Site Street Address],"",0,1)</f>
        <v>0</v>
      </c>
      <c r="E104" s="25" t="str">
        <f>_xlfn.XLOOKUP(D104,SiteChar[Site Street Address],SiteChar[Site City],"",0,1)</f>
        <v/>
      </c>
      <c r="F104" s="25">
        <f>_xlfn.XLOOKUP($C104,SiteChar[Site Name],SiteChar[Latitude],"",0,1)</f>
        <v>0</v>
      </c>
      <c r="G104" s="25">
        <f>_xlfn.XLOOKUP($C104,SiteChar[Site Name],SiteChar[Longitude],"",0,1)</f>
        <v>0</v>
      </c>
      <c r="H104" s="33">
        <f>_xlfn.XLOOKUP($C104,SiteChar[Site Name],SiteChar[Expected Date of Station Operation],"",0,1)</f>
        <v>0</v>
      </c>
      <c r="I104" s="34">
        <f>_xlfn.XLOOKUP($C104,SiteChar[Site Name],SiteChar[Expected Daily Permitted Hours],"",0,1)</f>
        <v>0</v>
      </c>
      <c r="J104" s="25">
        <f>_xlfn.XLOOKUP($C104,SiteChar[Site Name],SiteChar[Maximum Total Site Power 
'[kW']],"",0,1)</f>
        <v>0</v>
      </c>
      <c r="K104" s="25"/>
      <c r="L104" s="25" cm="1">
        <f t="array" ref="L104">_xlfn.XLOOKUP($C104,SiteChar[Site Name],SiteCalc1[Total Site
FCI 
Power Rating 
'[kW']],"",0,1)</f>
        <v>0</v>
      </c>
      <c r="M104" s="25" cm="1">
        <f t="array" ref="M104">_xlfn.XLOOKUP($C104,SiteChar[Site Name],SiteCalc1[Total 
Site 
LMD-FCI Power Rating 
'[kW']],"",0,1)</f>
        <v>0</v>
      </c>
      <c r="N104" s="25" cm="1">
        <f t="array" ref="N104">_xlfn.XLOOKUP($C104,SiteChar[Site Name],SiteCalc1[Total Site
HD-FCI Power Rating 
'[kW']],"",0,1)</f>
        <v>0</v>
      </c>
      <c r="O104" s="25" cm="1">
        <f t="array" ref="O104">_xlfn.XLOOKUP($C104,SiteChar[Site Name],SiteCalc2[Total Number of 
Site 
FSEs],"",0,1)</f>
        <v>0</v>
      </c>
      <c r="P104" s="27" cm="1">
        <f t="array" ref="P104">_xlfn.XLOOKUP($C104,SiteChar[Site Name],SiteCalc2[Total Number of Site
LMD-FCI FSEs],"",0,1)</f>
        <v>0</v>
      </c>
      <c r="Q104" s="27" cm="1">
        <f t="array" ref="Q104">_xlfn.XLOOKUP($C104,SiteChar[Site Name],SiteCalc2[Total Number of Site
HD-FCI FSEs],"",0,1)</f>
        <v>0</v>
      </c>
      <c r="R104" s="27" t="str" cm="1">
        <f t="array" ref="R104">_xlfn.XLOOKUP(C104,'Sites Data'!AZ111:$AZ$210,'Sites Data'!BA111:$BA$210,"",0,1)</f>
        <v/>
      </c>
      <c r="S104" s="25" t="str" cm="1">
        <f t="array" ref="S104">INDEX('Sites Data'!$BC$11:$BC$210,(S$2+SUM($R$4:R103)))</f>
        <v/>
      </c>
      <c r="T104" s="25" t="str" cm="1">
        <f t="array" ref="T104">INDEX('Sites Data'!$BD$11:$BD$210,(S$2+SUM($R$4:R103)))</f>
        <v/>
      </c>
      <c r="U104" s="25" t="str" cm="1">
        <f t="array" ref="U104">INDEX('Sites Data'!$BE$11:$BE$210,(S$2+SUM($R$4:$R103)))</f>
        <v/>
      </c>
      <c r="V104" s="25" t="str" cm="1">
        <f t="array" ref="V104">INDEX('Sites Data'!$BF$11:$BF$210,(S$2+SUM($R$4:$R103)))</f>
        <v/>
      </c>
      <c r="W104" s="25" t="str" cm="1">
        <f t="array" ref="W104">INDEX('Sites Data'!$BG$11:$BG$210,(S$2+SUM($R$4:$R103)))</f>
        <v/>
      </c>
      <c r="X104" s="25" t="str" cm="1">
        <f t="array" ref="X104">INDEX('Sites Data'!$BH$11:$BH$210,(S$2+SUM($R$4:$R103)))</f>
        <v/>
      </c>
      <c r="Y104" s="25" t="str" cm="1">
        <f t="array" ref="Y104">INDEX('Sites Data'!$BI$11:$BI$210,(S$2+SUM($R$4:$R103)))</f>
        <v/>
      </c>
      <c r="Z104" s="25" t="str" cm="1">
        <f t="array" ref="Z104">INDEX('Sites Data'!$BJ$11:$BJ$210,(S$2+SUM($R$4:$R103)))</f>
        <v/>
      </c>
      <c r="AA104" s="25" t="str" cm="1">
        <f t="array" ref="AA104">INDEX('Sites Data'!$BK$11:$BK$210,(S$2+SUM($R$4:$R103)))</f>
        <v/>
      </c>
      <c r="AB104" s="25" t="str">
        <f>IF(S104="","",SUMIF(Hide[Unique Types],$C104&amp;" "&amp;T104&amp;" "&amp;U104&amp;" "&amp;V104,SiteCalc2[FCI Charging Capacity '[kWh/day']]))</f>
        <v/>
      </c>
      <c r="AC104" s="27" t="str" cm="1">
        <f t="array" ref="AC104">IF(AC$2&lt;=$R104,INDEX('Sites Data'!$BC$11:$BC$210,(AC$2+SUM($R$4:$R103))),"")</f>
        <v/>
      </c>
      <c r="AD104" s="152" t="str" cm="1">
        <f t="array" ref="AD104">IF(AC$2&lt;=$R104,INDEX('Sites Data'!$BD$11:$BD$210,(AC$2+SUM($R$4:$R103))),"")</f>
        <v/>
      </c>
      <c r="AE104" s="27" t="str" cm="1">
        <f t="array" ref="AE104">IF(AC$2&lt;=$R104,INDEX('Sites Data'!$BE$11:$BE$210,(AC$2+SUM($R$4:$R103))),"")</f>
        <v/>
      </c>
      <c r="AF104" s="27" t="str" cm="1">
        <f t="array" ref="AF104">IF(AC$2&lt;=$R104,INDEX('Sites Data'!$BF$11:$BF$210,(AC$2+SUM($R$4:$R103))),"")</f>
        <v/>
      </c>
      <c r="AG104" s="27" t="str" cm="1">
        <f t="array" ref="AG104">IF(AC$2&lt;=$R104,INDEX('Sites Data'!$BG$11:$BG$210,(AC$2+SUM($R$4:$R103))),"")</f>
        <v/>
      </c>
      <c r="AH104" s="27" t="str" cm="1">
        <f t="array" ref="AH104">IF(AC$2&lt;=$R104,INDEX('Sites Data'!$BH$11:$BH$210,(AC$2+SUM($R$4:$R103))),"")</f>
        <v/>
      </c>
      <c r="AI104" s="27" t="str" cm="1">
        <f t="array" ref="AI104">IF(AC$2&lt;=$R104,INDEX('Sites Data'!$BI$11:$BI$210,(AC$2+SUM($R$4:$R103))),"")</f>
        <v/>
      </c>
      <c r="AJ104" s="27" t="str" cm="1">
        <f t="array" ref="AJ104">IF(AC$2&lt;=$R104,INDEX('Sites Data'!$BJ$11:$BJ$210,(AC$2+SUM($R$4:$R103))),"")</f>
        <v/>
      </c>
      <c r="AK104" s="27" t="str" cm="1">
        <f t="array" ref="AK104">IF(AC$2&lt;=$R104,INDEX('Sites Data'!$BK$11:$BK$210,(AC$2+SUM($R$4:$R103))),"")</f>
        <v/>
      </c>
      <c r="AL104" s="25" t="str">
        <f>IF(AC104="","",SUMIF(Hide[Unique Types],$C104&amp;" "&amp;AD104&amp;" "&amp;AE104&amp;" "&amp;AF104,SiteCalc2[FCI Charging Capacity '[kWh/day']]))</f>
        <v/>
      </c>
      <c r="AM104" s="27" t="str" cm="1">
        <f t="array" ref="AM104">IF(AM$2&lt;=$R104,INDEX('Sites Data'!$BC$11:$BC$210,(AM$2+SUM($R$4:$R103))),"")</f>
        <v/>
      </c>
      <c r="AN104" s="27" t="str" cm="1">
        <f t="array" ref="AN104">IF(AM$2&lt;=$R104,INDEX('Sites Data'!$BD$11:$BD$210,(AM$2+SUM($R$4:$R103))),"")</f>
        <v/>
      </c>
      <c r="AO104" s="27" t="str" cm="1">
        <f t="array" ref="AO104">IF(AM$2&lt;=$R104,INDEX('Sites Data'!$BE$11:$BE$210,(AM$2+SUM($R$4:$R103))),"")</f>
        <v/>
      </c>
      <c r="AP104" s="27" t="str" cm="1">
        <f t="array" ref="AP104">IF(AM$2&lt;=$R104,INDEX('Sites Data'!$BF$11:$BF$210,(AM$2+SUM($R$4:$R103))),"")</f>
        <v/>
      </c>
      <c r="AQ104" s="27" t="str" cm="1">
        <f t="array" ref="AQ104">IF(AM$2&lt;=$R104,INDEX('Sites Data'!$BG$11:$BG$210,(AM$2+SUM($R$4:$R103))),"")</f>
        <v/>
      </c>
      <c r="AR104" s="27" t="str" cm="1">
        <f t="array" ref="AR104">IF(AM$2&lt;=$R104,INDEX('Sites Data'!$BH$11:$BH$210,(AM$2+SUM($R$4:$R103))),"")</f>
        <v/>
      </c>
      <c r="AS104" s="27" t="str" cm="1">
        <f t="array" ref="AS104">IF(AM$2&lt;=$R104,INDEX('Sites Data'!$BI$11:$BI$210,(AM$2+SUM($R$4:$R103))),"")</f>
        <v/>
      </c>
      <c r="AT104" s="27" t="str" cm="1">
        <f t="array" ref="AT104">IF(AM$2&lt;=$R104,INDEX('Sites Data'!$BJ$11:$BJ$210,(AM$2+SUM($R$4:$R103))),"")</f>
        <v/>
      </c>
      <c r="AU104" s="27" t="str" cm="1">
        <f t="array" ref="AU104">IF(AM$2&lt;=$R104,INDEX('Sites Data'!$BK$11:$BK$210,(AM$2+SUM($R$4:$R103))),"")</f>
        <v/>
      </c>
      <c r="AV104" s="25" t="str">
        <f>IF(AM104="","",SUMIF(Hide[Unique Types],$C104&amp;" "&amp;AN104&amp;" "&amp;AO104&amp;" "&amp;AP104,SiteCalc2[FCI Charging Capacity '[kWh/day']]))</f>
        <v/>
      </c>
      <c r="AW104" s="27" t="str" cm="1">
        <f t="array" ref="AW104">IF(AW$2&lt;=$R104,INDEX('Sites Data'!$BC$11:$BC$210,(AW$2+SUM($R$4:$R103))),"")</f>
        <v/>
      </c>
      <c r="AX104" s="27" t="str" cm="1">
        <f t="array" ref="AX104">IF(AW$2&lt;=$R104,INDEX('Sites Data'!$BD$11:$BD$210,(AW$2+SUM($R$4:$R103))),"")</f>
        <v/>
      </c>
      <c r="AY104" s="27" t="str" cm="1">
        <f t="array" ref="AY104">IF(AW$2&lt;=$R104,INDEX('Sites Data'!$BE$11:$BE$210,(AW$2+SUM($R$4:$R103))),"")</f>
        <v/>
      </c>
      <c r="AZ104" s="27" t="str" cm="1">
        <f t="array" ref="AZ104">IF(AW$2&lt;=$R104,INDEX('Sites Data'!$BF$11:$BF$210,(AW$2+SUM($R$4:$R103))),"")</f>
        <v/>
      </c>
      <c r="BA104" s="27" t="str" cm="1">
        <f t="array" ref="BA104">IF(AW$2&lt;=$R104,INDEX('Sites Data'!$BG$11:$BG$210,(AW$2+SUM($R$4:$R103))),"")</f>
        <v/>
      </c>
      <c r="BB104" s="27" t="str" cm="1">
        <f t="array" ref="BB104">IF(AW$2&lt;=$R104,INDEX('Sites Data'!$BH$11:$BH$210,(AW$2+SUM($R$4:$R103))),"")</f>
        <v/>
      </c>
      <c r="BC104" s="27" t="str" cm="1">
        <f t="array" ref="BC104">IF(AW$2&lt;=$R104,INDEX('Sites Data'!$BI$11:$BI$210,(AW$2+SUM($R$4:$R103))),"")</f>
        <v/>
      </c>
      <c r="BD104" s="27" t="str" cm="1">
        <f t="array" ref="BD104">IF(AW$2&lt;=$R104,INDEX('Sites Data'!$BJ$11:$BJ$210,(AW$2+SUM($R$4:$R103))),"")</f>
        <v/>
      </c>
      <c r="BE104" s="27" t="str" cm="1">
        <f t="array" ref="BE104">IF(AW$2&lt;=$R104,INDEX('Sites Data'!$BK$11:$BK$210,(AW$2+SUM($R$4:$R103))),"")</f>
        <v/>
      </c>
      <c r="BF104" s="25" t="str">
        <f>IF(AW104="","",SUMIF(Hide[Unique Types],$C104&amp;" "&amp;AX104&amp;" "&amp;AY104&amp;" "&amp;AZ104,SiteCalc2[FCI Charging Capacity '[kWh/day']]))</f>
        <v/>
      </c>
      <c r="BG104" s="27" t="str" cm="1">
        <f t="array" ref="BG104">IF(BG$2&lt;=$R104,INDEX('Sites Data'!$BC$11:$BC$210,(BG$2+SUM($R$4:$R103))),"")</f>
        <v/>
      </c>
      <c r="BH104" s="27" t="str" cm="1">
        <f t="array" ref="BH104">IF(BG$2&lt;=$R104,INDEX('Sites Data'!$BD$11:$BD$210,(BG$2+SUM($R$4:$R103))),"")</f>
        <v/>
      </c>
      <c r="BI104" s="27" t="str" cm="1">
        <f t="array" ref="BI104">IF(BG$2&lt;=$R104,INDEX('Sites Data'!$BE$11:$BE$210,(BG$2+SUM($R$4:$R103))),"")</f>
        <v/>
      </c>
      <c r="BJ104" s="27" t="str" cm="1">
        <f t="array" ref="BJ104">IF(BG$2&lt;=$R104,INDEX('Sites Data'!$BF$11:$BF$210,(BG$2+SUM($R$4:$R103))),"")</f>
        <v/>
      </c>
      <c r="BK104" s="27" t="str" cm="1">
        <f t="array" ref="BK104">IF(BG$2&lt;=$R104,INDEX('Sites Data'!$BG$11:$BG$210,(BG$2+SUM($R$4:$R103))),"")</f>
        <v/>
      </c>
      <c r="BL104" s="27" t="str" cm="1">
        <f t="array" ref="BL104">IF(BG$2&lt;=$R104,INDEX('Sites Data'!$BH$11:$BH$210,(BG$2+SUM($R$4:$R103))),"")</f>
        <v/>
      </c>
      <c r="BM104" s="27" t="str" cm="1">
        <f t="array" ref="BM104">IF(BG$2&lt;=$R104,INDEX('Sites Data'!$BI$11:$BI$210,(BG$2+SUM($R$4:$R103))),"")</f>
        <v/>
      </c>
      <c r="BN104" s="27" t="str" cm="1">
        <f t="array" ref="BN104">IF(BG$2&lt;=$R104,INDEX('Sites Data'!$BJ$11:$BJ$210,(BG$2+SUM($R$4:$R103))),"")</f>
        <v/>
      </c>
      <c r="BO104" s="27" t="str" cm="1">
        <f t="array" ref="BO104">IF(BG$2&lt;=$R104,INDEX('Sites Data'!$BK$11:$BK$210,(BG$2+SUM($R$4:$R103))),"")</f>
        <v/>
      </c>
      <c r="BP104" s="25" t="str">
        <f>IF(BG104="","",SUMIF(Hide[Unique Types],$C104&amp;" "&amp;BH104&amp;" "&amp;BI104&amp;" "&amp;BJ104,SiteCalc2[FCI Charging Capacity '[kWh/day']]))</f>
        <v/>
      </c>
      <c r="BQ104" s="27" t="str" cm="1">
        <f t="array" ref="BQ104">IF(BQ$2&lt;=$R104,INDEX('Sites Data'!$BC$11:$BC$210,(BQ$2+SUM($R$4:$R103))),"")</f>
        <v/>
      </c>
      <c r="BR104" s="27" t="str" cm="1">
        <f t="array" ref="BR104">IF(BQ$2&lt;=$R104,INDEX('Sites Data'!$BD$11:$BD$210,(BQ$2+SUM($R$4:$R103))),"")</f>
        <v/>
      </c>
      <c r="BS104" s="27" t="str" cm="1">
        <f t="array" ref="BS104">IF(BQ$2&lt;=$R104,INDEX('Sites Data'!$BE$11:$BE$210,(BQ$2+SUM($R$4:$R103))),"")</f>
        <v/>
      </c>
      <c r="BT104" s="27" t="str" cm="1">
        <f t="array" ref="BT104">IF(BQ$2&lt;=$R104,INDEX('Sites Data'!$BF$11:$BF$210,(BQ$2+SUM($R$4:$R103))),"")</f>
        <v/>
      </c>
      <c r="BU104" s="27" t="str" cm="1">
        <f t="array" ref="BU104">IF(BQ$2&lt;=$R104,INDEX('Sites Data'!$BG$11:$BG$210,(BQ$2+SUM($R$4:$R103))),"")</f>
        <v/>
      </c>
      <c r="BV104" s="27" t="str" cm="1">
        <f t="array" ref="BV104">IF(BQ$2&lt;=$R104,INDEX('Sites Data'!$BH$11:$BH$210,(BQ$2+SUM($R$4:$R103))),"")</f>
        <v/>
      </c>
      <c r="BW104" s="27" t="str" cm="1">
        <f t="array" ref="BW104">IF(BQ$2&lt;=$R104,INDEX('Sites Data'!$BI$11:$BI$210,(BQ$2+SUM($R$4:$R103))),"")</f>
        <v/>
      </c>
      <c r="BX104" s="27" t="str" cm="1">
        <f t="array" ref="BX104">IF(BQ$2&lt;=$R104,INDEX('Sites Data'!$BJ$11:$BJ$210,(BQ$2+SUM($R$4:$R103))),"")</f>
        <v/>
      </c>
      <c r="BY104" s="27" t="str" cm="1">
        <f t="array" ref="BY104">IF(BQ$2&lt;=$R104,INDEX('Sites Data'!$BK$11:$BK$210,(BQ$2+SUM($R$4:$R103))),"")</f>
        <v/>
      </c>
      <c r="BZ104" s="25" t="str">
        <f>IF(BQ104="","",SUMIF(Hide[Unique Types],$C104&amp;" "&amp;BR104&amp;" "&amp;BS104&amp;" "&amp;BT104,SiteCalc2[FCI Charging Capacity '[kWh/day']]))</f>
        <v/>
      </c>
      <c r="CA104" s="27" t="str" cm="1">
        <f t="array" ref="CA104">IF(CA$2&lt;=$R104,INDEX('Sites Data'!$BC$11:$BC$210,(CA$2+SUM($R$4:$R103))),"")</f>
        <v/>
      </c>
      <c r="CB104" s="27" t="str" cm="1">
        <f t="array" ref="CB104">IF(CA$2&lt;=$R104,INDEX('Sites Data'!$BD$11:$BD$210,(CA$2+SUM($R$4:$R103))),"")</f>
        <v/>
      </c>
      <c r="CC104" s="27" t="str" cm="1">
        <f t="array" ref="CC104">IF(CA$2&lt;=$R104,INDEX('Sites Data'!$BE$11:$BE$210,(CA$2+SUM($R$4:$R103))),"")</f>
        <v/>
      </c>
      <c r="CD104" s="27" t="str" cm="1">
        <f t="array" ref="CD104">IF(CA$2&lt;=$R104,INDEX('Sites Data'!$BF$11:$BF$210,(CA$2+SUM($R$4:$R103))),"")</f>
        <v/>
      </c>
      <c r="CE104" s="27" t="str" cm="1">
        <f t="array" ref="CE104">IF(CA$2&lt;=$R104,INDEX('Sites Data'!$BG$11:$BG$210,(CA$2+SUM($R$4:$R103))),"")</f>
        <v/>
      </c>
      <c r="CF104" s="27" t="str" cm="1">
        <f t="array" ref="CF104">IF(CA$2&lt;=$R104,INDEX('Sites Data'!$BH$11:$BH$210,(CA$2+SUM($R$4:$R103))),"")</f>
        <v/>
      </c>
      <c r="CG104" s="27" t="str" cm="1">
        <f t="array" ref="CG104">IF(CA$2&lt;=$R104,INDEX('Sites Data'!$BI$11:$BI$210,(CA$2+SUM($R$4:$R103))),"")</f>
        <v/>
      </c>
      <c r="CH104" s="27" t="str" cm="1">
        <f t="array" ref="CH104">IF(CA$2&lt;=$R104,INDEX('Sites Data'!$BJ$11:$BJ$210,(CA$2+SUM($R$4:$R103))),"")</f>
        <v/>
      </c>
      <c r="CI104" s="27" t="str" cm="1">
        <f t="array" ref="CI104">IF(CA$2&lt;=$R104,INDEX('Sites Data'!$BK$11:$BK$210,(CA$2+SUM($R$4:$R103))),"")</f>
        <v/>
      </c>
      <c r="CJ104" s="25" t="str">
        <f>IF(CA104="","",SUMIF(Hide[Unique Types],$C104&amp;" "&amp;CB104&amp;" "&amp;CC104&amp;" "&amp;CD104,SiteCalc2[FCI Charging Capacity '[kWh/day']]))</f>
        <v/>
      </c>
      <c r="CK104" s="25" t="str">
        <f t="shared" si="23"/>
        <v/>
      </c>
      <c r="CL104" s="25" t="str">
        <f t="shared" si="24"/>
        <v/>
      </c>
      <c r="CM104" s="25" t="str">
        <f t="shared" si="25"/>
        <v/>
      </c>
      <c r="CN104" s="25" t="str">
        <f t="shared" si="26"/>
        <v/>
      </c>
      <c r="CO104" s="25" t="str">
        <f t="shared" si="27"/>
        <v/>
      </c>
      <c r="CP104" s="25" t="str">
        <f t="shared" si="28"/>
        <v/>
      </c>
      <c r="CQ104" s="25" t="str">
        <f t="shared" si="29"/>
        <v/>
      </c>
      <c r="CR104" s="25" t="str">
        <f t="shared" si="30"/>
        <v/>
      </c>
      <c r="CS104" s="25" t="str">
        <f t="shared" si="31"/>
        <v/>
      </c>
      <c r="CT104" s="25" t="str">
        <f t="shared" si="32"/>
        <v/>
      </c>
    </row>
    <row r="105" spans="1:98" x14ac:dyDescent="0.3">
      <c r="A105" s="20">
        <v>102</v>
      </c>
      <c r="B105" s="20">
        <f t="shared" si="33"/>
        <v>0</v>
      </c>
      <c r="D105" s="25">
        <f>_xlfn.XLOOKUP(C105,SiteChar[Site Name],SiteChar[Site Street Address],"",0,1)</f>
        <v>0</v>
      </c>
      <c r="E105" s="25" t="str">
        <f>_xlfn.XLOOKUP(D105,SiteChar[Site Street Address],SiteChar[Site City],"",0,1)</f>
        <v/>
      </c>
      <c r="F105" s="25">
        <f>_xlfn.XLOOKUP($C105,SiteChar[Site Name],SiteChar[Latitude],"",0,1)</f>
        <v>0</v>
      </c>
      <c r="G105" s="25">
        <f>_xlfn.XLOOKUP($C105,SiteChar[Site Name],SiteChar[Longitude],"",0,1)</f>
        <v>0</v>
      </c>
      <c r="H105" s="33">
        <f>_xlfn.XLOOKUP($C105,SiteChar[Site Name],SiteChar[Expected Date of Station Operation],"",0,1)</f>
        <v>0</v>
      </c>
      <c r="I105" s="34">
        <f>_xlfn.XLOOKUP($C105,SiteChar[Site Name],SiteChar[Expected Daily Permitted Hours],"",0,1)</f>
        <v>0</v>
      </c>
      <c r="J105" s="25">
        <f>_xlfn.XLOOKUP($C105,SiteChar[Site Name],SiteChar[Maximum Total Site Power 
'[kW']],"",0,1)</f>
        <v>0</v>
      </c>
      <c r="K105" s="25"/>
      <c r="L105" s="25" cm="1">
        <f t="array" ref="L105">_xlfn.XLOOKUP($C105,SiteChar[Site Name],SiteCalc1[Total Site
FCI 
Power Rating 
'[kW']],"",0,1)</f>
        <v>0</v>
      </c>
      <c r="M105" s="25" cm="1">
        <f t="array" ref="M105">_xlfn.XLOOKUP($C105,SiteChar[Site Name],SiteCalc1[Total 
Site 
LMD-FCI Power Rating 
'[kW']],"",0,1)</f>
        <v>0</v>
      </c>
      <c r="N105" s="25" cm="1">
        <f t="array" ref="N105">_xlfn.XLOOKUP($C105,SiteChar[Site Name],SiteCalc1[Total Site
HD-FCI Power Rating 
'[kW']],"",0,1)</f>
        <v>0</v>
      </c>
      <c r="O105" s="25" cm="1">
        <f t="array" ref="O105">_xlfn.XLOOKUP($C105,SiteChar[Site Name],SiteCalc2[Total Number of 
Site 
FSEs],"",0,1)</f>
        <v>0</v>
      </c>
      <c r="P105" s="27" cm="1">
        <f t="array" ref="P105">_xlfn.XLOOKUP($C105,SiteChar[Site Name],SiteCalc2[Total Number of Site
LMD-FCI FSEs],"",0,1)</f>
        <v>0</v>
      </c>
      <c r="Q105" s="27" cm="1">
        <f t="array" ref="Q105">_xlfn.XLOOKUP($C105,SiteChar[Site Name],SiteCalc2[Total Number of Site
HD-FCI FSEs],"",0,1)</f>
        <v>0</v>
      </c>
      <c r="R105" s="27" t="str" cm="1">
        <f t="array" ref="R105">_xlfn.XLOOKUP(C105,'Sites Data'!AZ112:$AZ$210,'Sites Data'!BA112:$BA$210,"",0,1)</f>
        <v/>
      </c>
      <c r="S105" s="25" t="str" cm="1">
        <f t="array" ref="S105">INDEX('Sites Data'!$BC$11:$BC$210,(S$2+SUM($R$4:R104)))</f>
        <v/>
      </c>
      <c r="T105" s="25" t="str" cm="1">
        <f t="array" ref="T105">INDEX('Sites Data'!$BD$11:$BD$210,(S$2+SUM($R$4:R104)))</f>
        <v/>
      </c>
      <c r="U105" s="25" t="str" cm="1">
        <f t="array" ref="U105">INDEX('Sites Data'!$BE$11:$BE$210,(S$2+SUM($R$4:$R104)))</f>
        <v/>
      </c>
      <c r="V105" s="25" t="str" cm="1">
        <f t="array" ref="V105">INDEX('Sites Data'!$BF$11:$BF$210,(S$2+SUM($R$4:$R104)))</f>
        <v/>
      </c>
      <c r="W105" s="25" t="str" cm="1">
        <f t="array" ref="W105">INDEX('Sites Data'!$BG$11:$BG$210,(S$2+SUM($R$4:$R104)))</f>
        <v/>
      </c>
      <c r="X105" s="25" t="str" cm="1">
        <f t="array" ref="X105">INDEX('Sites Data'!$BH$11:$BH$210,(S$2+SUM($R$4:$R104)))</f>
        <v/>
      </c>
      <c r="Y105" s="25" t="str" cm="1">
        <f t="array" ref="Y105">INDEX('Sites Data'!$BI$11:$BI$210,(S$2+SUM($R$4:$R104)))</f>
        <v/>
      </c>
      <c r="Z105" s="25" t="str" cm="1">
        <f t="array" ref="Z105">INDEX('Sites Data'!$BJ$11:$BJ$210,(S$2+SUM($R$4:$R104)))</f>
        <v/>
      </c>
      <c r="AA105" s="25" t="str" cm="1">
        <f t="array" ref="AA105">INDEX('Sites Data'!$BK$11:$BK$210,(S$2+SUM($R$4:$R104)))</f>
        <v/>
      </c>
      <c r="AB105" s="25" t="str">
        <f>IF(S105="","",SUMIF(Hide[Unique Types],$C105&amp;" "&amp;T105&amp;" "&amp;U105&amp;" "&amp;V105,SiteCalc2[FCI Charging Capacity '[kWh/day']]))</f>
        <v/>
      </c>
      <c r="AC105" s="27" t="str" cm="1">
        <f t="array" ref="AC105">IF(AC$2&lt;=$R105,INDEX('Sites Data'!$BC$11:$BC$210,(AC$2+SUM($R$4:$R104))),"")</f>
        <v/>
      </c>
      <c r="AD105" s="152" t="str" cm="1">
        <f t="array" ref="AD105">IF(AC$2&lt;=$R105,INDEX('Sites Data'!$BD$11:$BD$210,(AC$2+SUM($R$4:$R104))),"")</f>
        <v/>
      </c>
      <c r="AE105" s="27" t="str" cm="1">
        <f t="array" ref="AE105">IF(AC$2&lt;=$R105,INDEX('Sites Data'!$BE$11:$BE$210,(AC$2+SUM($R$4:$R104))),"")</f>
        <v/>
      </c>
      <c r="AF105" s="27" t="str" cm="1">
        <f t="array" ref="AF105">IF(AC$2&lt;=$R105,INDEX('Sites Data'!$BF$11:$BF$210,(AC$2+SUM($R$4:$R104))),"")</f>
        <v/>
      </c>
      <c r="AG105" s="27" t="str" cm="1">
        <f t="array" ref="AG105">IF(AC$2&lt;=$R105,INDEX('Sites Data'!$BG$11:$BG$210,(AC$2+SUM($R$4:$R104))),"")</f>
        <v/>
      </c>
      <c r="AH105" s="27" t="str" cm="1">
        <f t="array" ref="AH105">IF(AC$2&lt;=$R105,INDEX('Sites Data'!$BH$11:$BH$210,(AC$2+SUM($R$4:$R104))),"")</f>
        <v/>
      </c>
      <c r="AI105" s="27" t="str" cm="1">
        <f t="array" ref="AI105">IF(AC$2&lt;=$R105,INDEX('Sites Data'!$BI$11:$BI$210,(AC$2+SUM($R$4:$R104))),"")</f>
        <v/>
      </c>
      <c r="AJ105" s="27" t="str" cm="1">
        <f t="array" ref="AJ105">IF(AC$2&lt;=$R105,INDEX('Sites Data'!$BJ$11:$BJ$210,(AC$2+SUM($R$4:$R104))),"")</f>
        <v/>
      </c>
      <c r="AK105" s="27" t="str" cm="1">
        <f t="array" ref="AK105">IF(AC$2&lt;=$R105,INDEX('Sites Data'!$BK$11:$BK$210,(AC$2+SUM($R$4:$R104))),"")</f>
        <v/>
      </c>
      <c r="AL105" s="25" t="str">
        <f>IF(AC105="","",SUMIF(Hide[Unique Types],$C105&amp;" "&amp;AD105&amp;" "&amp;AE105&amp;" "&amp;AF105,SiteCalc2[FCI Charging Capacity '[kWh/day']]))</f>
        <v/>
      </c>
      <c r="AM105" s="27" t="str" cm="1">
        <f t="array" ref="AM105">IF(AM$2&lt;=$R105,INDEX('Sites Data'!$BC$11:$BC$210,(AM$2+SUM($R$4:$R104))),"")</f>
        <v/>
      </c>
      <c r="AN105" s="27" t="str" cm="1">
        <f t="array" ref="AN105">IF(AM$2&lt;=$R105,INDEX('Sites Data'!$BD$11:$BD$210,(AM$2+SUM($R$4:$R104))),"")</f>
        <v/>
      </c>
      <c r="AO105" s="27" t="str" cm="1">
        <f t="array" ref="AO105">IF(AM$2&lt;=$R105,INDEX('Sites Data'!$BE$11:$BE$210,(AM$2+SUM($R$4:$R104))),"")</f>
        <v/>
      </c>
      <c r="AP105" s="27" t="str" cm="1">
        <f t="array" ref="AP105">IF(AM$2&lt;=$R105,INDEX('Sites Data'!$BF$11:$BF$210,(AM$2+SUM($R$4:$R104))),"")</f>
        <v/>
      </c>
      <c r="AQ105" s="27" t="str" cm="1">
        <f t="array" ref="AQ105">IF(AM$2&lt;=$R105,INDEX('Sites Data'!$BG$11:$BG$210,(AM$2+SUM($R$4:$R104))),"")</f>
        <v/>
      </c>
      <c r="AR105" s="27" t="str" cm="1">
        <f t="array" ref="AR105">IF(AM$2&lt;=$R105,INDEX('Sites Data'!$BH$11:$BH$210,(AM$2+SUM($R$4:$R104))),"")</f>
        <v/>
      </c>
      <c r="AS105" s="27" t="str" cm="1">
        <f t="array" ref="AS105">IF(AM$2&lt;=$R105,INDEX('Sites Data'!$BI$11:$BI$210,(AM$2+SUM($R$4:$R104))),"")</f>
        <v/>
      </c>
      <c r="AT105" s="27" t="str" cm="1">
        <f t="array" ref="AT105">IF(AM$2&lt;=$R105,INDEX('Sites Data'!$BJ$11:$BJ$210,(AM$2+SUM($R$4:$R104))),"")</f>
        <v/>
      </c>
      <c r="AU105" s="27" t="str" cm="1">
        <f t="array" ref="AU105">IF(AM$2&lt;=$R105,INDEX('Sites Data'!$BK$11:$BK$210,(AM$2+SUM($R$4:$R104))),"")</f>
        <v/>
      </c>
      <c r="AV105" s="25" t="str">
        <f>IF(AM105="","",SUMIF(Hide[Unique Types],$C105&amp;" "&amp;AN105&amp;" "&amp;AO105&amp;" "&amp;AP105,SiteCalc2[FCI Charging Capacity '[kWh/day']]))</f>
        <v/>
      </c>
      <c r="AW105" s="27" t="str" cm="1">
        <f t="array" ref="AW105">IF(AW$2&lt;=$R105,INDEX('Sites Data'!$BC$11:$BC$210,(AW$2+SUM($R$4:$R104))),"")</f>
        <v/>
      </c>
      <c r="AX105" s="27" t="str" cm="1">
        <f t="array" ref="AX105">IF(AW$2&lt;=$R105,INDEX('Sites Data'!$BD$11:$BD$210,(AW$2+SUM($R$4:$R104))),"")</f>
        <v/>
      </c>
      <c r="AY105" s="27" t="str" cm="1">
        <f t="array" ref="AY105">IF(AW$2&lt;=$R105,INDEX('Sites Data'!$BE$11:$BE$210,(AW$2+SUM($R$4:$R104))),"")</f>
        <v/>
      </c>
      <c r="AZ105" s="27" t="str" cm="1">
        <f t="array" ref="AZ105">IF(AW$2&lt;=$R105,INDEX('Sites Data'!$BF$11:$BF$210,(AW$2+SUM($R$4:$R104))),"")</f>
        <v/>
      </c>
      <c r="BA105" s="27" t="str" cm="1">
        <f t="array" ref="BA105">IF(AW$2&lt;=$R105,INDEX('Sites Data'!$BG$11:$BG$210,(AW$2+SUM($R$4:$R104))),"")</f>
        <v/>
      </c>
      <c r="BB105" s="27" t="str" cm="1">
        <f t="array" ref="BB105">IF(AW$2&lt;=$R105,INDEX('Sites Data'!$BH$11:$BH$210,(AW$2+SUM($R$4:$R104))),"")</f>
        <v/>
      </c>
      <c r="BC105" s="27" t="str" cm="1">
        <f t="array" ref="BC105">IF(AW$2&lt;=$R105,INDEX('Sites Data'!$BI$11:$BI$210,(AW$2+SUM($R$4:$R104))),"")</f>
        <v/>
      </c>
      <c r="BD105" s="27" t="str" cm="1">
        <f t="array" ref="BD105">IF(AW$2&lt;=$R105,INDEX('Sites Data'!$BJ$11:$BJ$210,(AW$2+SUM($R$4:$R104))),"")</f>
        <v/>
      </c>
      <c r="BE105" s="27" t="str" cm="1">
        <f t="array" ref="BE105">IF(AW$2&lt;=$R105,INDEX('Sites Data'!$BK$11:$BK$210,(AW$2+SUM($R$4:$R104))),"")</f>
        <v/>
      </c>
      <c r="BF105" s="25" t="str">
        <f>IF(AW105="","",SUMIF(Hide[Unique Types],$C105&amp;" "&amp;AX105&amp;" "&amp;AY105&amp;" "&amp;AZ105,SiteCalc2[FCI Charging Capacity '[kWh/day']]))</f>
        <v/>
      </c>
      <c r="BG105" s="27" t="str" cm="1">
        <f t="array" ref="BG105">IF(BG$2&lt;=$R105,INDEX('Sites Data'!$BC$11:$BC$210,(BG$2+SUM($R$4:$R104))),"")</f>
        <v/>
      </c>
      <c r="BH105" s="27" t="str" cm="1">
        <f t="array" ref="BH105">IF(BG$2&lt;=$R105,INDEX('Sites Data'!$BD$11:$BD$210,(BG$2+SUM($R$4:$R104))),"")</f>
        <v/>
      </c>
      <c r="BI105" s="27" t="str" cm="1">
        <f t="array" ref="BI105">IF(BG$2&lt;=$R105,INDEX('Sites Data'!$BE$11:$BE$210,(BG$2+SUM($R$4:$R104))),"")</f>
        <v/>
      </c>
      <c r="BJ105" s="27" t="str" cm="1">
        <f t="array" ref="BJ105">IF(BG$2&lt;=$R105,INDEX('Sites Data'!$BF$11:$BF$210,(BG$2+SUM($R$4:$R104))),"")</f>
        <v/>
      </c>
      <c r="BK105" s="27" t="str" cm="1">
        <f t="array" ref="BK105">IF(BG$2&lt;=$R105,INDEX('Sites Data'!$BG$11:$BG$210,(BG$2+SUM($R$4:$R104))),"")</f>
        <v/>
      </c>
      <c r="BL105" s="27" t="str" cm="1">
        <f t="array" ref="BL105">IF(BG$2&lt;=$R105,INDEX('Sites Data'!$BH$11:$BH$210,(BG$2+SUM($R$4:$R104))),"")</f>
        <v/>
      </c>
      <c r="BM105" s="27" t="str" cm="1">
        <f t="array" ref="BM105">IF(BG$2&lt;=$R105,INDEX('Sites Data'!$BI$11:$BI$210,(BG$2+SUM($R$4:$R104))),"")</f>
        <v/>
      </c>
      <c r="BN105" s="27" t="str" cm="1">
        <f t="array" ref="BN105">IF(BG$2&lt;=$R105,INDEX('Sites Data'!$BJ$11:$BJ$210,(BG$2+SUM($R$4:$R104))),"")</f>
        <v/>
      </c>
      <c r="BO105" s="27" t="str" cm="1">
        <f t="array" ref="BO105">IF(BG$2&lt;=$R105,INDEX('Sites Data'!$BK$11:$BK$210,(BG$2+SUM($R$4:$R104))),"")</f>
        <v/>
      </c>
      <c r="BP105" s="25" t="str">
        <f>IF(BG105="","",SUMIF(Hide[Unique Types],$C105&amp;" "&amp;BH105&amp;" "&amp;BI105&amp;" "&amp;BJ105,SiteCalc2[FCI Charging Capacity '[kWh/day']]))</f>
        <v/>
      </c>
      <c r="BQ105" s="27" t="str" cm="1">
        <f t="array" ref="BQ105">IF(BQ$2&lt;=$R105,INDEX('Sites Data'!$BC$11:$BC$210,(BQ$2+SUM($R$4:$R104))),"")</f>
        <v/>
      </c>
      <c r="BR105" s="27" t="str" cm="1">
        <f t="array" ref="BR105">IF(BQ$2&lt;=$R105,INDEX('Sites Data'!$BD$11:$BD$210,(BQ$2+SUM($R$4:$R104))),"")</f>
        <v/>
      </c>
      <c r="BS105" s="27" t="str" cm="1">
        <f t="array" ref="BS105">IF(BQ$2&lt;=$R105,INDEX('Sites Data'!$BE$11:$BE$210,(BQ$2+SUM($R$4:$R104))),"")</f>
        <v/>
      </c>
      <c r="BT105" s="27" t="str" cm="1">
        <f t="array" ref="BT105">IF(BQ$2&lt;=$R105,INDEX('Sites Data'!$BF$11:$BF$210,(BQ$2+SUM($R$4:$R104))),"")</f>
        <v/>
      </c>
      <c r="BU105" s="27" t="str" cm="1">
        <f t="array" ref="BU105">IF(BQ$2&lt;=$R105,INDEX('Sites Data'!$BG$11:$BG$210,(BQ$2+SUM($R$4:$R104))),"")</f>
        <v/>
      </c>
      <c r="BV105" s="27" t="str" cm="1">
        <f t="array" ref="BV105">IF(BQ$2&lt;=$R105,INDEX('Sites Data'!$BH$11:$BH$210,(BQ$2+SUM($R$4:$R104))),"")</f>
        <v/>
      </c>
      <c r="BW105" s="27" t="str" cm="1">
        <f t="array" ref="BW105">IF(BQ$2&lt;=$R105,INDEX('Sites Data'!$BI$11:$BI$210,(BQ$2+SUM($R$4:$R104))),"")</f>
        <v/>
      </c>
      <c r="BX105" s="27" t="str" cm="1">
        <f t="array" ref="BX105">IF(BQ$2&lt;=$R105,INDEX('Sites Data'!$BJ$11:$BJ$210,(BQ$2+SUM($R$4:$R104))),"")</f>
        <v/>
      </c>
      <c r="BY105" s="27" t="str" cm="1">
        <f t="array" ref="BY105">IF(BQ$2&lt;=$R105,INDEX('Sites Data'!$BK$11:$BK$210,(BQ$2+SUM($R$4:$R104))),"")</f>
        <v/>
      </c>
      <c r="BZ105" s="25" t="str">
        <f>IF(BQ105="","",SUMIF(Hide[Unique Types],$C105&amp;" "&amp;BR105&amp;" "&amp;BS105&amp;" "&amp;BT105,SiteCalc2[FCI Charging Capacity '[kWh/day']]))</f>
        <v/>
      </c>
      <c r="CA105" s="27" t="str" cm="1">
        <f t="array" ref="CA105">IF(CA$2&lt;=$R105,INDEX('Sites Data'!$BC$11:$BC$210,(CA$2+SUM($R$4:$R104))),"")</f>
        <v/>
      </c>
      <c r="CB105" s="27" t="str" cm="1">
        <f t="array" ref="CB105">IF(CA$2&lt;=$R105,INDEX('Sites Data'!$BD$11:$BD$210,(CA$2+SUM($R$4:$R104))),"")</f>
        <v/>
      </c>
      <c r="CC105" s="27" t="str" cm="1">
        <f t="array" ref="CC105">IF(CA$2&lt;=$R105,INDEX('Sites Data'!$BE$11:$BE$210,(CA$2+SUM($R$4:$R104))),"")</f>
        <v/>
      </c>
      <c r="CD105" s="27" t="str" cm="1">
        <f t="array" ref="CD105">IF(CA$2&lt;=$R105,INDEX('Sites Data'!$BF$11:$BF$210,(CA$2+SUM($R$4:$R104))),"")</f>
        <v/>
      </c>
      <c r="CE105" s="27" t="str" cm="1">
        <f t="array" ref="CE105">IF(CA$2&lt;=$R105,INDEX('Sites Data'!$BG$11:$BG$210,(CA$2+SUM($R$4:$R104))),"")</f>
        <v/>
      </c>
      <c r="CF105" s="27" t="str" cm="1">
        <f t="array" ref="CF105">IF(CA$2&lt;=$R105,INDEX('Sites Data'!$BH$11:$BH$210,(CA$2+SUM($R$4:$R104))),"")</f>
        <v/>
      </c>
      <c r="CG105" s="27" t="str" cm="1">
        <f t="array" ref="CG105">IF(CA$2&lt;=$R105,INDEX('Sites Data'!$BI$11:$BI$210,(CA$2+SUM($R$4:$R104))),"")</f>
        <v/>
      </c>
      <c r="CH105" s="27" t="str" cm="1">
        <f t="array" ref="CH105">IF(CA$2&lt;=$R105,INDEX('Sites Data'!$BJ$11:$BJ$210,(CA$2+SUM($R$4:$R104))),"")</f>
        <v/>
      </c>
      <c r="CI105" s="27" t="str" cm="1">
        <f t="array" ref="CI105">IF(CA$2&lt;=$R105,INDEX('Sites Data'!$BK$11:$BK$210,(CA$2+SUM($R$4:$R104))),"")</f>
        <v/>
      </c>
      <c r="CJ105" s="25" t="str">
        <f>IF(CA105="","",SUMIF(Hide[Unique Types],$C105&amp;" "&amp;CB105&amp;" "&amp;CC105&amp;" "&amp;CD105,SiteCalc2[FCI Charging Capacity '[kWh/day']]))</f>
        <v/>
      </c>
      <c r="CK105" s="25" t="str">
        <f t="shared" si="23"/>
        <v/>
      </c>
      <c r="CL105" s="25" t="str">
        <f t="shared" si="24"/>
        <v/>
      </c>
      <c r="CM105" s="25" t="str">
        <f t="shared" si="25"/>
        <v/>
      </c>
      <c r="CN105" s="25" t="str">
        <f t="shared" si="26"/>
        <v/>
      </c>
      <c r="CO105" s="25" t="str">
        <f t="shared" si="27"/>
        <v/>
      </c>
      <c r="CP105" s="25" t="str">
        <f t="shared" si="28"/>
        <v/>
      </c>
      <c r="CQ105" s="25" t="str">
        <f t="shared" si="29"/>
        <v/>
      </c>
      <c r="CR105" s="25" t="str">
        <f t="shared" si="30"/>
        <v/>
      </c>
      <c r="CS105" s="25" t="str">
        <f t="shared" si="31"/>
        <v/>
      </c>
      <c r="CT105" s="25" t="str">
        <f t="shared" si="32"/>
        <v/>
      </c>
    </row>
    <row r="106" spans="1:98" x14ac:dyDescent="0.3">
      <c r="A106" s="20">
        <v>103</v>
      </c>
      <c r="B106" s="20">
        <f t="shared" si="33"/>
        <v>0</v>
      </c>
      <c r="D106" s="25">
        <f>_xlfn.XLOOKUP(C106,SiteChar[Site Name],SiteChar[Site Street Address],"",0,1)</f>
        <v>0</v>
      </c>
      <c r="E106" s="25" t="str">
        <f>_xlfn.XLOOKUP(D106,SiteChar[Site Street Address],SiteChar[Site City],"",0,1)</f>
        <v/>
      </c>
      <c r="F106" s="25">
        <f>_xlfn.XLOOKUP($C106,SiteChar[Site Name],SiteChar[Latitude],"",0,1)</f>
        <v>0</v>
      </c>
      <c r="G106" s="25">
        <f>_xlfn.XLOOKUP($C106,SiteChar[Site Name],SiteChar[Longitude],"",0,1)</f>
        <v>0</v>
      </c>
      <c r="H106" s="33">
        <f>_xlfn.XLOOKUP($C106,SiteChar[Site Name],SiteChar[Expected Date of Station Operation],"",0,1)</f>
        <v>0</v>
      </c>
      <c r="I106" s="34">
        <f>_xlfn.XLOOKUP($C106,SiteChar[Site Name],SiteChar[Expected Daily Permitted Hours],"",0,1)</f>
        <v>0</v>
      </c>
      <c r="J106" s="25">
        <f>_xlfn.XLOOKUP($C106,SiteChar[Site Name],SiteChar[Maximum Total Site Power 
'[kW']],"",0,1)</f>
        <v>0</v>
      </c>
      <c r="K106" s="25"/>
      <c r="L106" s="25" cm="1">
        <f t="array" ref="L106">_xlfn.XLOOKUP($C106,SiteChar[Site Name],SiteCalc1[Total Site
FCI 
Power Rating 
'[kW']],"",0,1)</f>
        <v>0</v>
      </c>
      <c r="M106" s="25" cm="1">
        <f t="array" ref="M106">_xlfn.XLOOKUP($C106,SiteChar[Site Name],SiteCalc1[Total 
Site 
LMD-FCI Power Rating 
'[kW']],"",0,1)</f>
        <v>0</v>
      </c>
      <c r="N106" s="25" cm="1">
        <f t="array" ref="N106">_xlfn.XLOOKUP($C106,SiteChar[Site Name],SiteCalc1[Total Site
HD-FCI Power Rating 
'[kW']],"",0,1)</f>
        <v>0</v>
      </c>
      <c r="O106" s="25" cm="1">
        <f t="array" ref="O106">_xlfn.XLOOKUP($C106,SiteChar[Site Name],SiteCalc2[Total Number of 
Site 
FSEs],"",0,1)</f>
        <v>0</v>
      </c>
      <c r="P106" s="27" cm="1">
        <f t="array" ref="P106">_xlfn.XLOOKUP($C106,SiteChar[Site Name],SiteCalc2[Total Number of Site
LMD-FCI FSEs],"",0,1)</f>
        <v>0</v>
      </c>
      <c r="Q106" s="27" cm="1">
        <f t="array" ref="Q106">_xlfn.XLOOKUP($C106,SiteChar[Site Name],SiteCalc2[Total Number of Site
HD-FCI FSEs],"",0,1)</f>
        <v>0</v>
      </c>
      <c r="R106" s="27" t="str" cm="1">
        <f t="array" ref="R106">_xlfn.XLOOKUP(C106,'Sites Data'!AZ113:$AZ$210,'Sites Data'!BA113:$BA$210,"",0,1)</f>
        <v/>
      </c>
      <c r="S106" s="25" t="str" cm="1">
        <f t="array" ref="S106">INDEX('Sites Data'!$BC$11:$BC$210,(S$2+SUM($R$4:R105)))</f>
        <v/>
      </c>
      <c r="T106" s="25" t="str" cm="1">
        <f t="array" ref="T106">INDEX('Sites Data'!$BD$11:$BD$210,(S$2+SUM($R$4:R105)))</f>
        <v/>
      </c>
      <c r="U106" s="25" t="str" cm="1">
        <f t="array" ref="U106">INDEX('Sites Data'!$BE$11:$BE$210,(S$2+SUM($R$4:$R105)))</f>
        <v/>
      </c>
      <c r="V106" s="25" t="str" cm="1">
        <f t="array" ref="V106">INDEX('Sites Data'!$BF$11:$BF$210,(S$2+SUM($R$4:$R105)))</f>
        <v/>
      </c>
      <c r="W106" s="25" t="str" cm="1">
        <f t="array" ref="W106">INDEX('Sites Data'!$BG$11:$BG$210,(S$2+SUM($R$4:$R105)))</f>
        <v/>
      </c>
      <c r="X106" s="25" t="str" cm="1">
        <f t="array" ref="X106">INDEX('Sites Data'!$BH$11:$BH$210,(S$2+SUM($R$4:$R105)))</f>
        <v/>
      </c>
      <c r="Y106" s="25" t="str" cm="1">
        <f t="array" ref="Y106">INDEX('Sites Data'!$BI$11:$BI$210,(S$2+SUM($R$4:$R105)))</f>
        <v/>
      </c>
      <c r="Z106" s="25" t="str" cm="1">
        <f t="array" ref="Z106">INDEX('Sites Data'!$BJ$11:$BJ$210,(S$2+SUM($R$4:$R105)))</f>
        <v/>
      </c>
      <c r="AA106" s="25" t="str" cm="1">
        <f t="array" ref="AA106">INDEX('Sites Data'!$BK$11:$BK$210,(S$2+SUM($R$4:$R105)))</f>
        <v/>
      </c>
      <c r="AB106" s="25" t="str">
        <f>IF(S106="","",SUMIF(Hide[Unique Types],$C106&amp;" "&amp;T106&amp;" "&amp;U106&amp;" "&amp;V106,SiteCalc2[FCI Charging Capacity '[kWh/day']]))</f>
        <v/>
      </c>
      <c r="AC106" s="27" t="str" cm="1">
        <f t="array" ref="AC106">IF(AC$2&lt;=$R106,INDEX('Sites Data'!$BC$11:$BC$210,(AC$2+SUM($R$4:$R105))),"")</f>
        <v/>
      </c>
      <c r="AD106" s="152" t="str" cm="1">
        <f t="array" ref="AD106">IF(AC$2&lt;=$R106,INDEX('Sites Data'!$BD$11:$BD$210,(AC$2+SUM($R$4:$R105))),"")</f>
        <v/>
      </c>
      <c r="AE106" s="27" t="str" cm="1">
        <f t="array" ref="AE106">IF(AC$2&lt;=$R106,INDEX('Sites Data'!$BE$11:$BE$210,(AC$2+SUM($R$4:$R105))),"")</f>
        <v/>
      </c>
      <c r="AF106" s="27" t="str" cm="1">
        <f t="array" ref="AF106">IF(AC$2&lt;=$R106,INDEX('Sites Data'!$BF$11:$BF$210,(AC$2+SUM($R$4:$R105))),"")</f>
        <v/>
      </c>
      <c r="AG106" s="27" t="str" cm="1">
        <f t="array" ref="AG106">IF(AC$2&lt;=$R106,INDEX('Sites Data'!$BG$11:$BG$210,(AC$2+SUM($R$4:$R105))),"")</f>
        <v/>
      </c>
      <c r="AH106" s="27" t="str" cm="1">
        <f t="array" ref="AH106">IF(AC$2&lt;=$R106,INDEX('Sites Data'!$BH$11:$BH$210,(AC$2+SUM($R$4:$R105))),"")</f>
        <v/>
      </c>
      <c r="AI106" s="27" t="str" cm="1">
        <f t="array" ref="AI106">IF(AC$2&lt;=$R106,INDEX('Sites Data'!$BI$11:$BI$210,(AC$2+SUM($R$4:$R105))),"")</f>
        <v/>
      </c>
      <c r="AJ106" s="27" t="str" cm="1">
        <f t="array" ref="AJ106">IF(AC$2&lt;=$R106,INDEX('Sites Data'!$BJ$11:$BJ$210,(AC$2+SUM($R$4:$R105))),"")</f>
        <v/>
      </c>
      <c r="AK106" s="27" t="str" cm="1">
        <f t="array" ref="AK106">IF(AC$2&lt;=$R106,INDEX('Sites Data'!$BK$11:$BK$210,(AC$2+SUM($R$4:$R105))),"")</f>
        <v/>
      </c>
      <c r="AL106" s="25" t="str">
        <f>IF(AC106="","",SUMIF(Hide[Unique Types],$C106&amp;" "&amp;AD106&amp;" "&amp;AE106&amp;" "&amp;AF106,SiteCalc2[FCI Charging Capacity '[kWh/day']]))</f>
        <v/>
      </c>
      <c r="AM106" s="27" t="str" cm="1">
        <f t="array" ref="AM106">IF(AM$2&lt;=$R106,INDEX('Sites Data'!$BC$11:$BC$210,(AM$2+SUM($R$4:$R105))),"")</f>
        <v/>
      </c>
      <c r="AN106" s="27" t="str" cm="1">
        <f t="array" ref="AN106">IF(AM$2&lt;=$R106,INDEX('Sites Data'!$BD$11:$BD$210,(AM$2+SUM($R$4:$R105))),"")</f>
        <v/>
      </c>
      <c r="AO106" s="27" t="str" cm="1">
        <f t="array" ref="AO106">IF(AM$2&lt;=$R106,INDEX('Sites Data'!$BE$11:$BE$210,(AM$2+SUM($R$4:$R105))),"")</f>
        <v/>
      </c>
      <c r="AP106" s="27" t="str" cm="1">
        <f t="array" ref="AP106">IF(AM$2&lt;=$R106,INDEX('Sites Data'!$BF$11:$BF$210,(AM$2+SUM($R$4:$R105))),"")</f>
        <v/>
      </c>
      <c r="AQ106" s="27" t="str" cm="1">
        <f t="array" ref="AQ106">IF(AM$2&lt;=$R106,INDEX('Sites Data'!$BG$11:$BG$210,(AM$2+SUM($R$4:$R105))),"")</f>
        <v/>
      </c>
      <c r="AR106" s="27" t="str" cm="1">
        <f t="array" ref="AR106">IF(AM$2&lt;=$R106,INDEX('Sites Data'!$BH$11:$BH$210,(AM$2+SUM($R$4:$R105))),"")</f>
        <v/>
      </c>
      <c r="AS106" s="27" t="str" cm="1">
        <f t="array" ref="AS106">IF(AM$2&lt;=$R106,INDEX('Sites Data'!$BI$11:$BI$210,(AM$2+SUM($R$4:$R105))),"")</f>
        <v/>
      </c>
      <c r="AT106" s="27" t="str" cm="1">
        <f t="array" ref="AT106">IF(AM$2&lt;=$R106,INDEX('Sites Data'!$BJ$11:$BJ$210,(AM$2+SUM($R$4:$R105))),"")</f>
        <v/>
      </c>
      <c r="AU106" s="27" t="str" cm="1">
        <f t="array" ref="AU106">IF(AM$2&lt;=$R106,INDEX('Sites Data'!$BK$11:$BK$210,(AM$2+SUM($R$4:$R105))),"")</f>
        <v/>
      </c>
      <c r="AV106" s="25" t="str">
        <f>IF(AM106="","",SUMIF(Hide[Unique Types],$C106&amp;" "&amp;AN106&amp;" "&amp;AO106&amp;" "&amp;AP106,SiteCalc2[FCI Charging Capacity '[kWh/day']]))</f>
        <v/>
      </c>
      <c r="AW106" s="27" t="str" cm="1">
        <f t="array" ref="AW106">IF(AW$2&lt;=$R106,INDEX('Sites Data'!$BC$11:$BC$210,(AW$2+SUM($R$4:$R105))),"")</f>
        <v/>
      </c>
      <c r="AX106" s="27" t="str" cm="1">
        <f t="array" ref="AX106">IF(AW$2&lt;=$R106,INDEX('Sites Data'!$BD$11:$BD$210,(AW$2+SUM($R$4:$R105))),"")</f>
        <v/>
      </c>
      <c r="AY106" s="27" t="str" cm="1">
        <f t="array" ref="AY106">IF(AW$2&lt;=$R106,INDEX('Sites Data'!$BE$11:$BE$210,(AW$2+SUM($R$4:$R105))),"")</f>
        <v/>
      </c>
      <c r="AZ106" s="27" t="str" cm="1">
        <f t="array" ref="AZ106">IF(AW$2&lt;=$R106,INDEX('Sites Data'!$BF$11:$BF$210,(AW$2+SUM($R$4:$R105))),"")</f>
        <v/>
      </c>
      <c r="BA106" s="27" t="str" cm="1">
        <f t="array" ref="BA106">IF(AW$2&lt;=$R106,INDEX('Sites Data'!$BG$11:$BG$210,(AW$2+SUM($R$4:$R105))),"")</f>
        <v/>
      </c>
      <c r="BB106" s="27" t="str" cm="1">
        <f t="array" ref="BB106">IF(AW$2&lt;=$R106,INDEX('Sites Data'!$BH$11:$BH$210,(AW$2+SUM($R$4:$R105))),"")</f>
        <v/>
      </c>
      <c r="BC106" s="27" t="str" cm="1">
        <f t="array" ref="BC106">IF(AW$2&lt;=$R106,INDEX('Sites Data'!$BI$11:$BI$210,(AW$2+SUM($R$4:$R105))),"")</f>
        <v/>
      </c>
      <c r="BD106" s="27" t="str" cm="1">
        <f t="array" ref="BD106">IF(AW$2&lt;=$R106,INDEX('Sites Data'!$BJ$11:$BJ$210,(AW$2+SUM($R$4:$R105))),"")</f>
        <v/>
      </c>
      <c r="BE106" s="27" t="str" cm="1">
        <f t="array" ref="BE106">IF(AW$2&lt;=$R106,INDEX('Sites Data'!$BK$11:$BK$210,(AW$2+SUM($R$4:$R105))),"")</f>
        <v/>
      </c>
      <c r="BF106" s="25" t="str">
        <f>IF(AW106="","",SUMIF(Hide[Unique Types],$C106&amp;" "&amp;AX106&amp;" "&amp;AY106&amp;" "&amp;AZ106,SiteCalc2[FCI Charging Capacity '[kWh/day']]))</f>
        <v/>
      </c>
      <c r="BG106" s="27" t="str" cm="1">
        <f t="array" ref="BG106">IF(BG$2&lt;=$R106,INDEX('Sites Data'!$BC$11:$BC$210,(BG$2+SUM($R$4:$R105))),"")</f>
        <v/>
      </c>
      <c r="BH106" s="27" t="str" cm="1">
        <f t="array" ref="BH106">IF(BG$2&lt;=$R106,INDEX('Sites Data'!$BD$11:$BD$210,(BG$2+SUM($R$4:$R105))),"")</f>
        <v/>
      </c>
      <c r="BI106" s="27" t="str" cm="1">
        <f t="array" ref="BI106">IF(BG$2&lt;=$R106,INDEX('Sites Data'!$BE$11:$BE$210,(BG$2+SUM($R$4:$R105))),"")</f>
        <v/>
      </c>
      <c r="BJ106" s="27" t="str" cm="1">
        <f t="array" ref="BJ106">IF(BG$2&lt;=$R106,INDEX('Sites Data'!$BF$11:$BF$210,(BG$2+SUM($R$4:$R105))),"")</f>
        <v/>
      </c>
      <c r="BK106" s="27" t="str" cm="1">
        <f t="array" ref="BK106">IF(BG$2&lt;=$R106,INDEX('Sites Data'!$BG$11:$BG$210,(BG$2+SUM($R$4:$R105))),"")</f>
        <v/>
      </c>
      <c r="BL106" s="27" t="str" cm="1">
        <f t="array" ref="BL106">IF(BG$2&lt;=$R106,INDEX('Sites Data'!$BH$11:$BH$210,(BG$2+SUM($R$4:$R105))),"")</f>
        <v/>
      </c>
      <c r="BM106" s="27" t="str" cm="1">
        <f t="array" ref="BM106">IF(BG$2&lt;=$R106,INDEX('Sites Data'!$BI$11:$BI$210,(BG$2+SUM($R$4:$R105))),"")</f>
        <v/>
      </c>
      <c r="BN106" s="27" t="str" cm="1">
        <f t="array" ref="BN106">IF(BG$2&lt;=$R106,INDEX('Sites Data'!$BJ$11:$BJ$210,(BG$2+SUM($R$4:$R105))),"")</f>
        <v/>
      </c>
      <c r="BO106" s="27" t="str" cm="1">
        <f t="array" ref="BO106">IF(BG$2&lt;=$R106,INDEX('Sites Data'!$BK$11:$BK$210,(BG$2+SUM($R$4:$R105))),"")</f>
        <v/>
      </c>
      <c r="BP106" s="25" t="str">
        <f>IF(BG106="","",SUMIF(Hide[Unique Types],$C106&amp;" "&amp;BH106&amp;" "&amp;BI106&amp;" "&amp;BJ106,SiteCalc2[FCI Charging Capacity '[kWh/day']]))</f>
        <v/>
      </c>
      <c r="BQ106" s="27" t="str" cm="1">
        <f t="array" ref="BQ106">IF(BQ$2&lt;=$R106,INDEX('Sites Data'!$BC$11:$BC$210,(BQ$2+SUM($R$4:$R105))),"")</f>
        <v/>
      </c>
      <c r="BR106" s="27" t="str" cm="1">
        <f t="array" ref="BR106">IF(BQ$2&lt;=$R106,INDEX('Sites Data'!$BD$11:$BD$210,(BQ$2+SUM($R$4:$R105))),"")</f>
        <v/>
      </c>
      <c r="BS106" s="27" t="str" cm="1">
        <f t="array" ref="BS106">IF(BQ$2&lt;=$R106,INDEX('Sites Data'!$BE$11:$BE$210,(BQ$2+SUM($R$4:$R105))),"")</f>
        <v/>
      </c>
      <c r="BT106" s="27" t="str" cm="1">
        <f t="array" ref="BT106">IF(BQ$2&lt;=$R106,INDEX('Sites Data'!$BF$11:$BF$210,(BQ$2+SUM($R$4:$R105))),"")</f>
        <v/>
      </c>
      <c r="BU106" s="27" t="str" cm="1">
        <f t="array" ref="BU106">IF(BQ$2&lt;=$R106,INDEX('Sites Data'!$BG$11:$BG$210,(BQ$2+SUM($R$4:$R105))),"")</f>
        <v/>
      </c>
      <c r="BV106" s="27" t="str" cm="1">
        <f t="array" ref="BV106">IF(BQ$2&lt;=$R106,INDEX('Sites Data'!$BH$11:$BH$210,(BQ$2+SUM($R$4:$R105))),"")</f>
        <v/>
      </c>
      <c r="BW106" s="27" t="str" cm="1">
        <f t="array" ref="BW106">IF(BQ$2&lt;=$R106,INDEX('Sites Data'!$BI$11:$BI$210,(BQ$2+SUM($R$4:$R105))),"")</f>
        <v/>
      </c>
      <c r="BX106" s="27" t="str" cm="1">
        <f t="array" ref="BX106">IF(BQ$2&lt;=$R106,INDEX('Sites Data'!$BJ$11:$BJ$210,(BQ$2+SUM($R$4:$R105))),"")</f>
        <v/>
      </c>
      <c r="BY106" s="27" t="str" cm="1">
        <f t="array" ref="BY106">IF(BQ$2&lt;=$R106,INDEX('Sites Data'!$BK$11:$BK$210,(BQ$2+SUM($R$4:$R105))),"")</f>
        <v/>
      </c>
      <c r="BZ106" s="25" t="str">
        <f>IF(BQ106="","",SUMIF(Hide[Unique Types],$C106&amp;" "&amp;BR106&amp;" "&amp;BS106&amp;" "&amp;BT106,SiteCalc2[FCI Charging Capacity '[kWh/day']]))</f>
        <v/>
      </c>
      <c r="CA106" s="27" t="str" cm="1">
        <f t="array" ref="CA106">IF(CA$2&lt;=$R106,INDEX('Sites Data'!$BC$11:$BC$210,(CA$2+SUM($R$4:$R105))),"")</f>
        <v/>
      </c>
      <c r="CB106" s="27" t="str" cm="1">
        <f t="array" ref="CB106">IF(CA$2&lt;=$R106,INDEX('Sites Data'!$BD$11:$BD$210,(CA$2+SUM($R$4:$R105))),"")</f>
        <v/>
      </c>
      <c r="CC106" s="27" t="str" cm="1">
        <f t="array" ref="CC106">IF(CA$2&lt;=$R106,INDEX('Sites Data'!$BE$11:$BE$210,(CA$2+SUM($R$4:$R105))),"")</f>
        <v/>
      </c>
      <c r="CD106" s="27" t="str" cm="1">
        <f t="array" ref="CD106">IF(CA$2&lt;=$R106,INDEX('Sites Data'!$BF$11:$BF$210,(CA$2+SUM($R$4:$R105))),"")</f>
        <v/>
      </c>
      <c r="CE106" s="27" t="str" cm="1">
        <f t="array" ref="CE106">IF(CA$2&lt;=$R106,INDEX('Sites Data'!$BG$11:$BG$210,(CA$2+SUM($R$4:$R105))),"")</f>
        <v/>
      </c>
      <c r="CF106" s="27" t="str" cm="1">
        <f t="array" ref="CF106">IF(CA$2&lt;=$R106,INDEX('Sites Data'!$BH$11:$BH$210,(CA$2+SUM($R$4:$R105))),"")</f>
        <v/>
      </c>
      <c r="CG106" s="27" t="str" cm="1">
        <f t="array" ref="CG106">IF(CA$2&lt;=$R106,INDEX('Sites Data'!$BI$11:$BI$210,(CA$2+SUM($R$4:$R105))),"")</f>
        <v/>
      </c>
      <c r="CH106" s="27" t="str" cm="1">
        <f t="array" ref="CH106">IF(CA$2&lt;=$R106,INDEX('Sites Data'!$BJ$11:$BJ$210,(CA$2+SUM($R$4:$R105))),"")</f>
        <v/>
      </c>
      <c r="CI106" s="27" t="str" cm="1">
        <f t="array" ref="CI106">IF(CA$2&lt;=$R106,INDEX('Sites Data'!$BK$11:$BK$210,(CA$2+SUM($R$4:$R105))),"")</f>
        <v/>
      </c>
      <c r="CJ106" s="25" t="str">
        <f>IF(CA106="","",SUMIF(Hide[Unique Types],$C106&amp;" "&amp;CB106&amp;" "&amp;CC106&amp;" "&amp;CD106,SiteCalc2[FCI Charging Capacity '[kWh/day']]))</f>
        <v/>
      </c>
      <c r="CK106" s="25" t="str">
        <f t="shared" si="23"/>
        <v/>
      </c>
      <c r="CL106" s="25" t="str">
        <f t="shared" si="24"/>
        <v/>
      </c>
      <c r="CM106" s="25" t="str">
        <f t="shared" si="25"/>
        <v/>
      </c>
      <c r="CN106" s="25" t="str">
        <f t="shared" si="26"/>
        <v/>
      </c>
      <c r="CO106" s="25" t="str">
        <f t="shared" si="27"/>
        <v/>
      </c>
      <c r="CP106" s="25" t="str">
        <f t="shared" si="28"/>
        <v/>
      </c>
      <c r="CQ106" s="25" t="str">
        <f t="shared" si="29"/>
        <v/>
      </c>
      <c r="CR106" s="25" t="str">
        <f t="shared" si="30"/>
        <v/>
      </c>
      <c r="CS106" s="25" t="str">
        <f t="shared" si="31"/>
        <v/>
      </c>
      <c r="CT106" s="25" t="str">
        <f t="shared" si="32"/>
        <v/>
      </c>
    </row>
    <row r="107" spans="1:98" x14ac:dyDescent="0.3">
      <c r="A107" s="20">
        <v>104</v>
      </c>
      <c r="B107" s="20">
        <f t="shared" si="33"/>
        <v>0</v>
      </c>
      <c r="D107" s="25">
        <f>_xlfn.XLOOKUP(C107,SiteChar[Site Name],SiteChar[Site Street Address],"",0,1)</f>
        <v>0</v>
      </c>
      <c r="E107" s="25" t="str">
        <f>_xlfn.XLOOKUP(D107,SiteChar[Site Street Address],SiteChar[Site City],"",0,1)</f>
        <v/>
      </c>
      <c r="F107" s="25">
        <f>_xlfn.XLOOKUP($C107,SiteChar[Site Name],SiteChar[Latitude],"",0,1)</f>
        <v>0</v>
      </c>
      <c r="G107" s="25">
        <f>_xlfn.XLOOKUP($C107,SiteChar[Site Name],SiteChar[Longitude],"",0,1)</f>
        <v>0</v>
      </c>
      <c r="H107" s="33">
        <f>_xlfn.XLOOKUP($C107,SiteChar[Site Name],SiteChar[Expected Date of Station Operation],"",0,1)</f>
        <v>0</v>
      </c>
      <c r="I107" s="34">
        <f>_xlfn.XLOOKUP($C107,SiteChar[Site Name],SiteChar[Expected Daily Permitted Hours],"",0,1)</f>
        <v>0</v>
      </c>
      <c r="J107" s="25">
        <f>_xlfn.XLOOKUP($C107,SiteChar[Site Name],SiteChar[Maximum Total Site Power 
'[kW']],"",0,1)</f>
        <v>0</v>
      </c>
      <c r="K107" s="25"/>
      <c r="L107" s="25" cm="1">
        <f t="array" ref="L107">_xlfn.XLOOKUP($C107,SiteChar[Site Name],SiteCalc1[Total Site
FCI 
Power Rating 
'[kW']],"",0,1)</f>
        <v>0</v>
      </c>
      <c r="M107" s="25" cm="1">
        <f t="array" ref="M107">_xlfn.XLOOKUP($C107,SiteChar[Site Name],SiteCalc1[Total 
Site 
LMD-FCI Power Rating 
'[kW']],"",0,1)</f>
        <v>0</v>
      </c>
      <c r="N107" s="25" cm="1">
        <f t="array" ref="N107">_xlfn.XLOOKUP($C107,SiteChar[Site Name],SiteCalc1[Total Site
HD-FCI Power Rating 
'[kW']],"",0,1)</f>
        <v>0</v>
      </c>
      <c r="O107" s="25" cm="1">
        <f t="array" ref="O107">_xlfn.XLOOKUP($C107,SiteChar[Site Name],SiteCalc2[Total Number of 
Site 
FSEs],"",0,1)</f>
        <v>0</v>
      </c>
      <c r="P107" s="27" cm="1">
        <f t="array" ref="P107">_xlfn.XLOOKUP($C107,SiteChar[Site Name],SiteCalc2[Total Number of Site
LMD-FCI FSEs],"",0,1)</f>
        <v>0</v>
      </c>
      <c r="Q107" s="27" cm="1">
        <f t="array" ref="Q107">_xlfn.XLOOKUP($C107,SiteChar[Site Name],SiteCalc2[Total Number of Site
HD-FCI FSEs],"",0,1)</f>
        <v>0</v>
      </c>
      <c r="R107" s="27" t="str" cm="1">
        <f t="array" ref="R107">_xlfn.XLOOKUP(C107,'Sites Data'!AZ114:$AZ$210,'Sites Data'!BA114:$BA$210,"",0,1)</f>
        <v/>
      </c>
      <c r="S107" s="25" t="str" cm="1">
        <f t="array" ref="S107">INDEX('Sites Data'!$BC$11:$BC$210,(S$2+SUM($R$4:R106)))</f>
        <v/>
      </c>
      <c r="T107" s="25" t="str" cm="1">
        <f t="array" ref="T107">INDEX('Sites Data'!$BD$11:$BD$210,(S$2+SUM($R$4:R106)))</f>
        <v/>
      </c>
      <c r="U107" s="25" t="str" cm="1">
        <f t="array" ref="U107">INDEX('Sites Data'!$BE$11:$BE$210,(S$2+SUM($R$4:$R106)))</f>
        <v/>
      </c>
      <c r="V107" s="25" t="str" cm="1">
        <f t="array" ref="V107">INDEX('Sites Data'!$BF$11:$BF$210,(S$2+SUM($R$4:$R106)))</f>
        <v/>
      </c>
      <c r="W107" s="25" t="str" cm="1">
        <f t="array" ref="W107">INDEX('Sites Data'!$BG$11:$BG$210,(S$2+SUM($R$4:$R106)))</f>
        <v/>
      </c>
      <c r="X107" s="25" t="str" cm="1">
        <f t="array" ref="X107">INDEX('Sites Data'!$BH$11:$BH$210,(S$2+SUM($R$4:$R106)))</f>
        <v/>
      </c>
      <c r="Y107" s="25" t="str" cm="1">
        <f t="array" ref="Y107">INDEX('Sites Data'!$BI$11:$BI$210,(S$2+SUM($R$4:$R106)))</f>
        <v/>
      </c>
      <c r="Z107" s="25" t="str" cm="1">
        <f t="array" ref="Z107">INDEX('Sites Data'!$BJ$11:$BJ$210,(S$2+SUM($R$4:$R106)))</f>
        <v/>
      </c>
      <c r="AA107" s="25" t="str" cm="1">
        <f t="array" ref="AA107">INDEX('Sites Data'!$BK$11:$BK$210,(S$2+SUM($R$4:$R106)))</f>
        <v/>
      </c>
      <c r="AB107" s="25" t="str">
        <f>IF(S107="","",SUMIF(Hide[Unique Types],$C107&amp;" "&amp;T107&amp;" "&amp;U107&amp;" "&amp;V107,SiteCalc2[FCI Charging Capacity '[kWh/day']]))</f>
        <v/>
      </c>
      <c r="AC107" s="27" t="str" cm="1">
        <f t="array" ref="AC107">IF(AC$2&lt;=$R107,INDEX('Sites Data'!$BC$11:$BC$210,(AC$2+SUM($R$4:$R106))),"")</f>
        <v/>
      </c>
      <c r="AD107" s="152" t="str" cm="1">
        <f t="array" ref="AD107">IF(AC$2&lt;=$R107,INDEX('Sites Data'!$BD$11:$BD$210,(AC$2+SUM($R$4:$R106))),"")</f>
        <v/>
      </c>
      <c r="AE107" s="27" t="str" cm="1">
        <f t="array" ref="AE107">IF(AC$2&lt;=$R107,INDEX('Sites Data'!$BE$11:$BE$210,(AC$2+SUM($R$4:$R106))),"")</f>
        <v/>
      </c>
      <c r="AF107" s="27" t="str" cm="1">
        <f t="array" ref="AF107">IF(AC$2&lt;=$R107,INDEX('Sites Data'!$BF$11:$BF$210,(AC$2+SUM($R$4:$R106))),"")</f>
        <v/>
      </c>
      <c r="AG107" s="27" t="str" cm="1">
        <f t="array" ref="AG107">IF(AC$2&lt;=$R107,INDEX('Sites Data'!$BG$11:$BG$210,(AC$2+SUM($R$4:$R106))),"")</f>
        <v/>
      </c>
      <c r="AH107" s="27" t="str" cm="1">
        <f t="array" ref="AH107">IF(AC$2&lt;=$R107,INDEX('Sites Data'!$BH$11:$BH$210,(AC$2+SUM($R$4:$R106))),"")</f>
        <v/>
      </c>
      <c r="AI107" s="27" t="str" cm="1">
        <f t="array" ref="AI107">IF(AC$2&lt;=$R107,INDEX('Sites Data'!$BI$11:$BI$210,(AC$2+SUM($R$4:$R106))),"")</f>
        <v/>
      </c>
      <c r="AJ107" s="27" t="str" cm="1">
        <f t="array" ref="AJ107">IF(AC$2&lt;=$R107,INDEX('Sites Data'!$BJ$11:$BJ$210,(AC$2+SUM($R$4:$R106))),"")</f>
        <v/>
      </c>
      <c r="AK107" s="27" t="str" cm="1">
        <f t="array" ref="AK107">IF(AC$2&lt;=$R107,INDEX('Sites Data'!$BK$11:$BK$210,(AC$2+SUM($R$4:$R106))),"")</f>
        <v/>
      </c>
      <c r="AL107" s="25" t="str">
        <f>IF(AC107="","",SUMIF(Hide[Unique Types],$C107&amp;" "&amp;AD107&amp;" "&amp;AE107&amp;" "&amp;AF107,SiteCalc2[FCI Charging Capacity '[kWh/day']]))</f>
        <v/>
      </c>
      <c r="AM107" s="27" t="str" cm="1">
        <f t="array" ref="AM107">IF(AM$2&lt;=$R107,INDEX('Sites Data'!$BC$11:$BC$210,(AM$2+SUM($R$4:$R106))),"")</f>
        <v/>
      </c>
      <c r="AN107" s="27" t="str" cm="1">
        <f t="array" ref="AN107">IF(AM$2&lt;=$R107,INDEX('Sites Data'!$BD$11:$BD$210,(AM$2+SUM($R$4:$R106))),"")</f>
        <v/>
      </c>
      <c r="AO107" s="27" t="str" cm="1">
        <f t="array" ref="AO107">IF(AM$2&lt;=$R107,INDEX('Sites Data'!$BE$11:$BE$210,(AM$2+SUM($R$4:$R106))),"")</f>
        <v/>
      </c>
      <c r="AP107" s="27" t="str" cm="1">
        <f t="array" ref="AP107">IF(AM$2&lt;=$R107,INDEX('Sites Data'!$BF$11:$BF$210,(AM$2+SUM($R$4:$R106))),"")</f>
        <v/>
      </c>
      <c r="AQ107" s="27" t="str" cm="1">
        <f t="array" ref="AQ107">IF(AM$2&lt;=$R107,INDEX('Sites Data'!$BG$11:$BG$210,(AM$2+SUM($R$4:$R106))),"")</f>
        <v/>
      </c>
      <c r="AR107" s="27" t="str" cm="1">
        <f t="array" ref="AR107">IF(AM$2&lt;=$R107,INDEX('Sites Data'!$BH$11:$BH$210,(AM$2+SUM($R$4:$R106))),"")</f>
        <v/>
      </c>
      <c r="AS107" s="27" t="str" cm="1">
        <f t="array" ref="AS107">IF(AM$2&lt;=$R107,INDEX('Sites Data'!$BI$11:$BI$210,(AM$2+SUM($R$4:$R106))),"")</f>
        <v/>
      </c>
      <c r="AT107" s="27" t="str" cm="1">
        <f t="array" ref="AT107">IF(AM$2&lt;=$R107,INDEX('Sites Data'!$BJ$11:$BJ$210,(AM$2+SUM($R$4:$R106))),"")</f>
        <v/>
      </c>
      <c r="AU107" s="27" t="str" cm="1">
        <f t="array" ref="AU107">IF(AM$2&lt;=$R107,INDEX('Sites Data'!$BK$11:$BK$210,(AM$2+SUM($R$4:$R106))),"")</f>
        <v/>
      </c>
      <c r="AV107" s="25" t="str">
        <f>IF(AM107="","",SUMIF(Hide[Unique Types],$C107&amp;" "&amp;AN107&amp;" "&amp;AO107&amp;" "&amp;AP107,SiteCalc2[FCI Charging Capacity '[kWh/day']]))</f>
        <v/>
      </c>
      <c r="AW107" s="27" t="str" cm="1">
        <f t="array" ref="AW107">IF(AW$2&lt;=$R107,INDEX('Sites Data'!$BC$11:$BC$210,(AW$2+SUM($R$4:$R106))),"")</f>
        <v/>
      </c>
      <c r="AX107" s="27" t="str" cm="1">
        <f t="array" ref="AX107">IF(AW$2&lt;=$R107,INDEX('Sites Data'!$BD$11:$BD$210,(AW$2+SUM($R$4:$R106))),"")</f>
        <v/>
      </c>
      <c r="AY107" s="27" t="str" cm="1">
        <f t="array" ref="AY107">IF(AW$2&lt;=$R107,INDEX('Sites Data'!$BE$11:$BE$210,(AW$2+SUM($R$4:$R106))),"")</f>
        <v/>
      </c>
      <c r="AZ107" s="27" t="str" cm="1">
        <f t="array" ref="AZ107">IF(AW$2&lt;=$R107,INDEX('Sites Data'!$BF$11:$BF$210,(AW$2+SUM($R$4:$R106))),"")</f>
        <v/>
      </c>
      <c r="BA107" s="27" t="str" cm="1">
        <f t="array" ref="BA107">IF(AW$2&lt;=$R107,INDEX('Sites Data'!$BG$11:$BG$210,(AW$2+SUM($R$4:$R106))),"")</f>
        <v/>
      </c>
      <c r="BB107" s="27" t="str" cm="1">
        <f t="array" ref="BB107">IF(AW$2&lt;=$R107,INDEX('Sites Data'!$BH$11:$BH$210,(AW$2+SUM($R$4:$R106))),"")</f>
        <v/>
      </c>
      <c r="BC107" s="27" t="str" cm="1">
        <f t="array" ref="BC107">IF(AW$2&lt;=$R107,INDEX('Sites Data'!$BI$11:$BI$210,(AW$2+SUM($R$4:$R106))),"")</f>
        <v/>
      </c>
      <c r="BD107" s="27" t="str" cm="1">
        <f t="array" ref="BD107">IF(AW$2&lt;=$R107,INDEX('Sites Data'!$BJ$11:$BJ$210,(AW$2+SUM($R$4:$R106))),"")</f>
        <v/>
      </c>
      <c r="BE107" s="27" t="str" cm="1">
        <f t="array" ref="BE107">IF(AW$2&lt;=$R107,INDEX('Sites Data'!$BK$11:$BK$210,(AW$2+SUM($R$4:$R106))),"")</f>
        <v/>
      </c>
      <c r="BF107" s="25" t="str">
        <f>IF(AW107="","",SUMIF(Hide[Unique Types],$C107&amp;" "&amp;AX107&amp;" "&amp;AY107&amp;" "&amp;AZ107,SiteCalc2[FCI Charging Capacity '[kWh/day']]))</f>
        <v/>
      </c>
      <c r="BG107" s="27" t="str" cm="1">
        <f t="array" ref="BG107">IF(BG$2&lt;=$R107,INDEX('Sites Data'!$BC$11:$BC$210,(BG$2+SUM($R$4:$R106))),"")</f>
        <v/>
      </c>
      <c r="BH107" s="27" t="str" cm="1">
        <f t="array" ref="BH107">IF(BG$2&lt;=$R107,INDEX('Sites Data'!$BD$11:$BD$210,(BG$2+SUM($R$4:$R106))),"")</f>
        <v/>
      </c>
      <c r="BI107" s="27" t="str" cm="1">
        <f t="array" ref="BI107">IF(BG$2&lt;=$R107,INDEX('Sites Data'!$BE$11:$BE$210,(BG$2+SUM($R$4:$R106))),"")</f>
        <v/>
      </c>
      <c r="BJ107" s="27" t="str" cm="1">
        <f t="array" ref="BJ107">IF(BG$2&lt;=$R107,INDEX('Sites Data'!$BF$11:$BF$210,(BG$2+SUM($R$4:$R106))),"")</f>
        <v/>
      </c>
      <c r="BK107" s="27" t="str" cm="1">
        <f t="array" ref="BK107">IF(BG$2&lt;=$R107,INDEX('Sites Data'!$BG$11:$BG$210,(BG$2+SUM($R$4:$R106))),"")</f>
        <v/>
      </c>
      <c r="BL107" s="27" t="str" cm="1">
        <f t="array" ref="BL107">IF(BG$2&lt;=$R107,INDEX('Sites Data'!$BH$11:$BH$210,(BG$2+SUM($R$4:$R106))),"")</f>
        <v/>
      </c>
      <c r="BM107" s="27" t="str" cm="1">
        <f t="array" ref="BM107">IF(BG$2&lt;=$R107,INDEX('Sites Data'!$BI$11:$BI$210,(BG$2+SUM($R$4:$R106))),"")</f>
        <v/>
      </c>
      <c r="BN107" s="27" t="str" cm="1">
        <f t="array" ref="BN107">IF(BG$2&lt;=$R107,INDEX('Sites Data'!$BJ$11:$BJ$210,(BG$2+SUM($R$4:$R106))),"")</f>
        <v/>
      </c>
      <c r="BO107" s="27" t="str" cm="1">
        <f t="array" ref="BO107">IF(BG$2&lt;=$R107,INDEX('Sites Data'!$BK$11:$BK$210,(BG$2+SUM($R$4:$R106))),"")</f>
        <v/>
      </c>
      <c r="BP107" s="25" t="str">
        <f>IF(BG107="","",SUMIF(Hide[Unique Types],$C107&amp;" "&amp;BH107&amp;" "&amp;BI107&amp;" "&amp;BJ107,SiteCalc2[FCI Charging Capacity '[kWh/day']]))</f>
        <v/>
      </c>
      <c r="BQ107" s="27" t="str" cm="1">
        <f t="array" ref="BQ107">IF(BQ$2&lt;=$R107,INDEX('Sites Data'!$BC$11:$BC$210,(BQ$2+SUM($R$4:$R106))),"")</f>
        <v/>
      </c>
      <c r="BR107" s="27" t="str" cm="1">
        <f t="array" ref="BR107">IF(BQ$2&lt;=$R107,INDEX('Sites Data'!$BD$11:$BD$210,(BQ$2+SUM($R$4:$R106))),"")</f>
        <v/>
      </c>
      <c r="BS107" s="27" t="str" cm="1">
        <f t="array" ref="BS107">IF(BQ$2&lt;=$R107,INDEX('Sites Data'!$BE$11:$BE$210,(BQ$2+SUM($R$4:$R106))),"")</f>
        <v/>
      </c>
      <c r="BT107" s="27" t="str" cm="1">
        <f t="array" ref="BT107">IF(BQ$2&lt;=$R107,INDEX('Sites Data'!$BF$11:$BF$210,(BQ$2+SUM($R$4:$R106))),"")</f>
        <v/>
      </c>
      <c r="BU107" s="27" t="str" cm="1">
        <f t="array" ref="BU107">IF(BQ$2&lt;=$R107,INDEX('Sites Data'!$BG$11:$BG$210,(BQ$2+SUM($R$4:$R106))),"")</f>
        <v/>
      </c>
      <c r="BV107" s="27" t="str" cm="1">
        <f t="array" ref="BV107">IF(BQ$2&lt;=$R107,INDEX('Sites Data'!$BH$11:$BH$210,(BQ$2+SUM($R$4:$R106))),"")</f>
        <v/>
      </c>
      <c r="BW107" s="27" t="str" cm="1">
        <f t="array" ref="BW107">IF(BQ$2&lt;=$R107,INDEX('Sites Data'!$BI$11:$BI$210,(BQ$2+SUM($R$4:$R106))),"")</f>
        <v/>
      </c>
      <c r="BX107" s="27" t="str" cm="1">
        <f t="array" ref="BX107">IF(BQ$2&lt;=$R107,INDEX('Sites Data'!$BJ$11:$BJ$210,(BQ$2+SUM($R$4:$R106))),"")</f>
        <v/>
      </c>
      <c r="BY107" s="27" t="str" cm="1">
        <f t="array" ref="BY107">IF(BQ$2&lt;=$R107,INDEX('Sites Data'!$BK$11:$BK$210,(BQ$2+SUM($R$4:$R106))),"")</f>
        <v/>
      </c>
      <c r="BZ107" s="25" t="str">
        <f>IF(BQ107="","",SUMIF(Hide[Unique Types],$C107&amp;" "&amp;BR107&amp;" "&amp;BS107&amp;" "&amp;BT107,SiteCalc2[FCI Charging Capacity '[kWh/day']]))</f>
        <v/>
      </c>
      <c r="CA107" s="27" t="str" cm="1">
        <f t="array" ref="CA107">IF(CA$2&lt;=$R107,INDEX('Sites Data'!$BC$11:$BC$210,(CA$2+SUM($R$4:$R106))),"")</f>
        <v/>
      </c>
      <c r="CB107" s="27" t="str" cm="1">
        <f t="array" ref="CB107">IF(CA$2&lt;=$R107,INDEX('Sites Data'!$BD$11:$BD$210,(CA$2+SUM($R$4:$R106))),"")</f>
        <v/>
      </c>
      <c r="CC107" s="27" t="str" cm="1">
        <f t="array" ref="CC107">IF(CA$2&lt;=$R107,INDEX('Sites Data'!$BE$11:$BE$210,(CA$2+SUM($R$4:$R106))),"")</f>
        <v/>
      </c>
      <c r="CD107" s="27" t="str" cm="1">
        <f t="array" ref="CD107">IF(CA$2&lt;=$R107,INDEX('Sites Data'!$BF$11:$BF$210,(CA$2+SUM($R$4:$R106))),"")</f>
        <v/>
      </c>
      <c r="CE107" s="27" t="str" cm="1">
        <f t="array" ref="CE107">IF(CA$2&lt;=$R107,INDEX('Sites Data'!$BG$11:$BG$210,(CA$2+SUM($R$4:$R106))),"")</f>
        <v/>
      </c>
      <c r="CF107" s="27" t="str" cm="1">
        <f t="array" ref="CF107">IF(CA$2&lt;=$R107,INDEX('Sites Data'!$BH$11:$BH$210,(CA$2+SUM($R$4:$R106))),"")</f>
        <v/>
      </c>
      <c r="CG107" s="27" t="str" cm="1">
        <f t="array" ref="CG107">IF(CA$2&lt;=$R107,INDEX('Sites Data'!$BI$11:$BI$210,(CA$2+SUM($R$4:$R106))),"")</f>
        <v/>
      </c>
      <c r="CH107" s="27" t="str" cm="1">
        <f t="array" ref="CH107">IF(CA$2&lt;=$R107,INDEX('Sites Data'!$BJ$11:$BJ$210,(CA$2+SUM($R$4:$R106))),"")</f>
        <v/>
      </c>
      <c r="CI107" s="27" t="str" cm="1">
        <f t="array" ref="CI107">IF(CA$2&lt;=$R107,INDEX('Sites Data'!$BK$11:$BK$210,(CA$2+SUM($R$4:$R106))),"")</f>
        <v/>
      </c>
      <c r="CJ107" s="25" t="str">
        <f>IF(CA107="","",SUMIF(Hide[Unique Types],$C107&amp;" "&amp;CB107&amp;" "&amp;CC107&amp;" "&amp;CD107,SiteCalc2[FCI Charging Capacity '[kWh/day']]))</f>
        <v/>
      </c>
      <c r="CK107" s="25" t="str">
        <f t="shared" si="23"/>
        <v/>
      </c>
      <c r="CL107" s="25" t="str">
        <f t="shared" si="24"/>
        <v/>
      </c>
      <c r="CM107" s="25" t="str">
        <f t="shared" si="25"/>
        <v/>
      </c>
      <c r="CN107" s="25" t="str">
        <f t="shared" si="26"/>
        <v/>
      </c>
      <c r="CO107" s="25" t="str">
        <f t="shared" si="27"/>
        <v/>
      </c>
      <c r="CP107" s="25" t="str">
        <f t="shared" si="28"/>
        <v/>
      </c>
      <c r="CQ107" s="25" t="str">
        <f t="shared" si="29"/>
        <v/>
      </c>
      <c r="CR107" s="25" t="str">
        <f t="shared" si="30"/>
        <v/>
      </c>
      <c r="CS107" s="25" t="str">
        <f t="shared" si="31"/>
        <v/>
      </c>
      <c r="CT107" s="25" t="str">
        <f t="shared" si="32"/>
        <v/>
      </c>
    </row>
    <row r="108" spans="1:98" x14ac:dyDescent="0.3">
      <c r="A108" s="20">
        <v>105</v>
      </c>
      <c r="B108" s="20">
        <f t="shared" si="33"/>
        <v>0</v>
      </c>
      <c r="D108" s="25">
        <f>_xlfn.XLOOKUP(C108,SiteChar[Site Name],SiteChar[Site Street Address],"",0,1)</f>
        <v>0</v>
      </c>
      <c r="E108" s="25" t="str">
        <f>_xlfn.XLOOKUP(D108,SiteChar[Site Street Address],SiteChar[Site City],"",0,1)</f>
        <v/>
      </c>
      <c r="F108" s="25">
        <f>_xlfn.XLOOKUP($C108,SiteChar[Site Name],SiteChar[Latitude],"",0,1)</f>
        <v>0</v>
      </c>
      <c r="G108" s="25">
        <f>_xlfn.XLOOKUP($C108,SiteChar[Site Name],SiteChar[Longitude],"",0,1)</f>
        <v>0</v>
      </c>
      <c r="H108" s="33">
        <f>_xlfn.XLOOKUP($C108,SiteChar[Site Name],SiteChar[Expected Date of Station Operation],"",0,1)</f>
        <v>0</v>
      </c>
      <c r="I108" s="34">
        <f>_xlfn.XLOOKUP($C108,SiteChar[Site Name],SiteChar[Expected Daily Permitted Hours],"",0,1)</f>
        <v>0</v>
      </c>
      <c r="J108" s="25">
        <f>_xlfn.XLOOKUP($C108,SiteChar[Site Name],SiteChar[Maximum Total Site Power 
'[kW']],"",0,1)</f>
        <v>0</v>
      </c>
      <c r="K108" s="25"/>
      <c r="L108" s="25" cm="1">
        <f t="array" ref="L108">_xlfn.XLOOKUP($C108,SiteChar[Site Name],SiteCalc1[Total Site
FCI 
Power Rating 
'[kW']],"",0,1)</f>
        <v>0</v>
      </c>
      <c r="M108" s="25" cm="1">
        <f t="array" ref="M108">_xlfn.XLOOKUP($C108,SiteChar[Site Name],SiteCalc1[Total 
Site 
LMD-FCI Power Rating 
'[kW']],"",0,1)</f>
        <v>0</v>
      </c>
      <c r="N108" s="25" cm="1">
        <f t="array" ref="N108">_xlfn.XLOOKUP($C108,SiteChar[Site Name],SiteCalc1[Total Site
HD-FCI Power Rating 
'[kW']],"",0,1)</f>
        <v>0</v>
      </c>
      <c r="O108" s="25" cm="1">
        <f t="array" ref="O108">_xlfn.XLOOKUP($C108,SiteChar[Site Name],SiteCalc2[Total Number of 
Site 
FSEs],"",0,1)</f>
        <v>0</v>
      </c>
      <c r="P108" s="27" cm="1">
        <f t="array" ref="P108">_xlfn.XLOOKUP($C108,SiteChar[Site Name],SiteCalc2[Total Number of Site
LMD-FCI FSEs],"",0,1)</f>
        <v>0</v>
      </c>
      <c r="Q108" s="27" cm="1">
        <f t="array" ref="Q108">_xlfn.XLOOKUP($C108,SiteChar[Site Name],SiteCalc2[Total Number of Site
HD-FCI FSEs],"",0,1)</f>
        <v>0</v>
      </c>
      <c r="R108" s="27" t="str" cm="1">
        <f t="array" ref="R108">_xlfn.XLOOKUP(C108,'Sites Data'!AZ115:$AZ$210,'Sites Data'!BA115:$BA$210,"",0,1)</f>
        <v/>
      </c>
      <c r="S108" s="25" t="str" cm="1">
        <f t="array" ref="S108">INDEX('Sites Data'!$BC$11:$BC$210,(S$2+SUM($R$4:R107)))</f>
        <v/>
      </c>
      <c r="T108" s="25" t="str" cm="1">
        <f t="array" ref="T108">INDEX('Sites Data'!$BD$11:$BD$210,(S$2+SUM($R$4:R107)))</f>
        <v/>
      </c>
      <c r="U108" s="25" t="str" cm="1">
        <f t="array" ref="U108">INDEX('Sites Data'!$BE$11:$BE$210,(S$2+SUM($R$4:$R107)))</f>
        <v/>
      </c>
      <c r="V108" s="25" t="str" cm="1">
        <f t="array" ref="V108">INDEX('Sites Data'!$BF$11:$BF$210,(S$2+SUM($R$4:$R107)))</f>
        <v/>
      </c>
      <c r="W108" s="25" t="str" cm="1">
        <f t="array" ref="W108">INDEX('Sites Data'!$BG$11:$BG$210,(S$2+SUM($R$4:$R107)))</f>
        <v/>
      </c>
      <c r="X108" s="25" t="str" cm="1">
        <f t="array" ref="X108">INDEX('Sites Data'!$BH$11:$BH$210,(S$2+SUM($R$4:$R107)))</f>
        <v/>
      </c>
      <c r="Y108" s="25" t="str" cm="1">
        <f t="array" ref="Y108">INDEX('Sites Data'!$BI$11:$BI$210,(S$2+SUM($R$4:$R107)))</f>
        <v/>
      </c>
      <c r="Z108" s="25" t="str" cm="1">
        <f t="array" ref="Z108">INDEX('Sites Data'!$BJ$11:$BJ$210,(S$2+SUM($R$4:$R107)))</f>
        <v/>
      </c>
      <c r="AA108" s="25" t="str" cm="1">
        <f t="array" ref="AA108">INDEX('Sites Data'!$BK$11:$BK$210,(S$2+SUM($R$4:$R107)))</f>
        <v/>
      </c>
      <c r="AB108" s="25" t="str">
        <f>IF(S108="","",SUMIF(Hide[Unique Types],$C108&amp;" "&amp;T108&amp;" "&amp;U108&amp;" "&amp;V108,SiteCalc2[FCI Charging Capacity '[kWh/day']]))</f>
        <v/>
      </c>
      <c r="AC108" s="27" t="str" cm="1">
        <f t="array" ref="AC108">IF(AC$2&lt;=$R108,INDEX('Sites Data'!$BC$11:$BC$210,(AC$2+SUM($R$4:$R107))),"")</f>
        <v/>
      </c>
      <c r="AD108" s="152" t="str" cm="1">
        <f t="array" ref="AD108">IF(AC$2&lt;=$R108,INDEX('Sites Data'!$BD$11:$BD$210,(AC$2+SUM($R$4:$R107))),"")</f>
        <v/>
      </c>
      <c r="AE108" s="27" t="str" cm="1">
        <f t="array" ref="AE108">IF(AC$2&lt;=$R108,INDEX('Sites Data'!$BE$11:$BE$210,(AC$2+SUM($R$4:$R107))),"")</f>
        <v/>
      </c>
      <c r="AF108" s="27" t="str" cm="1">
        <f t="array" ref="AF108">IF(AC$2&lt;=$R108,INDEX('Sites Data'!$BF$11:$BF$210,(AC$2+SUM($R$4:$R107))),"")</f>
        <v/>
      </c>
      <c r="AG108" s="27" t="str" cm="1">
        <f t="array" ref="AG108">IF(AC$2&lt;=$R108,INDEX('Sites Data'!$BG$11:$BG$210,(AC$2+SUM($R$4:$R107))),"")</f>
        <v/>
      </c>
      <c r="AH108" s="27" t="str" cm="1">
        <f t="array" ref="AH108">IF(AC$2&lt;=$R108,INDEX('Sites Data'!$BH$11:$BH$210,(AC$2+SUM($R$4:$R107))),"")</f>
        <v/>
      </c>
      <c r="AI108" s="27" t="str" cm="1">
        <f t="array" ref="AI108">IF(AC$2&lt;=$R108,INDEX('Sites Data'!$BI$11:$BI$210,(AC$2+SUM($R$4:$R107))),"")</f>
        <v/>
      </c>
      <c r="AJ108" s="27" t="str" cm="1">
        <f t="array" ref="AJ108">IF(AC$2&lt;=$R108,INDEX('Sites Data'!$BJ$11:$BJ$210,(AC$2+SUM($R$4:$R107))),"")</f>
        <v/>
      </c>
      <c r="AK108" s="27" t="str" cm="1">
        <f t="array" ref="AK108">IF(AC$2&lt;=$R108,INDEX('Sites Data'!$BK$11:$BK$210,(AC$2+SUM($R$4:$R107))),"")</f>
        <v/>
      </c>
      <c r="AL108" s="25" t="str">
        <f>IF(AC108="","",SUMIF(Hide[Unique Types],$C108&amp;" "&amp;AD108&amp;" "&amp;AE108&amp;" "&amp;AF108,SiteCalc2[FCI Charging Capacity '[kWh/day']]))</f>
        <v/>
      </c>
      <c r="AM108" s="27" t="str" cm="1">
        <f t="array" ref="AM108">IF(AM$2&lt;=$R108,INDEX('Sites Data'!$BC$11:$BC$210,(AM$2+SUM($R$4:$R107))),"")</f>
        <v/>
      </c>
      <c r="AN108" s="27" t="str" cm="1">
        <f t="array" ref="AN108">IF(AM$2&lt;=$R108,INDEX('Sites Data'!$BD$11:$BD$210,(AM$2+SUM($R$4:$R107))),"")</f>
        <v/>
      </c>
      <c r="AO108" s="27" t="str" cm="1">
        <f t="array" ref="AO108">IF(AM$2&lt;=$R108,INDEX('Sites Data'!$BE$11:$BE$210,(AM$2+SUM($R$4:$R107))),"")</f>
        <v/>
      </c>
      <c r="AP108" s="27" t="str" cm="1">
        <f t="array" ref="AP108">IF(AM$2&lt;=$R108,INDEX('Sites Data'!$BF$11:$BF$210,(AM$2+SUM($R$4:$R107))),"")</f>
        <v/>
      </c>
      <c r="AQ108" s="27" t="str" cm="1">
        <f t="array" ref="AQ108">IF(AM$2&lt;=$R108,INDEX('Sites Data'!$BG$11:$BG$210,(AM$2+SUM($R$4:$R107))),"")</f>
        <v/>
      </c>
      <c r="AR108" s="27" t="str" cm="1">
        <f t="array" ref="AR108">IF(AM$2&lt;=$R108,INDEX('Sites Data'!$BH$11:$BH$210,(AM$2+SUM($R$4:$R107))),"")</f>
        <v/>
      </c>
      <c r="AS108" s="27" t="str" cm="1">
        <f t="array" ref="AS108">IF(AM$2&lt;=$R108,INDEX('Sites Data'!$BI$11:$BI$210,(AM$2+SUM($R$4:$R107))),"")</f>
        <v/>
      </c>
      <c r="AT108" s="27" t="str" cm="1">
        <f t="array" ref="AT108">IF(AM$2&lt;=$R108,INDEX('Sites Data'!$BJ$11:$BJ$210,(AM$2+SUM($R$4:$R107))),"")</f>
        <v/>
      </c>
      <c r="AU108" s="27" t="str" cm="1">
        <f t="array" ref="AU108">IF(AM$2&lt;=$R108,INDEX('Sites Data'!$BK$11:$BK$210,(AM$2+SUM($R$4:$R107))),"")</f>
        <v/>
      </c>
      <c r="AV108" s="25" t="str">
        <f>IF(AM108="","",SUMIF(Hide[Unique Types],$C108&amp;" "&amp;AN108&amp;" "&amp;AO108&amp;" "&amp;AP108,SiteCalc2[FCI Charging Capacity '[kWh/day']]))</f>
        <v/>
      </c>
      <c r="AW108" s="27" t="str" cm="1">
        <f t="array" ref="AW108">IF(AW$2&lt;=$R108,INDEX('Sites Data'!$BC$11:$BC$210,(AW$2+SUM($R$4:$R107))),"")</f>
        <v/>
      </c>
      <c r="AX108" s="27" t="str" cm="1">
        <f t="array" ref="AX108">IF(AW$2&lt;=$R108,INDEX('Sites Data'!$BD$11:$BD$210,(AW$2+SUM($R$4:$R107))),"")</f>
        <v/>
      </c>
      <c r="AY108" s="27" t="str" cm="1">
        <f t="array" ref="AY108">IF(AW$2&lt;=$R108,INDEX('Sites Data'!$BE$11:$BE$210,(AW$2+SUM($R$4:$R107))),"")</f>
        <v/>
      </c>
      <c r="AZ108" s="27" t="str" cm="1">
        <f t="array" ref="AZ108">IF(AW$2&lt;=$R108,INDEX('Sites Data'!$BF$11:$BF$210,(AW$2+SUM($R$4:$R107))),"")</f>
        <v/>
      </c>
      <c r="BA108" s="27" t="str" cm="1">
        <f t="array" ref="BA108">IF(AW$2&lt;=$R108,INDEX('Sites Data'!$BG$11:$BG$210,(AW$2+SUM($R$4:$R107))),"")</f>
        <v/>
      </c>
      <c r="BB108" s="27" t="str" cm="1">
        <f t="array" ref="BB108">IF(AW$2&lt;=$R108,INDEX('Sites Data'!$BH$11:$BH$210,(AW$2+SUM($R$4:$R107))),"")</f>
        <v/>
      </c>
      <c r="BC108" s="27" t="str" cm="1">
        <f t="array" ref="BC108">IF(AW$2&lt;=$R108,INDEX('Sites Data'!$BI$11:$BI$210,(AW$2+SUM($R$4:$R107))),"")</f>
        <v/>
      </c>
      <c r="BD108" s="27" t="str" cm="1">
        <f t="array" ref="BD108">IF(AW$2&lt;=$R108,INDEX('Sites Data'!$BJ$11:$BJ$210,(AW$2+SUM($R$4:$R107))),"")</f>
        <v/>
      </c>
      <c r="BE108" s="27" t="str" cm="1">
        <f t="array" ref="BE108">IF(AW$2&lt;=$R108,INDEX('Sites Data'!$BK$11:$BK$210,(AW$2+SUM($R$4:$R107))),"")</f>
        <v/>
      </c>
      <c r="BF108" s="25" t="str">
        <f>IF(AW108="","",SUMIF(Hide[Unique Types],$C108&amp;" "&amp;AX108&amp;" "&amp;AY108&amp;" "&amp;AZ108,SiteCalc2[FCI Charging Capacity '[kWh/day']]))</f>
        <v/>
      </c>
      <c r="BG108" s="27" t="str" cm="1">
        <f t="array" ref="BG108">IF(BG$2&lt;=$R108,INDEX('Sites Data'!$BC$11:$BC$210,(BG$2+SUM($R$4:$R107))),"")</f>
        <v/>
      </c>
      <c r="BH108" s="27" t="str" cm="1">
        <f t="array" ref="BH108">IF(BG$2&lt;=$R108,INDEX('Sites Data'!$BD$11:$BD$210,(BG$2+SUM($R$4:$R107))),"")</f>
        <v/>
      </c>
      <c r="BI108" s="27" t="str" cm="1">
        <f t="array" ref="BI108">IF(BG$2&lt;=$R108,INDEX('Sites Data'!$BE$11:$BE$210,(BG$2+SUM($R$4:$R107))),"")</f>
        <v/>
      </c>
      <c r="BJ108" s="27" t="str" cm="1">
        <f t="array" ref="BJ108">IF(BG$2&lt;=$R108,INDEX('Sites Data'!$BF$11:$BF$210,(BG$2+SUM($R$4:$R107))),"")</f>
        <v/>
      </c>
      <c r="BK108" s="27" t="str" cm="1">
        <f t="array" ref="BK108">IF(BG$2&lt;=$R108,INDEX('Sites Data'!$BG$11:$BG$210,(BG$2+SUM($R$4:$R107))),"")</f>
        <v/>
      </c>
      <c r="BL108" s="27" t="str" cm="1">
        <f t="array" ref="BL108">IF(BG$2&lt;=$R108,INDEX('Sites Data'!$BH$11:$BH$210,(BG$2+SUM($R$4:$R107))),"")</f>
        <v/>
      </c>
      <c r="BM108" s="27" t="str" cm="1">
        <f t="array" ref="BM108">IF(BG$2&lt;=$R108,INDEX('Sites Data'!$BI$11:$BI$210,(BG$2+SUM($R$4:$R107))),"")</f>
        <v/>
      </c>
      <c r="BN108" s="27" t="str" cm="1">
        <f t="array" ref="BN108">IF(BG$2&lt;=$R108,INDEX('Sites Data'!$BJ$11:$BJ$210,(BG$2+SUM($R$4:$R107))),"")</f>
        <v/>
      </c>
      <c r="BO108" s="27" t="str" cm="1">
        <f t="array" ref="BO108">IF(BG$2&lt;=$R108,INDEX('Sites Data'!$BK$11:$BK$210,(BG$2+SUM($R$4:$R107))),"")</f>
        <v/>
      </c>
      <c r="BP108" s="25" t="str">
        <f>IF(BG108="","",SUMIF(Hide[Unique Types],$C108&amp;" "&amp;BH108&amp;" "&amp;BI108&amp;" "&amp;BJ108,SiteCalc2[FCI Charging Capacity '[kWh/day']]))</f>
        <v/>
      </c>
      <c r="BQ108" s="27" t="str" cm="1">
        <f t="array" ref="BQ108">IF(BQ$2&lt;=$R108,INDEX('Sites Data'!$BC$11:$BC$210,(BQ$2+SUM($R$4:$R107))),"")</f>
        <v/>
      </c>
      <c r="BR108" s="27" t="str" cm="1">
        <f t="array" ref="BR108">IF(BQ$2&lt;=$R108,INDEX('Sites Data'!$BD$11:$BD$210,(BQ$2+SUM($R$4:$R107))),"")</f>
        <v/>
      </c>
      <c r="BS108" s="27" t="str" cm="1">
        <f t="array" ref="BS108">IF(BQ$2&lt;=$R108,INDEX('Sites Data'!$BE$11:$BE$210,(BQ$2+SUM($R$4:$R107))),"")</f>
        <v/>
      </c>
      <c r="BT108" s="27" t="str" cm="1">
        <f t="array" ref="BT108">IF(BQ$2&lt;=$R108,INDEX('Sites Data'!$BF$11:$BF$210,(BQ$2+SUM($R$4:$R107))),"")</f>
        <v/>
      </c>
      <c r="BU108" s="27" t="str" cm="1">
        <f t="array" ref="BU108">IF(BQ$2&lt;=$R108,INDEX('Sites Data'!$BG$11:$BG$210,(BQ$2+SUM($R$4:$R107))),"")</f>
        <v/>
      </c>
      <c r="BV108" s="27" t="str" cm="1">
        <f t="array" ref="BV108">IF(BQ$2&lt;=$R108,INDEX('Sites Data'!$BH$11:$BH$210,(BQ$2+SUM($R$4:$R107))),"")</f>
        <v/>
      </c>
      <c r="BW108" s="27" t="str" cm="1">
        <f t="array" ref="BW108">IF(BQ$2&lt;=$R108,INDEX('Sites Data'!$BI$11:$BI$210,(BQ$2+SUM($R$4:$R107))),"")</f>
        <v/>
      </c>
      <c r="BX108" s="27" t="str" cm="1">
        <f t="array" ref="BX108">IF(BQ$2&lt;=$R108,INDEX('Sites Data'!$BJ$11:$BJ$210,(BQ$2+SUM($R$4:$R107))),"")</f>
        <v/>
      </c>
      <c r="BY108" s="27" t="str" cm="1">
        <f t="array" ref="BY108">IF(BQ$2&lt;=$R108,INDEX('Sites Data'!$BK$11:$BK$210,(BQ$2+SUM($R$4:$R107))),"")</f>
        <v/>
      </c>
      <c r="BZ108" s="25" t="str">
        <f>IF(BQ108="","",SUMIF(Hide[Unique Types],$C108&amp;" "&amp;BR108&amp;" "&amp;BS108&amp;" "&amp;BT108,SiteCalc2[FCI Charging Capacity '[kWh/day']]))</f>
        <v/>
      </c>
      <c r="CA108" s="27" t="str" cm="1">
        <f t="array" ref="CA108">IF(CA$2&lt;=$R108,INDEX('Sites Data'!$BC$11:$BC$210,(CA$2+SUM($R$4:$R107))),"")</f>
        <v/>
      </c>
      <c r="CB108" s="27" t="str" cm="1">
        <f t="array" ref="CB108">IF(CA$2&lt;=$R108,INDEX('Sites Data'!$BD$11:$BD$210,(CA$2+SUM($R$4:$R107))),"")</f>
        <v/>
      </c>
      <c r="CC108" s="27" t="str" cm="1">
        <f t="array" ref="CC108">IF(CA$2&lt;=$R108,INDEX('Sites Data'!$BE$11:$BE$210,(CA$2+SUM($R$4:$R107))),"")</f>
        <v/>
      </c>
      <c r="CD108" s="27" t="str" cm="1">
        <f t="array" ref="CD108">IF(CA$2&lt;=$R108,INDEX('Sites Data'!$BF$11:$BF$210,(CA$2+SUM($R$4:$R107))),"")</f>
        <v/>
      </c>
      <c r="CE108" s="27" t="str" cm="1">
        <f t="array" ref="CE108">IF(CA$2&lt;=$R108,INDEX('Sites Data'!$BG$11:$BG$210,(CA$2+SUM($R$4:$R107))),"")</f>
        <v/>
      </c>
      <c r="CF108" s="27" t="str" cm="1">
        <f t="array" ref="CF108">IF(CA$2&lt;=$R108,INDEX('Sites Data'!$BH$11:$BH$210,(CA$2+SUM($R$4:$R107))),"")</f>
        <v/>
      </c>
      <c r="CG108" s="27" t="str" cm="1">
        <f t="array" ref="CG108">IF(CA$2&lt;=$R108,INDEX('Sites Data'!$BI$11:$BI$210,(CA$2+SUM($R$4:$R107))),"")</f>
        <v/>
      </c>
      <c r="CH108" s="27" t="str" cm="1">
        <f t="array" ref="CH108">IF(CA$2&lt;=$R108,INDEX('Sites Data'!$BJ$11:$BJ$210,(CA$2+SUM($R$4:$R107))),"")</f>
        <v/>
      </c>
      <c r="CI108" s="27" t="str" cm="1">
        <f t="array" ref="CI108">IF(CA$2&lt;=$R108,INDEX('Sites Data'!$BK$11:$BK$210,(CA$2+SUM($R$4:$R107))),"")</f>
        <v/>
      </c>
      <c r="CJ108" s="25" t="str">
        <f>IF(CA108="","",SUMIF(Hide[Unique Types],$C108&amp;" "&amp;CB108&amp;" "&amp;CC108&amp;" "&amp;CD108,SiteCalc2[FCI Charging Capacity '[kWh/day']]))</f>
        <v/>
      </c>
      <c r="CK108" s="25" t="str">
        <f t="shared" si="23"/>
        <v/>
      </c>
      <c r="CL108" s="25" t="str">
        <f t="shared" si="24"/>
        <v/>
      </c>
      <c r="CM108" s="25" t="str">
        <f t="shared" si="25"/>
        <v/>
      </c>
      <c r="CN108" s="25" t="str">
        <f t="shared" si="26"/>
        <v/>
      </c>
      <c r="CO108" s="25" t="str">
        <f t="shared" si="27"/>
        <v/>
      </c>
      <c r="CP108" s="25" t="str">
        <f t="shared" si="28"/>
        <v/>
      </c>
      <c r="CQ108" s="25" t="str">
        <f t="shared" si="29"/>
        <v/>
      </c>
      <c r="CR108" s="25" t="str">
        <f t="shared" si="30"/>
        <v/>
      </c>
      <c r="CS108" s="25" t="str">
        <f t="shared" si="31"/>
        <v/>
      </c>
      <c r="CT108" s="25" t="str">
        <f t="shared" si="32"/>
        <v/>
      </c>
    </row>
    <row r="109" spans="1:98" x14ac:dyDescent="0.3">
      <c r="A109" s="20">
        <v>106</v>
      </c>
      <c r="B109" s="20">
        <f t="shared" si="33"/>
        <v>0</v>
      </c>
      <c r="D109" s="25">
        <f>_xlfn.XLOOKUP(C109,SiteChar[Site Name],SiteChar[Site Street Address],"",0,1)</f>
        <v>0</v>
      </c>
      <c r="E109" s="25" t="str">
        <f>_xlfn.XLOOKUP(D109,SiteChar[Site Street Address],SiteChar[Site City],"",0,1)</f>
        <v/>
      </c>
      <c r="F109" s="25">
        <f>_xlfn.XLOOKUP($C109,SiteChar[Site Name],SiteChar[Latitude],"",0,1)</f>
        <v>0</v>
      </c>
      <c r="G109" s="25">
        <f>_xlfn.XLOOKUP($C109,SiteChar[Site Name],SiteChar[Longitude],"",0,1)</f>
        <v>0</v>
      </c>
      <c r="H109" s="33">
        <f>_xlfn.XLOOKUP($C109,SiteChar[Site Name],SiteChar[Expected Date of Station Operation],"",0,1)</f>
        <v>0</v>
      </c>
      <c r="I109" s="34">
        <f>_xlfn.XLOOKUP($C109,SiteChar[Site Name],SiteChar[Expected Daily Permitted Hours],"",0,1)</f>
        <v>0</v>
      </c>
      <c r="J109" s="25">
        <f>_xlfn.XLOOKUP($C109,SiteChar[Site Name],SiteChar[Maximum Total Site Power 
'[kW']],"",0,1)</f>
        <v>0</v>
      </c>
      <c r="K109" s="25"/>
      <c r="L109" s="25" cm="1">
        <f t="array" ref="L109">_xlfn.XLOOKUP($C109,SiteChar[Site Name],SiteCalc1[Total Site
FCI 
Power Rating 
'[kW']],"",0,1)</f>
        <v>0</v>
      </c>
      <c r="M109" s="25" cm="1">
        <f t="array" ref="M109">_xlfn.XLOOKUP($C109,SiteChar[Site Name],SiteCalc1[Total 
Site 
LMD-FCI Power Rating 
'[kW']],"",0,1)</f>
        <v>0</v>
      </c>
      <c r="N109" s="25" cm="1">
        <f t="array" ref="N109">_xlfn.XLOOKUP($C109,SiteChar[Site Name],SiteCalc1[Total Site
HD-FCI Power Rating 
'[kW']],"",0,1)</f>
        <v>0</v>
      </c>
      <c r="O109" s="25" cm="1">
        <f t="array" ref="O109">_xlfn.XLOOKUP($C109,SiteChar[Site Name],SiteCalc2[Total Number of 
Site 
FSEs],"",0,1)</f>
        <v>0</v>
      </c>
      <c r="P109" s="27" cm="1">
        <f t="array" ref="P109">_xlfn.XLOOKUP($C109,SiteChar[Site Name],SiteCalc2[Total Number of Site
LMD-FCI FSEs],"",0,1)</f>
        <v>0</v>
      </c>
      <c r="Q109" s="27" cm="1">
        <f t="array" ref="Q109">_xlfn.XLOOKUP($C109,SiteChar[Site Name],SiteCalc2[Total Number of Site
HD-FCI FSEs],"",0,1)</f>
        <v>0</v>
      </c>
      <c r="R109" s="27" t="str" cm="1">
        <f t="array" ref="R109">_xlfn.XLOOKUP(C109,'Sites Data'!AZ116:$AZ$210,'Sites Data'!BA116:$BA$210,"",0,1)</f>
        <v/>
      </c>
      <c r="S109" s="25" t="str" cm="1">
        <f t="array" ref="S109">INDEX('Sites Data'!$BC$11:$BC$210,(S$2+SUM($R$4:R108)))</f>
        <v/>
      </c>
      <c r="T109" s="25" t="str" cm="1">
        <f t="array" ref="T109">INDEX('Sites Data'!$BD$11:$BD$210,(S$2+SUM($R$4:R108)))</f>
        <v/>
      </c>
      <c r="U109" s="25" t="str" cm="1">
        <f t="array" ref="U109">INDEX('Sites Data'!$BE$11:$BE$210,(S$2+SUM($R$4:$R108)))</f>
        <v/>
      </c>
      <c r="V109" s="25" t="str" cm="1">
        <f t="array" ref="V109">INDEX('Sites Data'!$BF$11:$BF$210,(S$2+SUM($R$4:$R108)))</f>
        <v/>
      </c>
      <c r="W109" s="25" t="str" cm="1">
        <f t="array" ref="W109">INDEX('Sites Data'!$BG$11:$BG$210,(S$2+SUM($R$4:$R108)))</f>
        <v/>
      </c>
      <c r="X109" s="25" t="str" cm="1">
        <f t="array" ref="X109">INDEX('Sites Data'!$BH$11:$BH$210,(S$2+SUM($R$4:$R108)))</f>
        <v/>
      </c>
      <c r="Y109" s="25" t="str" cm="1">
        <f t="array" ref="Y109">INDEX('Sites Data'!$BI$11:$BI$210,(S$2+SUM($R$4:$R108)))</f>
        <v/>
      </c>
      <c r="Z109" s="25" t="str" cm="1">
        <f t="array" ref="Z109">INDEX('Sites Data'!$BJ$11:$BJ$210,(S$2+SUM($R$4:$R108)))</f>
        <v/>
      </c>
      <c r="AA109" s="25" t="str" cm="1">
        <f t="array" ref="AA109">INDEX('Sites Data'!$BK$11:$BK$210,(S$2+SUM($R$4:$R108)))</f>
        <v/>
      </c>
      <c r="AB109" s="25" t="str">
        <f>IF(S109="","",SUMIF(Hide[Unique Types],$C109&amp;" "&amp;T109&amp;" "&amp;U109&amp;" "&amp;V109,SiteCalc2[FCI Charging Capacity '[kWh/day']]))</f>
        <v/>
      </c>
      <c r="AC109" s="27" t="str" cm="1">
        <f t="array" ref="AC109">IF(AC$2&lt;=$R109,INDEX('Sites Data'!$BC$11:$BC$210,(AC$2+SUM($R$4:$R108))),"")</f>
        <v/>
      </c>
      <c r="AD109" s="152" t="str" cm="1">
        <f t="array" ref="AD109">IF(AC$2&lt;=$R109,INDEX('Sites Data'!$BD$11:$BD$210,(AC$2+SUM($R$4:$R108))),"")</f>
        <v/>
      </c>
      <c r="AE109" s="27" t="str" cm="1">
        <f t="array" ref="AE109">IF(AC$2&lt;=$R109,INDEX('Sites Data'!$BE$11:$BE$210,(AC$2+SUM($R$4:$R108))),"")</f>
        <v/>
      </c>
      <c r="AF109" s="27" t="str" cm="1">
        <f t="array" ref="AF109">IF(AC$2&lt;=$R109,INDEX('Sites Data'!$BF$11:$BF$210,(AC$2+SUM($R$4:$R108))),"")</f>
        <v/>
      </c>
      <c r="AG109" s="27" t="str" cm="1">
        <f t="array" ref="AG109">IF(AC$2&lt;=$R109,INDEX('Sites Data'!$BG$11:$BG$210,(AC$2+SUM($R$4:$R108))),"")</f>
        <v/>
      </c>
      <c r="AH109" s="27" t="str" cm="1">
        <f t="array" ref="AH109">IF(AC$2&lt;=$R109,INDEX('Sites Data'!$BH$11:$BH$210,(AC$2+SUM($R$4:$R108))),"")</f>
        <v/>
      </c>
      <c r="AI109" s="27" t="str" cm="1">
        <f t="array" ref="AI109">IF(AC$2&lt;=$R109,INDEX('Sites Data'!$BI$11:$BI$210,(AC$2+SUM($R$4:$R108))),"")</f>
        <v/>
      </c>
      <c r="AJ109" s="27" t="str" cm="1">
        <f t="array" ref="AJ109">IF(AC$2&lt;=$R109,INDEX('Sites Data'!$BJ$11:$BJ$210,(AC$2+SUM($R$4:$R108))),"")</f>
        <v/>
      </c>
      <c r="AK109" s="27" t="str" cm="1">
        <f t="array" ref="AK109">IF(AC$2&lt;=$R109,INDEX('Sites Data'!$BK$11:$BK$210,(AC$2+SUM($R$4:$R108))),"")</f>
        <v/>
      </c>
      <c r="AL109" s="25" t="str">
        <f>IF(AC109="","",SUMIF(Hide[Unique Types],$C109&amp;" "&amp;AD109&amp;" "&amp;AE109&amp;" "&amp;AF109,SiteCalc2[FCI Charging Capacity '[kWh/day']]))</f>
        <v/>
      </c>
      <c r="AM109" s="27" t="str" cm="1">
        <f t="array" ref="AM109">IF(AM$2&lt;=$R109,INDEX('Sites Data'!$BC$11:$BC$210,(AM$2+SUM($R$4:$R108))),"")</f>
        <v/>
      </c>
      <c r="AN109" s="27" t="str" cm="1">
        <f t="array" ref="AN109">IF(AM$2&lt;=$R109,INDEX('Sites Data'!$BD$11:$BD$210,(AM$2+SUM($R$4:$R108))),"")</f>
        <v/>
      </c>
      <c r="AO109" s="27" t="str" cm="1">
        <f t="array" ref="AO109">IF(AM$2&lt;=$R109,INDEX('Sites Data'!$BE$11:$BE$210,(AM$2+SUM($R$4:$R108))),"")</f>
        <v/>
      </c>
      <c r="AP109" s="27" t="str" cm="1">
        <f t="array" ref="AP109">IF(AM$2&lt;=$R109,INDEX('Sites Data'!$BF$11:$BF$210,(AM$2+SUM($R$4:$R108))),"")</f>
        <v/>
      </c>
      <c r="AQ109" s="27" t="str" cm="1">
        <f t="array" ref="AQ109">IF(AM$2&lt;=$R109,INDEX('Sites Data'!$BG$11:$BG$210,(AM$2+SUM($R$4:$R108))),"")</f>
        <v/>
      </c>
      <c r="AR109" s="27" t="str" cm="1">
        <f t="array" ref="AR109">IF(AM$2&lt;=$R109,INDEX('Sites Data'!$BH$11:$BH$210,(AM$2+SUM($R$4:$R108))),"")</f>
        <v/>
      </c>
      <c r="AS109" s="27" t="str" cm="1">
        <f t="array" ref="AS109">IF(AM$2&lt;=$R109,INDEX('Sites Data'!$BI$11:$BI$210,(AM$2+SUM($R$4:$R108))),"")</f>
        <v/>
      </c>
      <c r="AT109" s="27" t="str" cm="1">
        <f t="array" ref="AT109">IF(AM$2&lt;=$R109,INDEX('Sites Data'!$BJ$11:$BJ$210,(AM$2+SUM($R$4:$R108))),"")</f>
        <v/>
      </c>
      <c r="AU109" s="27" t="str" cm="1">
        <f t="array" ref="AU109">IF(AM$2&lt;=$R109,INDEX('Sites Data'!$BK$11:$BK$210,(AM$2+SUM($R$4:$R108))),"")</f>
        <v/>
      </c>
      <c r="AV109" s="25" t="str">
        <f>IF(AM109="","",SUMIF(Hide[Unique Types],$C109&amp;" "&amp;AN109&amp;" "&amp;AO109&amp;" "&amp;AP109,SiteCalc2[FCI Charging Capacity '[kWh/day']]))</f>
        <v/>
      </c>
      <c r="AW109" s="27" t="str" cm="1">
        <f t="array" ref="AW109">IF(AW$2&lt;=$R109,INDEX('Sites Data'!$BC$11:$BC$210,(AW$2+SUM($R$4:$R108))),"")</f>
        <v/>
      </c>
      <c r="AX109" s="27" t="str" cm="1">
        <f t="array" ref="AX109">IF(AW$2&lt;=$R109,INDEX('Sites Data'!$BD$11:$BD$210,(AW$2+SUM($R$4:$R108))),"")</f>
        <v/>
      </c>
      <c r="AY109" s="27" t="str" cm="1">
        <f t="array" ref="AY109">IF(AW$2&lt;=$R109,INDEX('Sites Data'!$BE$11:$BE$210,(AW$2+SUM($R$4:$R108))),"")</f>
        <v/>
      </c>
      <c r="AZ109" s="27" t="str" cm="1">
        <f t="array" ref="AZ109">IF(AW$2&lt;=$R109,INDEX('Sites Data'!$BF$11:$BF$210,(AW$2+SUM($R$4:$R108))),"")</f>
        <v/>
      </c>
      <c r="BA109" s="27" t="str" cm="1">
        <f t="array" ref="BA109">IF(AW$2&lt;=$R109,INDEX('Sites Data'!$BG$11:$BG$210,(AW$2+SUM($R$4:$R108))),"")</f>
        <v/>
      </c>
      <c r="BB109" s="27" t="str" cm="1">
        <f t="array" ref="BB109">IF(AW$2&lt;=$R109,INDEX('Sites Data'!$BH$11:$BH$210,(AW$2+SUM($R$4:$R108))),"")</f>
        <v/>
      </c>
      <c r="BC109" s="27" t="str" cm="1">
        <f t="array" ref="BC109">IF(AW$2&lt;=$R109,INDEX('Sites Data'!$BI$11:$BI$210,(AW$2+SUM($R$4:$R108))),"")</f>
        <v/>
      </c>
      <c r="BD109" s="27" t="str" cm="1">
        <f t="array" ref="BD109">IF(AW$2&lt;=$R109,INDEX('Sites Data'!$BJ$11:$BJ$210,(AW$2+SUM($R$4:$R108))),"")</f>
        <v/>
      </c>
      <c r="BE109" s="27" t="str" cm="1">
        <f t="array" ref="BE109">IF(AW$2&lt;=$R109,INDEX('Sites Data'!$BK$11:$BK$210,(AW$2+SUM($R$4:$R108))),"")</f>
        <v/>
      </c>
      <c r="BF109" s="25" t="str">
        <f>IF(AW109="","",SUMIF(Hide[Unique Types],$C109&amp;" "&amp;AX109&amp;" "&amp;AY109&amp;" "&amp;AZ109,SiteCalc2[FCI Charging Capacity '[kWh/day']]))</f>
        <v/>
      </c>
      <c r="BG109" s="27" t="str" cm="1">
        <f t="array" ref="BG109">IF(BG$2&lt;=$R109,INDEX('Sites Data'!$BC$11:$BC$210,(BG$2+SUM($R$4:$R108))),"")</f>
        <v/>
      </c>
      <c r="BH109" s="27" t="str" cm="1">
        <f t="array" ref="BH109">IF(BG$2&lt;=$R109,INDEX('Sites Data'!$BD$11:$BD$210,(BG$2+SUM($R$4:$R108))),"")</f>
        <v/>
      </c>
      <c r="BI109" s="27" t="str" cm="1">
        <f t="array" ref="BI109">IF(BG$2&lt;=$R109,INDEX('Sites Data'!$BE$11:$BE$210,(BG$2+SUM($R$4:$R108))),"")</f>
        <v/>
      </c>
      <c r="BJ109" s="27" t="str" cm="1">
        <f t="array" ref="BJ109">IF(BG$2&lt;=$R109,INDEX('Sites Data'!$BF$11:$BF$210,(BG$2+SUM($R$4:$R108))),"")</f>
        <v/>
      </c>
      <c r="BK109" s="27" t="str" cm="1">
        <f t="array" ref="BK109">IF(BG$2&lt;=$R109,INDEX('Sites Data'!$BG$11:$BG$210,(BG$2+SUM($R$4:$R108))),"")</f>
        <v/>
      </c>
      <c r="BL109" s="27" t="str" cm="1">
        <f t="array" ref="BL109">IF(BG$2&lt;=$R109,INDEX('Sites Data'!$BH$11:$BH$210,(BG$2+SUM($R$4:$R108))),"")</f>
        <v/>
      </c>
      <c r="BM109" s="27" t="str" cm="1">
        <f t="array" ref="BM109">IF(BG$2&lt;=$R109,INDEX('Sites Data'!$BI$11:$BI$210,(BG$2+SUM($R$4:$R108))),"")</f>
        <v/>
      </c>
      <c r="BN109" s="27" t="str" cm="1">
        <f t="array" ref="BN109">IF(BG$2&lt;=$R109,INDEX('Sites Data'!$BJ$11:$BJ$210,(BG$2+SUM($R$4:$R108))),"")</f>
        <v/>
      </c>
      <c r="BO109" s="27" t="str" cm="1">
        <f t="array" ref="BO109">IF(BG$2&lt;=$R109,INDEX('Sites Data'!$BK$11:$BK$210,(BG$2+SUM($R$4:$R108))),"")</f>
        <v/>
      </c>
      <c r="BP109" s="25" t="str">
        <f>IF(BG109="","",SUMIF(Hide[Unique Types],$C109&amp;" "&amp;BH109&amp;" "&amp;BI109&amp;" "&amp;BJ109,SiteCalc2[FCI Charging Capacity '[kWh/day']]))</f>
        <v/>
      </c>
      <c r="BQ109" s="27" t="str" cm="1">
        <f t="array" ref="BQ109">IF(BQ$2&lt;=$R109,INDEX('Sites Data'!$BC$11:$BC$210,(BQ$2+SUM($R$4:$R108))),"")</f>
        <v/>
      </c>
      <c r="BR109" s="27" t="str" cm="1">
        <f t="array" ref="BR109">IF(BQ$2&lt;=$R109,INDEX('Sites Data'!$BD$11:$BD$210,(BQ$2+SUM($R$4:$R108))),"")</f>
        <v/>
      </c>
      <c r="BS109" s="27" t="str" cm="1">
        <f t="array" ref="BS109">IF(BQ$2&lt;=$R109,INDEX('Sites Data'!$BE$11:$BE$210,(BQ$2+SUM($R$4:$R108))),"")</f>
        <v/>
      </c>
      <c r="BT109" s="27" t="str" cm="1">
        <f t="array" ref="BT109">IF(BQ$2&lt;=$R109,INDEX('Sites Data'!$BF$11:$BF$210,(BQ$2+SUM($R$4:$R108))),"")</f>
        <v/>
      </c>
      <c r="BU109" s="27" t="str" cm="1">
        <f t="array" ref="BU109">IF(BQ$2&lt;=$R109,INDEX('Sites Data'!$BG$11:$BG$210,(BQ$2+SUM($R$4:$R108))),"")</f>
        <v/>
      </c>
      <c r="BV109" s="27" t="str" cm="1">
        <f t="array" ref="BV109">IF(BQ$2&lt;=$R109,INDEX('Sites Data'!$BH$11:$BH$210,(BQ$2+SUM($R$4:$R108))),"")</f>
        <v/>
      </c>
      <c r="BW109" s="27" t="str" cm="1">
        <f t="array" ref="BW109">IF(BQ$2&lt;=$R109,INDEX('Sites Data'!$BI$11:$BI$210,(BQ$2+SUM($R$4:$R108))),"")</f>
        <v/>
      </c>
      <c r="BX109" s="27" t="str" cm="1">
        <f t="array" ref="BX109">IF(BQ$2&lt;=$R109,INDEX('Sites Data'!$BJ$11:$BJ$210,(BQ$2+SUM($R$4:$R108))),"")</f>
        <v/>
      </c>
      <c r="BY109" s="27" t="str" cm="1">
        <f t="array" ref="BY109">IF(BQ$2&lt;=$R109,INDEX('Sites Data'!$BK$11:$BK$210,(BQ$2+SUM($R$4:$R108))),"")</f>
        <v/>
      </c>
      <c r="BZ109" s="25" t="str">
        <f>IF(BQ109="","",SUMIF(Hide[Unique Types],$C109&amp;" "&amp;BR109&amp;" "&amp;BS109&amp;" "&amp;BT109,SiteCalc2[FCI Charging Capacity '[kWh/day']]))</f>
        <v/>
      </c>
      <c r="CA109" s="27" t="str" cm="1">
        <f t="array" ref="CA109">IF(CA$2&lt;=$R109,INDEX('Sites Data'!$BC$11:$BC$210,(CA$2+SUM($R$4:$R108))),"")</f>
        <v/>
      </c>
      <c r="CB109" s="27" t="str" cm="1">
        <f t="array" ref="CB109">IF(CA$2&lt;=$R109,INDEX('Sites Data'!$BD$11:$BD$210,(CA$2+SUM($R$4:$R108))),"")</f>
        <v/>
      </c>
      <c r="CC109" s="27" t="str" cm="1">
        <f t="array" ref="CC109">IF(CA$2&lt;=$R109,INDEX('Sites Data'!$BE$11:$BE$210,(CA$2+SUM($R$4:$R108))),"")</f>
        <v/>
      </c>
      <c r="CD109" s="27" t="str" cm="1">
        <f t="array" ref="CD109">IF(CA$2&lt;=$R109,INDEX('Sites Data'!$BF$11:$BF$210,(CA$2+SUM($R$4:$R108))),"")</f>
        <v/>
      </c>
      <c r="CE109" s="27" t="str" cm="1">
        <f t="array" ref="CE109">IF(CA$2&lt;=$R109,INDEX('Sites Data'!$BG$11:$BG$210,(CA$2+SUM($R$4:$R108))),"")</f>
        <v/>
      </c>
      <c r="CF109" s="27" t="str" cm="1">
        <f t="array" ref="CF109">IF(CA$2&lt;=$R109,INDEX('Sites Data'!$BH$11:$BH$210,(CA$2+SUM($R$4:$R108))),"")</f>
        <v/>
      </c>
      <c r="CG109" s="27" t="str" cm="1">
        <f t="array" ref="CG109">IF(CA$2&lt;=$R109,INDEX('Sites Data'!$BI$11:$BI$210,(CA$2+SUM($R$4:$R108))),"")</f>
        <v/>
      </c>
      <c r="CH109" s="27" t="str" cm="1">
        <f t="array" ref="CH109">IF(CA$2&lt;=$R109,INDEX('Sites Data'!$BJ$11:$BJ$210,(CA$2+SUM($R$4:$R108))),"")</f>
        <v/>
      </c>
      <c r="CI109" s="27" t="str" cm="1">
        <f t="array" ref="CI109">IF(CA$2&lt;=$R109,INDEX('Sites Data'!$BK$11:$BK$210,(CA$2+SUM($R$4:$R108))),"")</f>
        <v/>
      </c>
      <c r="CJ109" s="25" t="str">
        <f>IF(CA109="","",SUMIF(Hide[Unique Types],$C109&amp;" "&amp;CB109&amp;" "&amp;CC109&amp;" "&amp;CD109,SiteCalc2[FCI Charging Capacity '[kWh/day']]))</f>
        <v/>
      </c>
      <c r="CK109" s="25" t="str">
        <f t="shared" si="23"/>
        <v/>
      </c>
      <c r="CL109" s="25" t="str">
        <f t="shared" si="24"/>
        <v/>
      </c>
      <c r="CM109" s="25" t="str">
        <f t="shared" si="25"/>
        <v/>
      </c>
      <c r="CN109" s="25" t="str">
        <f t="shared" si="26"/>
        <v/>
      </c>
      <c r="CO109" s="25" t="str">
        <f t="shared" si="27"/>
        <v/>
      </c>
      <c r="CP109" s="25" t="str">
        <f t="shared" si="28"/>
        <v/>
      </c>
      <c r="CQ109" s="25" t="str">
        <f t="shared" si="29"/>
        <v/>
      </c>
      <c r="CR109" s="25" t="str">
        <f t="shared" si="30"/>
        <v/>
      </c>
      <c r="CS109" s="25" t="str">
        <f t="shared" si="31"/>
        <v/>
      </c>
      <c r="CT109" s="25" t="str">
        <f t="shared" si="32"/>
        <v/>
      </c>
    </row>
    <row r="110" spans="1:98" x14ac:dyDescent="0.3">
      <c r="A110" s="20">
        <v>107</v>
      </c>
      <c r="B110" s="20">
        <f t="shared" si="33"/>
        <v>0</v>
      </c>
      <c r="D110" s="25">
        <f>_xlfn.XLOOKUP(C110,SiteChar[Site Name],SiteChar[Site Street Address],"",0,1)</f>
        <v>0</v>
      </c>
      <c r="E110" s="25" t="str">
        <f>_xlfn.XLOOKUP(D110,SiteChar[Site Street Address],SiteChar[Site City],"",0,1)</f>
        <v/>
      </c>
      <c r="F110" s="25">
        <f>_xlfn.XLOOKUP($C110,SiteChar[Site Name],SiteChar[Latitude],"",0,1)</f>
        <v>0</v>
      </c>
      <c r="G110" s="25">
        <f>_xlfn.XLOOKUP($C110,SiteChar[Site Name],SiteChar[Longitude],"",0,1)</f>
        <v>0</v>
      </c>
      <c r="H110" s="33">
        <f>_xlfn.XLOOKUP($C110,SiteChar[Site Name],SiteChar[Expected Date of Station Operation],"",0,1)</f>
        <v>0</v>
      </c>
      <c r="I110" s="34">
        <f>_xlfn.XLOOKUP($C110,SiteChar[Site Name],SiteChar[Expected Daily Permitted Hours],"",0,1)</f>
        <v>0</v>
      </c>
      <c r="J110" s="25">
        <f>_xlfn.XLOOKUP($C110,SiteChar[Site Name],SiteChar[Maximum Total Site Power 
'[kW']],"",0,1)</f>
        <v>0</v>
      </c>
      <c r="K110" s="25"/>
      <c r="L110" s="25" cm="1">
        <f t="array" ref="L110">_xlfn.XLOOKUP($C110,SiteChar[Site Name],SiteCalc1[Total Site
FCI 
Power Rating 
'[kW']],"",0,1)</f>
        <v>0</v>
      </c>
      <c r="M110" s="25" cm="1">
        <f t="array" ref="M110">_xlfn.XLOOKUP($C110,SiteChar[Site Name],SiteCalc1[Total 
Site 
LMD-FCI Power Rating 
'[kW']],"",0,1)</f>
        <v>0</v>
      </c>
      <c r="N110" s="25" cm="1">
        <f t="array" ref="N110">_xlfn.XLOOKUP($C110,SiteChar[Site Name],SiteCalc1[Total Site
HD-FCI Power Rating 
'[kW']],"",0,1)</f>
        <v>0</v>
      </c>
      <c r="O110" s="25" cm="1">
        <f t="array" ref="O110">_xlfn.XLOOKUP($C110,SiteChar[Site Name],SiteCalc2[Total Number of 
Site 
FSEs],"",0,1)</f>
        <v>0</v>
      </c>
      <c r="P110" s="27" cm="1">
        <f t="array" ref="P110">_xlfn.XLOOKUP($C110,SiteChar[Site Name],SiteCalc2[Total Number of Site
LMD-FCI FSEs],"",0,1)</f>
        <v>0</v>
      </c>
      <c r="Q110" s="27" cm="1">
        <f t="array" ref="Q110">_xlfn.XLOOKUP($C110,SiteChar[Site Name],SiteCalc2[Total Number of Site
HD-FCI FSEs],"",0,1)</f>
        <v>0</v>
      </c>
      <c r="R110" s="27" t="str" cm="1">
        <f t="array" ref="R110">_xlfn.XLOOKUP(C110,'Sites Data'!AZ117:$AZ$210,'Sites Data'!BA117:$BA$210,"",0,1)</f>
        <v/>
      </c>
      <c r="S110" s="25" t="str" cm="1">
        <f t="array" ref="S110">INDEX('Sites Data'!$BC$11:$BC$210,(S$2+SUM($R$4:R109)))</f>
        <v/>
      </c>
      <c r="T110" s="25" t="str" cm="1">
        <f t="array" ref="T110">INDEX('Sites Data'!$BD$11:$BD$210,(S$2+SUM($R$4:R109)))</f>
        <v/>
      </c>
      <c r="U110" s="25" t="str" cm="1">
        <f t="array" ref="U110">INDEX('Sites Data'!$BE$11:$BE$210,(S$2+SUM($R$4:$R109)))</f>
        <v/>
      </c>
      <c r="V110" s="25" t="str" cm="1">
        <f t="array" ref="V110">INDEX('Sites Data'!$BF$11:$BF$210,(S$2+SUM($R$4:$R109)))</f>
        <v/>
      </c>
      <c r="W110" s="25" t="str" cm="1">
        <f t="array" ref="W110">INDEX('Sites Data'!$BG$11:$BG$210,(S$2+SUM($R$4:$R109)))</f>
        <v/>
      </c>
      <c r="X110" s="25" t="str" cm="1">
        <f t="array" ref="X110">INDEX('Sites Data'!$BH$11:$BH$210,(S$2+SUM($R$4:$R109)))</f>
        <v/>
      </c>
      <c r="Y110" s="25" t="str" cm="1">
        <f t="array" ref="Y110">INDEX('Sites Data'!$BI$11:$BI$210,(S$2+SUM($R$4:$R109)))</f>
        <v/>
      </c>
      <c r="Z110" s="25" t="str" cm="1">
        <f t="array" ref="Z110">INDEX('Sites Data'!$BJ$11:$BJ$210,(S$2+SUM($R$4:$R109)))</f>
        <v/>
      </c>
      <c r="AA110" s="25" t="str" cm="1">
        <f t="array" ref="AA110">INDEX('Sites Data'!$BK$11:$BK$210,(S$2+SUM($R$4:$R109)))</f>
        <v/>
      </c>
      <c r="AB110" s="25" t="str">
        <f>IF(S110="","",SUMIF(Hide[Unique Types],$C110&amp;" "&amp;T110&amp;" "&amp;U110&amp;" "&amp;V110,SiteCalc2[FCI Charging Capacity '[kWh/day']]))</f>
        <v/>
      </c>
      <c r="AC110" s="27" t="str" cm="1">
        <f t="array" ref="AC110">IF(AC$2&lt;=$R110,INDEX('Sites Data'!$BC$11:$BC$210,(AC$2+SUM($R$4:$R109))),"")</f>
        <v/>
      </c>
      <c r="AD110" s="152" t="str" cm="1">
        <f t="array" ref="AD110">IF(AC$2&lt;=$R110,INDEX('Sites Data'!$BD$11:$BD$210,(AC$2+SUM($R$4:$R109))),"")</f>
        <v/>
      </c>
      <c r="AE110" s="27" t="str" cm="1">
        <f t="array" ref="AE110">IF(AC$2&lt;=$R110,INDEX('Sites Data'!$BE$11:$BE$210,(AC$2+SUM($R$4:$R109))),"")</f>
        <v/>
      </c>
      <c r="AF110" s="27" t="str" cm="1">
        <f t="array" ref="AF110">IF(AC$2&lt;=$R110,INDEX('Sites Data'!$BF$11:$BF$210,(AC$2+SUM($R$4:$R109))),"")</f>
        <v/>
      </c>
      <c r="AG110" s="27" t="str" cm="1">
        <f t="array" ref="AG110">IF(AC$2&lt;=$R110,INDEX('Sites Data'!$BG$11:$BG$210,(AC$2+SUM($R$4:$R109))),"")</f>
        <v/>
      </c>
      <c r="AH110" s="27" t="str" cm="1">
        <f t="array" ref="AH110">IF(AC$2&lt;=$R110,INDEX('Sites Data'!$BH$11:$BH$210,(AC$2+SUM($R$4:$R109))),"")</f>
        <v/>
      </c>
      <c r="AI110" s="27" t="str" cm="1">
        <f t="array" ref="AI110">IF(AC$2&lt;=$R110,INDEX('Sites Data'!$BI$11:$BI$210,(AC$2+SUM($R$4:$R109))),"")</f>
        <v/>
      </c>
      <c r="AJ110" s="27" t="str" cm="1">
        <f t="array" ref="AJ110">IF(AC$2&lt;=$R110,INDEX('Sites Data'!$BJ$11:$BJ$210,(AC$2+SUM($R$4:$R109))),"")</f>
        <v/>
      </c>
      <c r="AK110" s="27" t="str" cm="1">
        <f t="array" ref="AK110">IF(AC$2&lt;=$R110,INDEX('Sites Data'!$BK$11:$BK$210,(AC$2+SUM($R$4:$R109))),"")</f>
        <v/>
      </c>
      <c r="AL110" s="25" t="str">
        <f>IF(AC110="","",SUMIF(Hide[Unique Types],$C110&amp;" "&amp;AD110&amp;" "&amp;AE110&amp;" "&amp;AF110,SiteCalc2[FCI Charging Capacity '[kWh/day']]))</f>
        <v/>
      </c>
      <c r="AM110" s="27" t="str" cm="1">
        <f t="array" ref="AM110">IF(AM$2&lt;=$R110,INDEX('Sites Data'!$BC$11:$BC$210,(AM$2+SUM($R$4:$R109))),"")</f>
        <v/>
      </c>
      <c r="AN110" s="27" t="str" cm="1">
        <f t="array" ref="AN110">IF(AM$2&lt;=$R110,INDEX('Sites Data'!$BD$11:$BD$210,(AM$2+SUM($R$4:$R109))),"")</f>
        <v/>
      </c>
      <c r="AO110" s="27" t="str" cm="1">
        <f t="array" ref="AO110">IF(AM$2&lt;=$R110,INDEX('Sites Data'!$BE$11:$BE$210,(AM$2+SUM($R$4:$R109))),"")</f>
        <v/>
      </c>
      <c r="AP110" s="27" t="str" cm="1">
        <f t="array" ref="AP110">IF(AM$2&lt;=$R110,INDEX('Sites Data'!$BF$11:$BF$210,(AM$2+SUM($R$4:$R109))),"")</f>
        <v/>
      </c>
      <c r="AQ110" s="27" t="str" cm="1">
        <f t="array" ref="AQ110">IF(AM$2&lt;=$R110,INDEX('Sites Data'!$BG$11:$BG$210,(AM$2+SUM($R$4:$R109))),"")</f>
        <v/>
      </c>
      <c r="AR110" s="27" t="str" cm="1">
        <f t="array" ref="AR110">IF(AM$2&lt;=$R110,INDEX('Sites Data'!$BH$11:$BH$210,(AM$2+SUM($R$4:$R109))),"")</f>
        <v/>
      </c>
      <c r="AS110" s="27" t="str" cm="1">
        <f t="array" ref="AS110">IF(AM$2&lt;=$R110,INDEX('Sites Data'!$BI$11:$BI$210,(AM$2+SUM($R$4:$R109))),"")</f>
        <v/>
      </c>
      <c r="AT110" s="27" t="str" cm="1">
        <f t="array" ref="AT110">IF(AM$2&lt;=$R110,INDEX('Sites Data'!$BJ$11:$BJ$210,(AM$2+SUM($R$4:$R109))),"")</f>
        <v/>
      </c>
      <c r="AU110" s="27" t="str" cm="1">
        <f t="array" ref="AU110">IF(AM$2&lt;=$R110,INDEX('Sites Data'!$BK$11:$BK$210,(AM$2+SUM($R$4:$R109))),"")</f>
        <v/>
      </c>
      <c r="AV110" s="25" t="str">
        <f>IF(AM110="","",SUMIF(Hide[Unique Types],$C110&amp;" "&amp;AN110&amp;" "&amp;AO110&amp;" "&amp;AP110,SiteCalc2[FCI Charging Capacity '[kWh/day']]))</f>
        <v/>
      </c>
      <c r="AW110" s="27" t="str" cm="1">
        <f t="array" ref="AW110">IF(AW$2&lt;=$R110,INDEX('Sites Data'!$BC$11:$BC$210,(AW$2+SUM($R$4:$R109))),"")</f>
        <v/>
      </c>
      <c r="AX110" s="27" t="str" cm="1">
        <f t="array" ref="AX110">IF(AW$2&lt;=$R110,INDEX('Sites Data'!$BD$11:$BD$210,(AW$2+SUM($R$4:$R109))),"")</f>
        <v/>
      </c>
      <c r="AY110" s="27" t="str" cm="1">
        <f t="array" ref="AY110">IF(AW$2&lt;=$R110,INDEX('Sites Data'!$BE$11:$BE$210,(AW$2+SUM($R$4:$R109))),"")</f>
        <v/>
      </c>
      <c r="AZ110" s="27" t="str" cm="1">
        <f t="array" ref="AZ110">IF(AW$2&lt;=$R110,INDEX('Sites Data'!$BF$11:$BF$210,(AW$2+SUM($R$4:$R109))),"")</f>
        <v/>
      </c>
      <c r="BA110" s="27" t="str" cm="1">
        <f t="array" ref="BA110">IF(AW$2&lt;=$R110,INDEX('Sites Data'!$BG$11:$BG$210,(AW$2+SUM($R$4:$R109))),"")</f>
        <v/>
      </c>
      <c r="BB110" s="27" t="str" cm="1">
        <f t="array" ref="BB110">IF(AW$2&lt;=$R110,INDEX('Sites Data'!$BH$11:$BH$210,(AW$2+SUM($R$4:$R109))),"")</f>
        <v/>
      </c>
      <c r="BC110" s="27" t="str" cm="1">
        <f t="array" ref="BC110">IF(AW$2&lt;=$R110,INDEX('Sites Data'!$BI$11:$BI$210,(AW$2+SUM($R$4:$R109))),"")</f>
        <v/>
      </c>
      <c r="BD110" s="27" t="str" cm="1">
        <f t="array" ref="BD110">IF(AW$2&lt;=$R110,INDEX('Sites Data'!$BJ$11:$BJ$210,(AW$2+SUM($R$4:$R109))),"")</f>
        <v/>
      </c>
      <c r="BE110" s="27" t="str" cm="1">
        <f t="array" ref="BE110">IF(AW$2&lt;=$R110,INDEX('Sites Data'!$BK$11:$BK$210,(AW$2+SUM($R$4:$R109))),"")</f>
        <v/>
      </c>
      <c r="BF110" s="25" t="str">
        <f>IF(AW110="","",SUMIF(Hide[Unique Types],$C110&amp;" "&amp;AX110&amp;" "&amp;AY110&amp;" "&amp;AZ110,SiteCalc2[FCI Charging Capacity '[kWh/day']]))</f>
        <v/>
      </c>
      <c r="BG110" s="27" t="str" cm="1">
        <f t="array" ref="BG110">IF(BG$2&lt;=$R110,INDEX('Sites Data'!$BC$11:$BC$210,(BG$2+SUM($R$4:$R109))),"")</f>
        <v/>
      </c>
      <c r="BH110" s="27" t="str" cm="1">
        <f t="array" ref="BH110">IF(BG$2&lt;=$R110,INDEX('Sites Data'!$BD$11:$BD$210,(BG$2+SUM($R$4:$R109))),"")</f>
        <v/>
      </c>
      <c r="BI110" s="27" t="str" cm="1">
        <f t="array" ref="BI110">IF(BG$2&lt;=$R110,INDEX('Sites Data'!$BE$11:$BE$210,(BG$2+SUM($R$4:$R109))),"")</f>
        <v/>
      </c>
      <c r="BJ110" s="27" t="str" cm="1">
        <f t="array" ref="BJ110">IF(BG$2&lt;=$R110,INDEX('Sites Data'!$BF$11:$BF$210,(BG$2+SUM($R$4:$R109))),"")</f>
        <v/>
      </c>
      <c r="BK110" s="27" t="str" cm="1">
        <f t="array" ref="BK110">IF(BG$2&lt;=$R110,INDEX('Sites Data'!$BG$11:$BG$210,(BG$2+SUM($R$4:$R109))),"")</f>
        <v/>
      </c>
      <c r="BL110" s="27" t="str" cm="1">
        <f t="array" ref="BL110">IF(BG$2&lt;=$R110,INDEX('Sites Data'!$BH$11:$BH$210,(BG$2+SUM($R$4:$R109))),"")</f>
        <v/>
      </c>
      <c r="BM110" s="27" t="str" cm="1">
        <f t="array" ref="BM110">IF(BG$2&lt;=$R110,INDEX('Sites Data'!$BI$11:$BI$210,(BG$2+SUM($R$4:$R109))),"")</f>
        <v/>
      </c>
      <c r="BN110" s="27" t="str" cm="1">
        <f t="array" ref="BN110">IF(BG$2&lt;=$R110,INDEX('Sites Data'!$BJ$11:$BJ$210,(BG$2+SUM($R$4:$R109))),"")</f>
        <v/>
      </c>
      <c r="BO110" s="27" t="str" cm="1">
        <f t="array" ref="BO110">IF(BG$2&lt;=$R110,INDEX('Sites Data'!$BK$11:$BK$210,(BG$2+SUM($R$4:$R109))),"")</f>
        <v/>
      </c>
      <c r="BP110" s="25" t="str">
        <f>IF(BG110="","",SUMIF(Hide[Unique Types],$C110&amp;" "&amp;BH110&amp;" "&amp;BI110&amp;" "&amp;BJ110,SiteCalc2[FCI Charging Capacity '[kWh/day']]))</f>
        <v/>
      </c>
      <c r="BQ110" s="27" t="str" cm="1">
        <f t="array" ref="BQ110">IF(BQ$2&lt;=$R110,INDEX('Sites Data'!$BC$11:$BC$210,(BQ$2+SUM($R$4:$R109))),"")</f>
        <v/>
      </c>
      <c r="BR110" s="27" t="str" cm="1">
        <f t="array" ref="BR110">IF(BQ$2&lt;=$R110,INDEX('Sites Data'!$BD$11:$BD$210,(BQ$2+SUM($R$4:$R109))),"")</f>
        <v/>
      </c>
      <c r="BS110" s="27" t="str" cm="1">
        <f t="array" ref="BS110">IF(BQ$2&lt;=$R110,INDEX('Sites Data'!$BE$11:$BE$210,(BQ$2+SUM($R$4:$R109))),"")</f>
        <v/>
      </c>
      <c r="BT110" s="27" t="str" cm="1">
        <f t="array" ref="BT110">IF(BQ$2&lt;=$R110,INDEX('Sites Data'!$BF$11:$BF$210,(BQ$2+SUM($R$4:$R109))),"")</f>
        <v/>
      </c>
      <c r="BU110" s="27" t="str" cm="1">
        <f t="array" ref="BU110">IF(BQ$2&lt;=$R110,INDEX('Sites Data'!$BG$11:$BG$210,(BQ$2+SUM($R$4:$R109))),"")</f>
        <v/>
      </c>
      <c r="BV110" s="27" t="str" cm="1">
        <f t="array" ref="BV110">IF(BQ$2&lt;=$R110,INDEX('Sites Data'!$BH$11:$BH$210,(BQ$2+SUM($R$4:$R109))),"")</f>
        <v/>
      </c>
      <c r="BW110" s="27" t="str" cm="1">
        <f t="array" ref="BW110">IF(BQ$2&lt;=$R110,INDEX('Sites Data'!$BI$11:$BI$210,(BQ$2+SUM($R$4:$R109))),"")</f>
        <v/>
      </c>
      <c r="BX110" s="27" t="str" cm="1">
        <f t="array" ref="BX110">IF(BQ$2&lt;=$R110,INDEX('Sites Data'!$BJ$11:$BJ$210,(BQ$2+SUM($R$4:$R109))),"")</f>
        <v/>
      </c>
      <c r="BY110" s="27" t="str" cm="1">
        <f t="array" ref="BY110">IF(BQ$2&lt;=$R110,INDEX('Sites Data'!$BK$11:$BK$210,(BQ$2+SUM($R$4:$R109))),"")</f>
        <v/>
      </c>
      <c r="BZ110" s="25" t="str">
        <f>IF(BQ110="","",SUMIF(Hide[Unique Types],$C110&amp;" "&amp;BR110&amp;" "&amp;BS110&amp;" "&amp;BT110,SiteCalc2[FCI Charging Capacity '[kWh/day']]))</f>
        <v/>
      </c>
      <c r="CA110" s="27" t="str" cm="1">
        <f t="array" ref="CA110">IF(CA$2&lt;=$R110,INDEX('Sites Data'!$BC$11:$BC$210,(CA$2+SUM($R$4:$R109))),"")</f>
        <v/>
      </c>
      <c r="CB110" s="27" t="str" cm="1">
        <f t="array" ref="CB110">IF(CA$2&lt;=$R110,INDEX('Sites Data'!$BD$11:$BD$210,(CA$2+SUM($R$4:$R109))),"")</f>
        <v/>
      </c>
      <c r="CC110" s="27" t="str" cm="1">
        <f t="array" ref="CC110">IF(CA$2&lt;=$R110,INDEX('Sites Data'!$BE$11:$BE$210,(CA$2+SUM($R$4:$R109))),"")</f>
        <v/>
      </c>
      <c r="CD110" s="27" t="str" cm="1">
        <f t="array" ref="CD110">IF(CA$2&lt;=$R110,INDEX('Sites Data'!$BF$11:$BF$210,(CA$2+SUM($R$4:$R109))),"")</f>
        <v/>
      </c>
      <c r="CE110" s="27" t="str" cm="1">
        <f t="array" ref="CE110">IF(CA$2&lt;=$R110,INDEX('Sites Data'!$BG$11:$BG$210,(CA$2+SUM($R$4:$R109))),"")</f>
        <v/>
      </c>
      <c r="CF110" s="27" t="str" cm="1">
        <f t="array" ref="CF110">IF(CA$2&lt;=$R110,INDEX('Sites Data'!$BH$11:$BH$210,(CA$2+SUM($R$4:$R109))),"")</f>
        <v/>
      </c>
      <c r="CG110" s="27" t="str" cm="1">
        <f t="array" ref="CG110">IF(CA$2&lt;=$R110,INDEX('Sites Data'!$BI$11:$BI$210,(CA$2+SUM($R$4:$R109))),"")</f>
        <v/>
      </c>
      <c r="CH110" s="27" t="str" cm="1">
        <f t="array" ref="CH110">IF(CA$2&lt;=$R110,INDEX('Sites Data'!$BJ$11:$BJ$210,(CA$2+SUM($R$4:$R109))),"")</f>
        <v/>
      </c>
      <c r="CI110" s="27" t="str" cm="1">
        <f t="array" ref="CI110">IF(CA$2&lt;=$R110,INDEX('Sites Data'!$BK$11:$BK$210,(CA$2+SUM($R$4:$R109))),"")</f>
        <v/>
      </c>
      <c r="CJ110" s="25" t="str">
        <f>IF(CA110="","",SUMIF(Hide[Unique Types],$C110&amp;" "&amp;CB110&amp;" "&amp;CC110&amp;" "&amp;CD110,SiteCalc2[FCI Charging Capacity '[kWh/day']]))</f>
        <v/>
      </c>
      <c r="CK110" s="25" t="str">
        <f t="shared" si="23"/>
        <v/>
      </c>
      <c r="CL110" s="25" t="str">
        <f t="shared" si="24"/>
        <v/>
      </c>
      <c r="CM110" s="25" t="str">
        <f t="shared" si="25"/>
        <v/>
      </c>
      <c r="CN110" s="25" t="str">
        <f t="shared" si="26"/>
        <v/>
      </c>
      <c r="CO110" s="25" t="str">
        <f t="shared" si="27"/>
        <v/>
      </c>
      <c r="CP110" s="25" t="str">
        <f t="shared" si="28"/>
        <v/>
      </c>
      <c r="CQ110" s="25" t="str">
        <f t="shared" si="29"/>
        <v/>
      </c>
      <c r="CR110" s="25" t="str">
        <f t="shared" si="30"/>
        <v/>
      </c>
      <c r="CS110" s="25" t="str">
        <f t="shared" si="31"/>
        <v/>
      </c>
      <c r="CT110" s="25" t="str">
        <f t="shared" si="32"/>
        <v/>
      </c>
    </row>
    <row r="111" spans="1:98" x14ac:dyDescent="0.3">
      <c r="A111" s="20">
        <v>108</v>
      </c>
      <c r="B111" s="20">
        <f t="shared" si="33"/>
        <v>0</v>
      </c>
      <c r="D111" s="25">
        <f>_xlfn.XLOOKUP(C111,SiteChar[Site Name],SiteChar[Site Street Address],"",0,1)</f>
        <v>0</v>
      </c>
      <c r="E111" s="25" t="str">
        <f>_xlfn.XLOOKUP(D111,SiteChar[Site Street Address],SiteChar[Site City],"",0,1)</f>
        <v/>
      </c>
      <c r="F111" s="25">
        <f>_xlfn.XLOOKUP($C111,SiteChar[Site Name],SiteChar[Latitude],"",0,1)</f>
        <v>0</v>
      </c>
      <c r="G111" s="25">
        <f>_xlfn.XLOOKUP($C111,SiteChar[Site Name],SiteChar[Longitude],"",0,1)</f>
        <v>0</v>
      </c>
      <c r="H111" s="33">
        <f>_xlfn.XLOOKUP($C111,SiteChar[Site Name],SiteChar[Expected Date of Station Operation],"",0,1)</f>
        <v>0</v>
      </c>
      <c r="I111" s="34">
        <f>_xlfn.XLOOKUP($C111,SiteChar[Site Name],SiteChar[Expected Daily Permitted Hours],"",0,1)</f>
        <v>0</v>
      </c>
      <c r="J111" s="25">
        <f>_xlfn.XLOOKUP($C111,SiteChar[Site Name],SiteChar[Maximum Total Site Power 
'[kW']],"",0,1)</f>
        <v>0</v>
      </c>
      <c r="K111" s="25"/>
      <c r="L111" s="25" cm="1">
        <f t="array" ref="L111">_xlfn.XLOOKUP($C111,SiteChar[Site Name],SiteCalc1[Total Site
FCI 
Power Rating 
'[kW']],"",0,1)</f>
        <v>0</v>
      </c>
      <c r="M111" s="25" cm="1">
        <f t="array" ref="M111">_xlfn.XLOOKUP($C111,SiteChar[Site Name],SiteCalc1[Total 
Site 
LMD-FCI Power Rating 
'[kW']],"",0,1)</f>
        <v>0</v>
      </c>
      <c r="N111" s="25" cm="1">
        <f t="array" ref="N111">_xlfn.XLOOKUP($C111,SiteChar[Site Name],SiteCalc1[Total Site
HD-FCI Power Rating 
'[kW']],"",0,1)</f>
        <v>0</v>
      </c>
      <c r="O111" s="25" cm="1">
        <f t="array" ref="O111">_xlfn.XLOOKUP($C111,SiteChar[Site Name],SiteCalc2[Total Number of 
Site 
FSEs],"",0,1)</f>
        <v>0</v>
      </c>
      <c r="P111" s="27" cm="1">
        <f t="array" ref="P111">_xlfn.XLOOKUP($C111,SiteChar[Site Name],SiteCalc2[Total Number of Site
LMD-FCI FSEs],"",0,1)</f>
        <v>0</v>
      </c>
      <c r="Q111" s="27" cm="1">
        <f t="array" ref="Q111">_xlfn.XLOOKUP($C111,SiteChar[Site Name],SiteCalc2[Total Number of Site
HD-FCI FSEs],"",0,1)</f>
        <v>0</v>
      </c>
      <c r="R111" s="27" t="str" cm="1">
        <f t="array" ref="R111">_xlfn.XLOOKUP(C111,'Sites Data'!AZ118:$AZ$210,'Sites Data'!BA118:$BA$210,"",0,1)</f>
        <v/>
      </c>
      <c r="S111" s="25" t="str" cm="1">
        <f t="array" ref="S111">INDEX('Sites Data'!$BC$11:$BC$210,(S$2+SUM($R$4:R110)))</f>
        <v/>
      </c>
      <c r="T111" s="25" t="str" cm="1">
        <f t="array" ref="T111">INDEX('Sites Data'!$BD$11:$BD$210,(S$2+SUM($R$4:R110)))</f>
        <v/>
      </c>
      <c r="U111" s="25" t="str" cm="1">
        <f t="array" ref="U111">INDEX('Sites Data'!$BE$11:$BE$210,(S$2+SUM($R$4:$R110)))</f>
        <v/>
      </c>
      <c r="V111" s="25" t="str" cm="1">
        <f t="array" ref="V111">INDEX('Sites Data'!$BF$11:$BF$210,(S$2+SUM($R$4:$R110)))</f>
        <v/>
      </c>
      <c r="W111" s="25" t="str" cm="1">
        <f t="array" ref="W111">INDEX('Sites Data'!$BG$11:$BG$210,(S$2+SUM($R$4:$R110)))</f>
        <v/>
      </c>
      <c r="X111" s="25" t="str" cm="1">
        <f t="array" ref="X111">INDEX('Sites Data'!$BH$11:$BH$210,(S$2+SUM($R$4:$R110)))</f>
        <v/>
      </c>
      <c r="Y111" s="25" t="str" cm="1">
        <f t="array" ref="Y111">INDEX('Sites Data'!$BI$11:$BI$210,(S$2+SUM($R$4:$R110)))</f>
        <v/>
      </c>
      <c r="Z111" s="25" t="str" cm="1">
        <f t="array" ref="Z111">INDEX('Sites Data'!$BJ$11:$BJ$210,(S$2+SUM($R$4:$R110)))</f>
        <v/>
      </c>
      <c r="AA111" s="25" t="str" cm="1">
        <f t="array" ref="AA111">INDEX('Sites Data'!$BK$11:$BK$210,(S$2+SUM($R$4:$R110)))</f>
        <v/>
      </c>
      <c r="AB111" s="25" t="str">
        <f>IF(S111="","",SUMIF(Hide[Unique Types],$C111&amp;" "&amp;T111&amp;" "&amp;U111&amp;" "&amp;V111,SiteCalc2[FCI Charging Capacity '[kWh/day']]))</f>
        <v/>
      </c>
      <c r="AC111" s="27" t="str" cm="1">
        <f t="array" ref="AC111">IF(AC$2&lt;=$R111,INDEX('Sites Data'!$BC$11:$BC$210,(AC$2+SUM($R$4:$R110))),"")</f>
        <v/>
      </c>
      <c r="AD111" s="152" t="str" cm="1">
        <f t="array" ref="AD111">IF(AC$2&lt;=$R111,INDEX('Sites Data'!$BD$11:$BD$210,(AC$2+SUM($R$4:$R110))),"")</f>
        <v/>
      </c>
      <c r="AE111" s="27" t="str" cm="1">
        <f t="array" ref="AE111">IF(AC$2&lt;=$R111,INDEX('Sites Data'!$BE$11:$BE$210,(AC$2+SUM($R$4:$R110))),"")</f>
        <v/>
      </c>
      <c r="AF111" s="27" t="str" cm="1">
        <f t="array" ref="AF111">IF(AC$2&lt;=$R111,INDEX('Sites Data'!$BF$11:$BF$210,(AC$2+SUM($R$4:$R110))),"")</f>
        <v/>
      </c>
      <c r="AG111" s="27" t="str" cm="1">
        <f t="array" ref="AG111">IF(AC$2&lt;=$R111,INDEX('Sites Data'!$BG$11:$BG$210,(AC$2+SUM($R$4:$R110))),"")</f>
        <v/>
      </c>
      <c r="AH111" s="27" t="str" cm="1">
        <f t="array" ref="AH111">IF(AC$2&lt;=$R111,INDEX('Sites Data'!$BH$11:$BH$210,(AC$2+SUM($R$4:$R110))),"")</f>
        <v/>
      </c>
      <c r="AI111" s="27" t="str" cm="1">
        <f t="array" ref="AI111">IF(AC$2&lt;=$R111,INDEX('Sites Data'!$BI$11:$BI$210,(AC$2+SUM($R$4:$R110))),"")</f>
        <v/>
      </c>
      <c r="AJ111" s="27" t="str" cm="1">
        <f t="array" ref="AJ111">IF(AC$2&lt;=$R111,INDEX('Sites Data'!$BJ$11:$BJ$210,(AC$2+SUM($R$4:$R110))),"")</f>
        <v/>
      </c>
      <c r="AK111" s="27" t="str" cm="1">
        <f t="array" ref="AK111">IF(AC$2&lt;=$R111,INDEX('Sites Data'!$BK$11:$BK$210,(AC$2+SUM($R$4:$R110))),"")</f>
        <v/>
      </c>
      <c r="AL111" s="25" t="str">
        <f>IF(AC111="","",SUMIF(Hide[Unique Types],$C111&amp;" "&amp;AD111&amp;" "&amp;AE111&amp;" "&amp;AF111,SiteCalc2[FCI Charging Capacity '[kWh/day']]))</f>
        <v/>
      </c>
      <c r="AM111" s="27" t="str" cm="1">
        <f t="array" ref="AM111">IF(AM$2&lt;=$R111,INDEX('Sites Data'!$BC$11:$BC$210,(AM$2+SUM($R$4:$R110))),"")</f>
        <v/>
      </c>
      <c r="AN111" s="27" t="str" cm="1">
        <f t="array" ref="AN111">IF(AM$2&lt;=$R111,INDEX('Sites Data'!$BD$11:$BD$210,(AM$2+SUM($R$4:$R110))),"")</f>
        <v/>
      </c>
      <c r="AO111" s="27" t="str" cm="1">
        <f t="array" ref="AO111">IF(AM$2&lt;=$R111,INDEX('Sites Data'!$BE$11:$BE$210,(AM$2+SUM($R$4:$R110))),"")</f>
        <v/>
      </c>
      <c r="AP111" s="27" t="str" cm="1">
        <f t="array" ref="AP111">IF(AM$2&lt;=$R111,INDEX('Sites Data'!$BF$11:$BF$210,(AM$2+SUM($R$4:$R110))),"")</f>
        <v/>
      </c>
      <c r="AQ111" s="27" t="str" cm="1">
        <f t="array" ref="AQ111">IF(AM$2&lt;=$R111,INDEX('Sites Data'!$BG$11:$BG$210,(AM$2+SUM($R$4:$R110))),"")</f>
        <v/>
      </c>
      <c r="AR111" s="27" t="str" cm="1">
        <f t="array" ref="AR111">IF(AM$2&lt;=$R111,INDEX('Sites Data'!$BH$11:$BH$210,(AM$2+SUM($R$4:$R110))),"")</f>
        <v/>
      </c>
      <c r="AS111" s="27" t="str" cm="1">
        <f t="array" ref="AS111">IF(AM$2&lt;=$R111,INDEX('Sites Data'!$BI$11:$BI$210,(AM$2+SUM($R$4:$R110))),"")</f>
        <v/>
      </c>
      <c r="AT111" s="27" t="str" cm="1">
        <f t="array" ref="AT111">IF(AM$2&lt;=$R111,INDEX('Sites Data'!$BJ$11:$BJ$210,(AM$2+SUM($R$4:$R110))),"")</f>
        <v/>
      </c>
      <c r="AU111" s="27" t="str" cm="1">
        <f t="array" ref="AU111">IF(AM$2&lt;=$R111,INDEX('Sites Data'!$BK$11:$BK$210,(AM$2+SUM($R$4:$R110))),"")</f>
        <v/>
      </c>
      <c r="AV111" s="25" t="str">
        <f>IF(AM111="","",SUMIF(Hide[Unique Types],$C111&amp;" "&amp;AN111&amp;" "&amp;AO111&amp;" "&amp;AP111,SiteCalc2[FCI Charging Capacity '[kWh/day']]))</f>
        <v/>
      </c>
      <c r="AW111" s="27" t="str" cm="1">
        <f t="array" ref="AW111">IF(AW$2&lt;=$R111,INDEX('Sites Data'!$BC$11:$BC$210,(AW$2+SUM($R$4:$R110))),"")</f>
        <v/>
      </c>
      <c r="AX111" s="27" t="str" cm="1">
        <f t="array" ref="AX111">IF(AW$2&lt;=$R111,INDEX('Sites Data'!$BD$11:$BD$210,(AW$2+SUM($R$4:$R110))),"")</f>
        <v/>
      </c>
      <c r="AY111" s="27" t="str" cm="1">
        <f t="array" ref="AY111">IF(AW$2&lt;=$R111,INDEX('Sites Data'!$BE$11:$BE$210,(AW$2+SUM($R$4:$R110))),"")</f>
        <v/>
      </c>
      <c r="AZ111" s="27" t="str" cm="1">
        <f t="array" ref="AZ111">IF(AW$2&lt;=$R111,INDEX('Sites Data'!$BF$11:$BF$210,(AW$2+SUM($R$4:$R110))),"")</f>
        <v/>
      </c>
      <c r="BA111" s="27" t="str" cm="1">
        <f t="array" ref="BA111">IF(AW$2&lt;=$R111,INDEX('Sites Data'!$BG$11:$BG$210,(AW$2+SUM($R$4:$R110))),"")</f>
        <v/>
      </c>
      <c r="BB111" s="27" t="str" cm="1">
        <f t="array" ref="BB111">IF(AW$2&lt;=$R111,INDEX('Sites Data'!$BH$11:$BH$210,(AW$2+SUM($R$4:$R110))),"")</f>
        <v/>
      </c>
      <c r="BC111" s="27" t="str" cm="1">
        <f t="array" ref="BC111">IF(AW$2&lt;=$R111,INDEX('Sites Data'!$BI$11:$BI$210,(AW$2+SUM($R$4:$R110))),"")</f>
        <v/>
      </c>
      <c r="BD111" s="27" t="str" cm="1">
        <f t="array" ref="BD111">IF(AW$2&lt;=$R111,INDEX('Sites Data'!$BJ$11:$BJ$210,(AW$2+SUM($R$4:$R110))),"")</f>
        <v/>
      </c>
      <c r="BE111" s="27" t="str" cm="1">
        <f t="array" ref="BE111">IF(AW$2&lt;=$R111,INDEX('Sites Data'!$BK$11:$BK$210,(AW$2+SUM($R$4:$R110))),"")</f>
        <v/>
      </c>
      <c r="BF111" s="25" t="str">
        <f>IF(AW111="","",SUMIF(Hide[Unique Types],$C111&amp;" "&amp;AX111&amp;" "&amp;AY111&amp;" "&amp;AZ111,SiteCalc2[FCI Charging Capacity '[kWh/day']]))</f>
        <v/>
      </c>
      <c r="BG111" s="27" t="str" cm="1">
        <f t="array" ref="BG111">IF(BG$2&lt;=$R111,INDEX('Sites Data'!$BC$11:$BC$210,(BG$2+SUM($R$4:$R110))),"")</f>
        <v/>
      </c>
      <c r="BH111" s="27" t="str" cm="1">
        <f t="array" ref="BH111">IF(BG$2&lt;=$R111,INDEX('Sites Data'!$BD$11:$BD$210,(BG$2+SUM($R$4:$R110))),"")</f>
        <v/>
      </c>
      <c r="BI111" s="27" t="str" cm="1">
        <f t="array" ref="BI111">IF(BG$2&lt;=$R111,INDEX('Sites Data'!$BE$11:$BE$210,(BG$2+SUM($R$4:$R110))),"")</f>
        <v/>
      </c>
      <c r="BJ111" s="27" t="str" cm="1">
        <f t="array" ref="BJ111">IF(BG$2&lt;=$R111,INDEX('Sites Data'!$BF$11:$BF$210,(BG$2+SUM($R$4:$R110))),"")</f>
        <v/>
      </c>
      <c r="BK111" s="27" t="str" cm="1">
        <f t="array" ref="BK111">IF(BG$2&lt;=$R111,INDEX('Sites Data'!$BG$11:$BG$210,(BG$2+SUM($R$4:$R110))),"")</f>
        <v/>
      </c>
      <c r="BL111" s="27" t="str" cm="1">
        <f t="array" ref="BL111">IF(BG$2&lt;=$R111,INDEX('Sites Data'!$BH$11:$BH$210,(BG$2+SUM($R$4:$R110))),"")</f>
        <v/>
      </c>
      <c r="BM111" s="27" t="str" cm="1">
        <f t="array" ref="BM111">IF(BG$2&lt;=$R111,INDEX('Sites Data'!$BI$11:$BI$210,(BG$2+SUM($R$4:$R110))),"")</f>
        <v/>
      </c>
      <c r="BN111" s="27" t="str" cm="1">
        <f t="array" ref="BN111">IF(BG$2&lt;=$R111,INDEX('Sites Data'!$BJ$11:$BJ$210,(BG$2+SUM($R$4:$R110))),"")</f>
        <v/>
      </c>
      <c r="BO111" s="27" t="str" cm="1">
        <f t="array" ref="BO111">IF(BG$2&lt;=$R111,INDEX('Sites Data'!$BK$11:$BK$210,(BG$2+SUM($R$4:$R110))),"")</f>
        <v/>
      </c>
      <c r="BP111" s="25" t="str">
        <f>IF(BG111="","",SUMIF(Hide[Unique Types],$C111&amp;" "&amp;BH111&amp;" "&amp;BI111&amp;" "&amp;BJ111,SiteCalc2[FCI Charging Capacity '[kWh/day']]))</f>
        <v/>
      </c>
      <c r="BQ111" s="27" t="str" cm="1">
        <f t="array" ref="BQ111">IF(BQ$2&lt;=$R111,INDEX('Sites Data'!$BC$11:$BC$210,(BQ$2+SUM($R$4:$R110))),"")</f>
        <v/>
      </c>
      <c r="BR111" s="27" t="str" cm="1">
        <f t="array" ref="BR111">IF(BQ$2&lt;=$R111,INDEX('Sites Data'!$BD$11:$BD$210,(BQ$2+SUM($R$4:$R110))),"")</f>
        <v/>
      </c>
      <c r="BS111" s="27" t="str" cm="1">
        <f t="array" ref="BS111">IF(BQ$2&lt;=$R111,INDEX('Sites Data'!$BE$11:$BE$210,(BQ$2+SUM($R$4:$R110))),"")</f>
        <v/>
      </c>
      <c r="BT111" s="27" t="str" cm="1">
        <f t="array" ref="BT111">IF(BQ$2&lt;=$R111,INDEX('Sites Data'!$BF$11:$BF$210,(BQ$2+SUM($R$4:$R110))),"")</f>
        <v/>
      </c>
      <c r="BU111" s="27" t="str" cm="1">
        <f t="array" ref="BU111">IF(BQ$2&lt;=$R111,INDEX('Sites Data'!$BG$11:$BG$210,(BQ$2+SUM($R$4:$R110))),"")</f>
        <v/>
      </c>
      <c r="BV111" s="27" t="str" cm="1">
        <f t="array" ref="BV111">IF(BQ$2&lt;=$R111,INDEX('Sites Data'!$BH$11:$BH$210,(BQ$2+SUM($R$4:$R110))),"")</f>
        <v/>
      </c>
      <c r="BW111" s="27" t="str" cm="1">
        <f t="array" ref="BW111">IF(BQ$2&lt;=$R111,INDEX('Sites Data'!$BI$11:$BI$210,(BQ$2+SUM($R$4:$R110))),"")</f>
        <v/>
      </c>
      <c r="BX111" s="27" t="str" cm="1">
        <f t="array" ref="BX111">IF(BQ$2&lt;=$R111,INDEX('Sites Data'!$BJ$11:$BJ$210,(BQ$2+SUM($R$4:$R110))),"")</f>
        <v/>
      </c>
      <c r="BY111" s="27" t="str" cm="1">
        <f t="array" ref="BY111">IF(BQ$2&lt;=$R111,INDEX('Sites Data'!$BK$11:$BK$210,(BQ$2+SUM($R$4:$R110))),"")</f>
        <v/>
      </c>
      <c r="BZ111" s="25" t="str">
        <f>IF(BQ111="","",SUMIF(Hide[Unique Types],$C111&amp;" "&amp;BR111&amp;" "&amp;BS111&amp;" "&amp;BT111,SiteCalc2[FCI Charging Capacity '[kWh/day']]))</f>
        <v/>
      </c>
      <c r="CA111" s="27" t="str" cm="1">
        <f t="array" ref="CA111">IF(CA$2&lt;=$R111,INDEX('Sites Data'!$BC$11:$BC$210,(CA$2+SUM($R$4:$R110))),"")</f>
        <v/>
      </c>
      <c r="CB111" s="27" t="str" cm="1">
        <f t="array" ref="CB111">IF(CA$2&lt;=$R111,INDEX('Sites Data'!$BD$11:$BD$210,(CA$2+SUM($R$4:$R110))),"")</f>
        <v/>
      </c>
      <c r="CC111" s="27" t="str" cm="1">
        <f t="array" ref="CC111">IF(CA$2&lt;=$R111,INDEX('Sites Data'!$BE$11:$BE$210,(CA$2+SUM($R$4:$R110))),"")</f>
        <v/>
      </c>
      <c r="CD111" s="27" t="str" cm="1">
        <f t="array" ref="CD111">IF(CA$2&lt;=$R111,INDEX('Sites Data'!$BF$11:$BF$210,(CA$2+SUM($R$4:$R110))),"")</f>
        <v/>
      </c>
      <c r="CE111" s="27" t="str" cm="1">
        <f t="array" ref="CE111">IF(CA$2&lt;=$R111,INDEX('Sites Data'!$BG$11:$BG$210,(CA$2+SUM($R$4:$R110))),"")</f>
        <v/>
      </c>
      <c r="CF111" s="27" t="str" cm="1">
        <f t="array" ref="CF111">IF(CA$2&lt;=$R111,INDEX('Sites Data'!$BH$11:$BH$210,(CA$2+SUM($R$4:$R110))),"")</f>
        <v/>
      </c>
      <c r="CG111" s="27" t="str" cm="1">
        <f t="array" ref="CG111">IF(CA$2&lt;=$R111,INDEX('Sites Data'!$BI$11:$BI$210,(CA$2+SUM($R$4:$R110))),"")</f>
        <v/>
      </c>
      <c r="CH111" s="27" t="str" cm="1">
        <f t="array" ref="CH111">IF(CA$2&lt;=$R111,INDEX('Sites Data'!$BJ$11:$BJ$210,(CA$2+SUM($R$4:$R110))),"")</f>
        <v/>
      </c>
      <c r="CI111" s="27" t="str" cm="1">
        <f t="array" ref="CI111">IF(CA$2&lt;=$R111,INDEX('Sites Data'!$BK$11:$BK$210,(CA$2+SUM($R$4:$R110))),"")</f>
        <v/>
      </c>
      <c r="CJ111" s="25" t="str">
        <f>IF(CA111="","",SUMIF(Hide[Unique Types],$C111&amp;" "&amp;CB111&amp;" "&amp;CC111&amp;" "&amp;CD111,SiteCalc2[FCI Charging Capacity '[kWh/day']]))</f>
        <v/>
      </c>
      <c r="CK111" s="25" t="str">
        <f t="shared" si="23"/>
        <v/>
      </c>
      <c r="CL111" s="25" t="str">
        <f t="shared" si="24"/>
        <v/>
      </c>
      <c r="CM111" s="25" t="str">
        <f t="shared" si="25"/>
        <v/>
      </c>
      <c r="CN111" s="25" t="str">
        <f t="shared" si="26"/>
        <v/>
      </c>
      <c r="CO111" s="25" t="str">
        <f t="shared" si="27"/>
        <v/>
      </c>
      <c r="CP111" s="25" t="str">
        <f t="shared" si="28"/>
        <v/>
      </c>
      <c r="CQ111" s="25" t="str">
        <f t="shared" si="29"/>
        <v/>
      </c>
      <c r="CR111" s="25" t="str">
        <f t="shared" si="30"/>
        <v/>
      </c>
      <c r="CS111" s="25" t="str">
        <f t="shared" si="31"/>
        <v/>
      </c>
      <c r="CT111" s="25" t="str">
        <f t="shared" si="32"/>
        <v/>
      </c>
    </row>
    <row r="112" spans="1:98" x14ac:dyDescent="0.3">
      <c r="A112" s="20">
        <v>109</v>
      </c>
      <c r="B112" s="20">
        <f t="shared" si="33"/>
        <v>0</v>
      </c>
      <c r="D112" s="25">
        <f>_xlfn.XLOOKUP(C112,SiteChar[Site Name],SiteChar[Site Street Address],"",0,1)</f>
        <v>0</v>
      </c>
      <c r="E112" s="25" t="str">
        <f>_xlfn.XLOOKUP(D112,SiteChar[Site Street Address],SiteChar[Site City],"",0,1)</f>
        <v/>
      </c>
      <c r="F112" s="25">
        <f>_xlfn.XLOOKUP($C112,SiteChar[Site Name],SiteChar[Latitude],"",0,1)</f>
        <v>0</v>
      </c>
      <c r="G112" s="25">
        <f>_xlfn.XLOOKUP($C112,SiteChar[Site Name],SiteChar[Longitude],"",0,1)</f>
        <v>0</v>
      </c>
      <c r="H112" s="33">
        <f>_xlfn.XLOOKUP($C112,SiteChar[Site Name],SiteChar[Expected Date of Station Operation],"",0,1)</f>
        <v>0</v>
      </c>
      <c r="I112" s="34">
        <f>_xlfn.XLOOKUP($C112,SiteChar[Site Name],SiteChar[Expected Daily Permitted Hours],"",0,1)</f>
        <v>0</v>
      </c>
      <c r="J112" s="25">
        <f>_xlfn.XLOOKUP($C112,SiteChar[Site Name],SiteChar[Maximum Total Site Power 
'[kW']],"",0,1)</f>
        <v>0</v>
      </c>
      <c r="K112" s="25"/>
      <c r="L112" s="25" cm="1">
        <f t="array" ref="L112">_xlfn.XLOOKUP($C112,SiteChar[Site Name],SiteCalc1[Total Site
FCI 
Power Rating 
'[kW']],"",0,1)</f>
        <v>0</v>
      </c>
      <c r="M112" s="25" cm="1">
        <f t="array" ref="M112">_xlfn.XLOOKUP($C112,SiteChar[Site Name],SiteCalc1[Total 
Site 
LMD-FCI Power Rating 
'[kW']],"",0,1)</f>
        <v>0</v>
      </c>
      <c r="N112" s="25" cm="1">
        <f t="array" ref="N112">_xlfn.XLOOKUP($C112,SiteChar[Site Name],SiteCalc1[Total Site
HD-FCI Power Rating 
'[kW']],"",0,1)</f>
        <v>0</v>
      </c>
      <c r="O112" s="25" cm="1">
        <f t="array" ref="O112">_xlfn.XLOOKUP($C112,SiteChar[Site Name],SiteCalc2[Total Number of 
Site 
FSEs],"",0,1)</f>
        <v>0</v>
      </c>
      <c r="P112" s="27" cm="1">
        <f t="array" ref="P112">_xlfn.XLOOKUP($C112,SiteChar[Site Name],SiteCalc2[Total Number of Site
LMD-FCI FSEs],"",0,1)</f>
        <v>0</v>
      </c>
      <c r="Q112" s="27" cm="1">
        <f t="array" ref="Q112">_xlfn.XLOOKUP($C112,SiteChar[Site Name],SiteCalc2[Total Number of Site
HD-FCI FSEs],"",0,1)</f>
        <v>0</v>
      </c>
      <c r="R112" s="27" t="str" cm="1">
        <f t="array" ref="R112">_xlfn.XLOOKUP(C112,'Sites Data'!AZ119:$AZ$210,'Sites Data'!BA119:$BA$210,"",0,1)</f>
        <v/>
      </c>
      <c r="S112" s="25" t="str" cm="1">
        <f t="array" ref="S112">INDEX('Sites Data'!$BC$11:$BC$210,(S$2+SUM($R$4:R111)))</f>
        <v/>
      </c>
      <c r="T112" s="25" t="str" cm="1">
        <f t="array" ref="T112">INDEX('Sites Data'!$BD$11:$BD$210,(S$2+SUM($R$4:R111)))</f>
        <v/>
      </c>
      <c r="U112" s="25" t="str" cm="1">
        <f t="array" ref="U112">INDEX('Sites Data'!$BE$11:$BE$210,(S$2+SUM($R$4:$R111)))</f>
        <v/>
      </c>
      <c r="V112" s="25" t="str" cm="1">
        <f t="array" ref="V112">INDEX('Sites Data'!$BF$11:$BF$210,(S$2+SUM($R$4:$R111)))</f>
        <v/>
      </c>
      <c r="W112" s="25" t="str" cm="1">
        <f t="array" ref="W112">INDEX('Sites Data'!$BG$11:$BG$210,(S$2+SUM($R$4:$R111)))</f>
        <v/>
      </c>
      <c r="X112" s="25" t="str" cm="1">
        <f t="array" ref="X112">INDEX('Sites Data'!$BH$11:$BH$210,(S$2+SUM($R$4:$R111)))</f>
        <v/>
      </c>
      <c r="Y112" s="25" t="str" cm="1">
        <f t="array" ref="Y112">INDEX('Sites Data'!$BI$11:$BI$210,(S$2+SUM($R$4:$R111)))</f>
        <v/>
      </c>
      <c r="Z112" s="25" t="str" cm="1">
        <f t="array" ref="Z112">INDEX('Sites Data'!$BJ$11:$BJ$210,(S$2+SUM($R$4:$R111)))</f>
        <v/>
      </c>
      <c r="AA112" s="25" t="str" cm="1">
        <f t="array" ref="AA112">INDEX('Sites Data'!$BK$11:$BK$210,(S$2+SUM($R$4:$R111)))</f>
        <v/>
      </c>
      <c r="AB112" s="25" t="str">
        <f>IF(S112="","",SUMIF(Hide[Unique Types],$C112&amp;" "&amp;T112&amp;" "&amp;U112&amp;" "&amp;V112,SiteCalc2[FCI Charging Capacity '[kWh/day']]))</f>
        <v/>
      </c>
      <c r="AC112" s="27" t="str" cm="1">
        <f t="array" ref="AC112">IF(AC$2&lt;=$R112,INDEX('Sites Data'!$BC$11:$BC$210,(AC$2+SUM($R$4:$R111))),"")</f>
        <v/>
      </c>
      <c r="AD112" s="152" t="str" cm="1">
        <f t="array" ref="AD112">IF(AC$2&lt;=$R112,INDEX('Sites Data'!$BD$11:$BD$210,(AC$2+SUM($R$4:$R111))),"")</f>
        <v/>
      </c>
      <c r="AE112" s="27" t="str" cm="1">
        <f t="array" ref="AE112">IF(AC$2&lt;=$R112,INDEX('Sites Data'!$BE$11:$BE$210,(AC$2+SUM($R$4:$R111))),"")</f>
        <v/>
      </c>
      <c r="AF112" s="27" t="str" cm="1">
        <f t="array" ref="AF112">IF(AC$2&lt;=$R112,INDEX('Sites Data'!$BF$11:$BF$210,(AC$2+SUM($R$4:$R111))),"")</f>
        <v/>
      </c>
      <c r="AG112" s="27" t="str" cm="1">
        <f t="array" ref="AG112">IF(AC$2&lt;=$R112,INDEX('Sites Data'!$BG$11:$BG$210,(AC$2+SUM($R$4:$R111))),"")</f>
        <v/>
      </c>
      <c r="AH112" s="27" t="str" cm="1">
        <f t="array" ref="AH112">IF(AC$2&lt;=$R112,INDEX('Sites Data'!$BH$11:$BH$210,(AC$2+SUM($R$4:$R111))),"")</f>
        <v/>
      </c>
      <c r="AI112" s="27" t="str" cm="1">
        <f t="array" ref="AI112">IF(AC$2&lt;=$R112,INDEX('Sites Data'!$BI$11:$BI$210,(AC$2+SUM($R$4:$R111))),"")</f>
        <v/>
      </c>
      <c r="AJ112" s="27" t="str" cm="1">
        <f t="array" ref="AJ112">IF(AC$2&lt;=$R112,INDEX('Sites Data'!$BJ$11:$BJ$210,(AC$2+SUM($R$4:$R111))),"")</f>
        <v/>
      </c>
      <c r="AK112" s="27" t="str" cm="1">
        <f t="array" ref="AK112">IF(AC$2&lt;=$R112,INDEX('Sites Data'!$BK$11:$BK$210,(AC$2+SUM($R$4:$R111))),"")</f>
        <v/>
      </c>
      <c r="AL112" s="25" t="str">
        <f>IF(AC112="","",SUMIF(Hide[Unique Types],$C112&amp;" "&amp;AD112&amp;" "&amp;AE112&amp;" "&amp;AF112,SiteCalc2[FCI Charging Capacity '[kWh/day']]))</f>
        <v/>
      </c>
      <c r="AM112" s="27" t="str" cm="1">
        <f t="array" ref="AM112">IF(AM$2&lt;=$R112,INDEX('Sites Data'!$BC$11:$BC$210,(AM$2+SUM($R$4:$R111))),"")</f>
        <v/>
      </c>
      <c r="AN112" s="27" t="str" cm="1">
        <f t="array" ref="AN112">IF(AM$2&lt;=$R112,INDEX('Sites Data'!$BD$11:$BD$210,(AM$2+SUM($R$4:$R111))),"")</f>
        <v/>
      </c>
      <c r="AO112" s="27" t="str" cm="1">
        <f t="array" ref="AO112">IF(AM$2&lt;=$R112,INDEX('Sites Data'!$BE$11:$BE$210,(AM$2+SUM($R$4:$R111))),"")</f>
        <v/>
      </c>
      <c r="AP112" s="27" t="str" cm="1">
        <f t="array" ref="AP112">IF(AM$2&lt;=$R112,INDEX('Sites Data'!$BF$11:$BF$210,(AM$2+SUM($R$4:$R111))),"")</f>
        <v/>
      </c>
      <c r="AQ112" s="27" t="str" cm="1">
        <f t="array" ref="AQ112">IF(AM$2&lt;=$R112,INDEX('Sites Data'!$BG$11:$BG$210,(AM$2+SUM($R$4:$R111))),"")</f>
        <v/>
      </c>
      <c r="AR112" s="27" t="str" cm="1">
        <f t="array" ref="AR112">IF(AM$2&lt;=$R112,INDEX('Sites Data'!$BH$11:$BH$210,(AM$2+SUM($R$4:$R111))),"")</f>
        <v/>
      </c>
      <c r="AS112" s="27" t="str" cm="1">
        <f t="array" ref="AS112">IF(AM$2&lt;=$R112,INDEX('Sites Data'!$BI$11:$BI$210,(AM$2+SUM($R$4:$R111))),"")</f>
        <v/>
      </c>
      <c r="AT112" s="27" t="str" cm="1">
        <f t="array" ref="AT112">IF(AM$2&lt;=$R112,INDEX('Sites Data'!$BJ$11:$BJ$210,(AM$2+SUM($R$4:$R111))),"")</f>
        <v/>
      </c>
      <c r="AU112" s="27" t="str" cm="1">
        <f t="array" ref="AU112">IF(AM$2&lt;=$R112,INDEX('Sites Data'!$BK$11:$BK$210,(AM$2+SUM($R$4:$R111))),"")</f>
        <v/>
      </c>
      <c r="AV112" s="25" t="str">
        <f>IF(AM112="","",SUMIF(Hide[Unique Types],$C112&amp;" "&amp;AN112&amp;" "&amp;AO112&amp;" "&amp;AP112,SiteCalc2[FCI Charging Capacity '[kWh/day']]))</f>
        <v/>
      </c>
      <c r="AW112" s="27" t="str" cm="1">
        <f t="array" ref="AW112">IF(AW$2&lt;=$R112,INDEX('Sites Data'!$BC$11:$BC$210,(AW$2+SUM($R$4:$R111))),"")</f>
        <v/>
      </c>
      <c r="AX112" s="27" t="str" cm="1">
        <f t="array" ref="AX112">IF(AW$2&lt;=$R112,INDEX('Sites Data'!$BD$11:$BD$210,(AW$2+SUM($R$4:$R111))),"")</f>
        <v/>
      </c>
      <c r="AY112" s="27" t="str" cm="1">
        <f t="array" ref="AY112">IF(AW$2&lt;=$R112,INDEX('Sites Data'!$BE$11:$BE$210,(AW$2+SUM($R$4:$R111))),"")</f>
        <v/>
      </c>
      <c r="AZ112" s="27" t="str" cm="1">
        <f t="array" ref="AZ112">IF(AW$2&lt;=$R112,INDEX('Sites Data'!$BF$11:$BF$210,(AW$2+SUM($R$4:$R111))),"")</f>
        <v/>
      </c>
      <c r="BA112" s="27" t="str" cm="1">
        <f t="array" ref="BA112">IF(AW$2&lt;=$R112,INDEX('Sites Data'!$BG$11:$BG$210,(AW$2+SUM($R$4:$R111))),"")</f>
        <v/>
      </c>
      <c r="BB112" s="27" t="str" cm="1">
        <f t="array" ref="BB112">IF(AW$2&lt;=$R112,INDEX('Sites Data'!$BH$11:$BH$210,(AW$2+SUM($R$4:$R111))),"")</f>
        <v/>
      </c>
      <c r="BC112" s="27" t="str" cm="1">
        <f t="array" ref="BC112">IF(AW$2&lt;=$R112,INDEX('Sites Data'!$BI$11:$BI$210,(AW$2+SUM($R$4:$R111))),"")</f>
        <v/>
      </c>
      <c r="BD112" s="27" t="str" cm="1">
        <f t="array" ref="BD112">IF(AW$2&lt;=$R112,INDEX('Sites Data'!$BJ$11:$BJ$210,(AW$2+SUM($R$4:$R111))),"")</f>
        <v/>
      </c>
      <c r="BE112" s="27" t="str" cm="1">
        <f t="array" ref="BE112">IF(AW$2&lt;=$R112,INDEX('Sites Data'!$BK$11:$BK$210,(AW$2+SUM($R$4:$R111))),"")</f>
        <v/>
      </c>
      <c r="BF112" s="25" t="str">
        <f>IF(AW112="","",SUMIF(Hide[Unique Types],$C112&amp;" "&amp;AX112&amp;" "&amp;AY112&amp;" "&amp;AZ112,SiteCalc2[FCI Charging Capacity '[kWh/day']]))</f>
        <v/>
      </c>
      <c r="BG112" s="27" t="str" cm="1">
        <f t="array" ref="BG112">IF(BG$2&lt;=$R112,INDEX('Sites Data'!$BC$11:$BC$210,(BG$2+SUM($R$4:$R111))),"")</f>
        <v/>
      </c>
      <c r="BH112" s="27" t="str" cm="1">
        <f t="array" ref="BH112">IF(BG$2&lt;=$R112,INDEX('Sites Data'!$BD$11:$BD$210,(BG$2+SUM($R$4:$R111))),"")</f>
        <v/>
      </c>
      <c r="BI112" s="27" t="str" cm="1">
        <f t="array" ref="BI112">IF(BG$2&lt;=$R112,INDEX('Sites Data'!$BE$11:$BE$210,(BG$2+SUM($R$4:$R111))),"")</f>
        <v/>
      </c>
      <c r="BJ112" s="27" t="str" cm="1">
        <f t="array" ref="BJ112">IF(BG$2&lt;=$R112,INDEX('Sites Data'!$BF$11:$BF$210,(BG$2+SUM($R$4:$R111))),"")</f>
        <v/>
      </c>
      <c r="BK112" s="27" t="str" cm="1">
        <f t="array" ref="BK112">IF(BG$2&lt;=$R112,INDEX('Sites Data'!$BG$11:$BG$210,(BG$2+SUM($R$4:$R111))),"")</f>
        <v/>
      </c>
      <c r="BL112" s="27" t="str" cm="1">
        <f t="array" ref="BL112">IF(BG$2&lt;=$R112,INDEX('Sites Data'!$BH$11:$BH$210,(BG$2+SUM($R$4:$R111))),"")</f>
        <v/>
      </c>
      <c r="BM112" s="27" t="str" cm="1">
        <f t="array" ref="BM112">IF(BG$2&lt;=$R112,INDEX('Sites Data'!$BI$11:$BI$210,(BG$2+SUM($R$4:$R111))),"")</f>
        <v/>
      </c>
      <c r="BN112" s="27" t="str" cm="1">
        <f t="array" ref="BN112">IF(BG$2&lt;=$R112,INDEX('Sites Data'!$BJ$11:$BJ$210,(BG$2+SUM($R$4:$R111))),"")</f>
        <v/>
      </c>
      <c r="BO112" s="27" t="str" cm="1">
        <f t="array" ref="BO112">IF(BG$2&lt;=$R112,INDEX('Sites Data'!$BK$11:$BK$210,(BG$2+SUM($R$4:$R111))),"")</f>
        <v/>
      </c>
      <c r="BP112" s="25" t="str">
        <f>IF(BG112="","",SUMIF(Hide[Unique Types],$C112&amp;" "&amp;BH112&amp;" "&amp;BI112&amp;" "&amp;BJ112,SiteCalc2[FCI Charging Capacity '[kWh/day']]))</f>
        <v/>
      </c>
      <c r="BQ112" s="27" t="str" cm="1">
        <f t="array" ref="BQ112">IF(BQ$2&lt;=$R112,INDEX('Sites Data'!$BC$11:$BC$210,(BQ$2+SUM($R$4:$R111))),"")</f>
        <v/>
      </c>
      <c r="BR112" s="27" t="str" cm="1">
        <f t="array" ref="BR112">IF(BQ$2&lt;=$R112,INDEX('Sites Data'!$BD$11:$BD$210,(BQ$2+SUM($R$4:$R111))),"")</f>
        <v/>
      </c>
      <c r="BS112" s="27" t="str" cm="1">
        <f t="array" ref="BS112">IF(BQ$2&lt;=$R112,INDEX('Sites Data'!$BE$11:$BE$210,(BQ$2+SUM($R$4:$R111))),"")</f>
        <v/>
      </c>
      <c r="BT112" s="27" t="str" cm="1">
        <f t="array" ref="BT112">IF(BQ$2&lt;=$R112,INDEX('Sites Data'!$BF$11:$BF$210,(BQ$2+SUM($R$4:$R111))),"")</f>
        <v/>
      </c>
      <c r="BU112" s="27" t="str" cm="1">
        <f t="array" ref="BU112">IF(BQ$2&lt;=$R112,INDEX('Sites Data'!$BG$11:$BG$210,(BQ$2+SUM($R$4:$R111))),"")</f>
        <v/>
      </c>
      <c r="BV112" s="27" t="str" cm="1">
        <f t="array" ref="BV112">IF(BQ$2&lt;=$R112,INDEX('Sites Data'!$BH$11:$BH$210,(BQ$2+SUM($R$4:$R111))),"")</f>
        <v/>
      </c>
      <c r="BW112" s="27" t="str" cm="1">
        <f t="array" ref="BW112">IF(BQ$2&lt;=$R112,INDEX('Sites Data'!$BI$11:$BI$210,(BQ$2+SUM($R$4:$R111))),"")</f>
        <v/>
      </c>
      <c r="BX112" s="27" t="str" cm="1">
        <f t="array" ref="BX112">IF(BQ$2&lt;=$R112,INDEX('Sites Data'!$BJ$11:$BJ$210,(BQ$2+SUM($R$4:$R111))),"")</f>
        <v/>
      </c>
      <c r="BY112" s="27" t="str" cm="1">
        <f t="array" ref="BY112">IF(BQ$2&lt;=$R112,INDEX('Sites Data'!$BK$11:$BK$210,(BQ$2+SUM($R$4:$R111))),"")</f>
        <v/>
      </c>
      <c r="BZ112" s="25" t="str">
        <f>IF(BQ112="","",SUMIF(Hide[Unique Types],$C112&amp;" "&amp;BR112&amp;" "&amp;BS112&amp;" "&amp;BT112,SiteCalc2[FCI Charging Capacity '[kWh/day']]))</f>
        <v/>
      </c>
      <c r="CA112" s="27" t="str" cm="1">
        <f t="array" ref="CA112">IF(CA$2&lt;=$R112,INDEX('Sites Data'!$BC$11:$BC$210,(CA$2+SUM($R$4:$R111))),"")</f>
        <v/>
      </c>
      <c r="CB112" s="27" t="str" cm="1">
        <f t="array" ref="CB112">IF(CA$2&lt;=$R112,INDEX('Sites Data'!$BD$11:$BD$210,(CA$2+SUM($R$4:$R111))),"")</f>
        <v/>
      </c>
      <c r="CC112" s="27" t="str" cm="1">
        <f t="array" ref="CC112">IF(CA$2&lt;=$R112,INDEX('Sites Data'!$BE$11:$BE$210,(CA$2+SUM($R$4:$R111))),"")</f>
        <v/>
      </c>
      <c r="CD112" s="27" t="str" cm="1">
        <f t="array" ref="CD112">IF(CA$2&lt;=$R112,INDEX('Sites Data'!$BF$11:$BF$210,(CA$2+SUM($R$4:$R111))),"")</f>
        <v/>
      </c>
      <c r="CE112" s="27" t="str" cm="1">
        <f t="array" ref="CE112">IF(CA$2&lt;=$R112,INDEX('Sites Data'!$BG$11:$BG$210,(CA$2+SUM($R$4:$R111))),"")</f>
        <v/>
      </c>
      <c r="CF112" s="27" t="str" cm="1">
        <f t="array" ref="CF112">IF(CA$2&lt;=$R112,INDEX('Sites Data'!$BH$11:$BH$210,(CA$2+SUM($R$4:$R111))),"")</f>
        <v/>
      </c>
      <c r="CG112" s="27" t="str" cm="1">
        <f t="array" ref="CG112">IF(CA$2&lt;=$R112,INDEX('Sites Data'!$BI$11:$BI$210,(CA$2+SUM($R$4:$R111))),"")</f>
        <v/>
      </c>
      <c r="CH112" s="27" t="str" cm="1">
        <f t="array" ref="CH112">IF(CA$2&lt;=$R112,INDEX('Sites Data'!$BJ$11:$BJ$210,(CA$2+SUM($R$4:$R111))),"")</f>
        <v/>
      </c>
      <c r="CI112" s="27" t="str" cm="1">
        <f t="array" ref="CI112">IF(CA$2&lt;=$R112,INDEX('Sites Data'!$BK$11:$BK$210,(CA$2+SUM($R$4:$R111))),"")</f>
        <v/>
      </c>
      <c r="CJ112" s="25" t="str">
        <f>IF(CA112="","",SUMIF(Hide[Unique Types],$C112&amp;" "&amp;CB112&amp;" "&amp;CC112&amp;" "&amp;CD112,SiteCalc2[FCI Charging Capacity '[kWh/day']]))</f>
        <v/>
      </c>
      <c r="CK112" s="25" t="str">
        <f t="shared" si="23"/>
        <v/>
      </c>
      <c r="CL112" s="25" t="str">
        <f t="shared" si="24"/>
        <v/>
      </c>
      <c r="CM112" s="25" t="str">
        <f t="shared" si="25"/>
        <v/>
      </c>
      <c r="CN112" s="25" t="str">
        <f t="shared" si="26"/>
        <v/>
      </c>
      <c r="CO112" s="25" t="str">
        <f t="shared" si="27"/>
        <v/>
      </c>
      <c r="CP112" s="25" t="str">
        <f t="shared" si="28"/>
        <v/>
      </c>
      <c r="CQ112" s="25" t="str">
        <f t="shared" si="29"/>
        <v/>
      </c>
      <c r="CR112" s="25" t="str">
        <f t="shared" si="30"/>
        <v/>
      </c>
      <c r="CS112" s="25" t="str">
        <f t="shared" si="31"/>
        <v/>
      </c>
      <c r="CT112" s="25" t="str">
        <f t="shared" si="32"/>
        <v/>
      </c>
    </row>
    <row r="113" spans="1:98" x14ac:dyDescent="0.3">
      <c r="A113" s="20">
        <v>110</v>
      </c>
      <c r="B113" s="20">
        <f t="shared" si="33"/>
        <v>0</v>
      </c>
      <c r="D113" s="25">
        <f>_xlfn.XLOOKUP(C113,SiteChar[Site Name],SiteChar[Site Street Address],"",0,1)</f>
        <v>0</v>
      </c>
      <c r="E113" s="25" t="str">
        <f>_xlfn.XLOOKUP(D113,SiteChar[Site Street Address],SiteChar[Site City],"",0,1)</f>
        <v/>
      </c>
      <c r="F113" s="25">
        <f>_xlfn.XLOOKUP($C113,SiteChar[Site Name],SiteChar[Latitude],"",0,1)</f>
        <v>0</v>
      </c>
      <c r="G113" s="25">
        <f>_xlfn.XLOOKUP($C113,SiteChar[Site Name],SiteChar[Longitude],"",0,1)</f>
        <v>0</v>
      </c>
      <c r="H113" s="33">
        <f>_xlfn.XLOOKUP($C113,SiteChar[Site Name],SiteChar[Expected Date of Station Operation],"",0,1)</f>
        <v>0</v>
      </c>
      <c r="I113" s="34">
        <f>_xlfn.XLOOKUP($C113,SiteChar[Site Name],SiteChar[Expected Daily Permitted Hours],"",0,1)</f>
        <v>0</v>
      </c>
      <c r="J113" s="25">
        <f>_xlfn.XLOOKUP($C113,SiteChar[Site Name],SiteChar[Maximum Total Site Power 
'[kW']],"",0,1)</f>
        <v>0</v>
      </c>
      <c r="K113" s="25"/>
      <c r="L113" s="25" cm="1">
        <f t="array" ref="L113">_xlfn.XLOOKUP($C113,SiteChar[Site Name],SiteCalc1[Total Site
FCI 
Power Rating 
'[kW']],"",0,1)</f>
        <v>0</v>
      </c>
      <c r="M113" s="25" cm="1">
        <f t="array" ref="M113">_xlfn.XLOOKUP($C113,SiteChar[Site Name],SiteCalc1[Total 
Site 
LMD-FCI Power Rating 
'[kW']],"",0,1)</f>
        <v>0</v>
      </c>
      <c r="N113" s="25" cm="1">
        <f t="array" ref="N113">_xlfn.XLOOKUP($C113,SiteChar[Site Name],SiteCalc1[Total Site
HD-FCI Power Rating 
'[kW']],"",0,1)</f>
        <v>0</v>
      </c>
      <c r="O113" s="25" cm="1">
        <f t="array" ref="O113">_xlfn.XLOOKUP($C113,SiteChar[Site Name],SiteCalc2[Total Number of 
Site 
FSEs],"",0,1)</f>
        <v>0</v>
      </c>
      <c r="P113" s="27" cm="1">
        <f t="array" ref="P113">_xlfn.XLOOKUP($C113,SiteChar[Site Name],SiteCalc2[Total Number of Site
LMD-FCI FSEs],"",0,1)</f>
        <v>0</v>
      </c>
      <c r="Q113" s="27" cm="1">
        <f t="array" ref="Q113">_xlfn.XLOOKUP($C113,SiteChar[Site Name],SiteCalc2[Total Number of Site
HD-FCI FSEs],"",0,1)</f>
        <v>0</v>
      </c>
      <c r="R113" s="27" t="str" cm="1">
        <f t="array" ref="R113">_xlfn.XLOOKUP(C113,'Sites Data'!AZ120:$AZ$210,'Sites Data'!BA120:$BA$210,"",0,1)</f>
        <v/>
      </c>
      <c r="S113" s="25" t="str" cm="1">
        <f t="array" ref="S113">INDEX('Sites Data'!$BC$11:$BC$210,(S$2+SUM($R$4:R112)))</f>
        <v/>
      </c>
      <c r="T113" s="25" t="str" cm="1">
        <f t="array" ref="T113">INDEX('Sites Data'!$BD$11:$BD$210,(S$2+SUM($R$4:R112)))</f>
        <v/>
      </c>
      <c r="U113" s="25" t="str" cm="1">
        <f t="array" ref="U113">INDEX('Sites Data'!$BE$11:$BE$210,(S$2+SUM($R$4:$R112)))</f>
        <v/>
      </c>
      <c r="V113" s="25" t="str" cm="1">
        <f t="array" ref="V113">INDEX('Sites Data'!$BF$11:$BF$210,(S$2+SUM($R$4:$R112)))</f>
        <v/>
      </c>
      <c r="W113" s="25" t="str" cm="1">
        <f t="array" ref="W113">INDEX('Sites Data'!$BG$11:$BG$210,(S$2+SUM($R$4:$R112)))</f>
        <v/>
      </c>
      <c r="X113" s="25" t="str" cm="1">
        <f t="array" ref="X113">INDEX('Sites Data'!$BH$11:$BH$210,(S$2+SUM($R$4:$R112)))</f>
        <v/>
      </c>
      <c r="Y113" s="25" t="str" cm="1">
        <f t="array" ref="Y113">INDEX('Sites Data'!$BI$11:$BI$210,(S$2+SUM($R$4:$R112)))</f>
        <v/>
      </c>
      <c r="Z113" s="25" t="str" cm="1">
        <f t="array" ref="Z113">INDEX('Sites Data'!$BJ$11:$BJ$210,(S$2+SUM($R$4:$R112)))</f>
        <v/>
      </c>
      <c r="AA113" s="25" t="str" cm="1">
        <f t="array" ref="AA113">INDEX('Sites Data'!$BK$11:$BK$210,(S$2+SUM($R$4:$R112)))</f>
        <v/>
      </c>
      <c r="AB113" s="25" t="str">
        <f>IF(S113="","",SUMIF(Hide[Unique Types],$C113&amp;" "&amp;T113&amp;" "&amp;U113&amp;" "&amp;V113,SiteCalc2[FCI Charging Capacity '[kWh/day']]))</f>
        <v/>
      </c>
      <c r="AC113" s="27" t="str" cm="1">
        <f t="array" ref="AC113">IF(AC$2&lt;=$R113,INDEX('Sites Data'!$BC$11:$BC$210,(AC$2+SUM($R$4:$R112))),"")</f>
        <v/>
      </c>
      <c r="AD113" s="152" t="str" cm="1">
        <f t="array" ref="AD113">IF(AC$2&lt;=$R113,INDEX('Sites Data'!$BD$11:$BD$210,(AC$2+SUM($R$4:$R112))),"")</f>
        <v/>
      </c>
      <c r="AE113" s="27" t="str" cm="1">
        <f t="array" ref="AE113">IF(AC$2&lt;=$R113,INDEX('Sites Data'!$BE$11:$BE$210,(AC$2+SUM($R$4:$R112))),"")</f>
        <v/>
      </c>
      <c r="AF113" s="27" t="str" cm="1">
        <f t="array" ref="AF113">IF(AC$2&lt;=$R113,INDEX('Sites Data'!$BF$11:$BF$210,(AC$2+SUM($R$4:$R112))),"")</f>
        <v/>
      </c>
      <c r="AG113" s="27" t="str" cm="1">
        <f t="array" ref="AG113">IF(AC$2&lt;=$R113,INDEX('Sites Data'!$BG$11:$BG$210,(AC$2+SUM($R$4:$R112))),"")</f>
        <v/>
      </c>
      <c r="AH113" s="27" t="str" cm="1">
        <f t="array" ref="AH113">IF(AC$2&lt;=$R113,INDEX('Sites Data'!$BH$11:$BH$210,(AC$2+SUM($R$4:$R112))),"")</f>
        <v/>
      </c>
      <c r="AI113" s="27" t="str" cm="1">
        <f t="array" ref="AI113">IF(AC$2&lt;=$R113,INDEX('Sites Data'!$BI$11:$BI$210,(AC$2+SUM($R$4:$R112))),"")</f>
        <v/>
      </c>
      <c r="AJ113" s="27" t="str" cm="1">
        <f t="array" ref="AJ113">IF(AC$2&lt;=$R113,INDEX('Sites Data'!$BJ$11:$BJ$210,(AC$2+SUM($R$4:$R112))),"")</f>
        <v/>
      </c>
      <c r="AK113" s="27" t="str" cm="1">
        <f t="array" ref="AK113">IF(AC$2&lt;=$R113,INDEX('Sites Data'!$BK$11:$BK$210,(AC$2+SUM($R$4:$R112))),"")</f>
        <v/>
      </c>
      <c r="AL113" s="25" t="str">
        <f>IF(AC113="","",SUMIF(Hide[Unique Types],$C113&amp;" "&amp;AD113&amp;" "&amp;AE113&amp;" "&amp;AF113,SiteCalc2[FCI Charging Capacity '[kWh/day']]))</f>
        <v/>
      </c>
      <c r="AM113" s="27" t="str" cm="1">
        <f t="array" ref="AM113">IF(AM$2&lt;=$R113,INDEX('Sites Data'!$BC$11:$BC$210,(AM$2+SUM($R$4:$R112))),"")</f>
        <v/>
      </c>
      <c r="AN113" s="27" t="str" cm="1">
        <f t="array" ref="AN113">IF(AM$2&lt;=$R113,INDEX('Sites Data'!$BD$11:$BD$210,(AM$2+SUM($R$4:$R112))),"")</f>
        <v/>
      </c>
      <c r="AO113" s="27" t="str" cm="1">
        <f t="array" ref="AO113">IF(AM$2&lt;=$R113,INDEX('Sites Data'!$BE$11:$BE$210,(AM$2+SUM($R$4:$R112))),"")</f>
        <v/>
      </c>
      <c r="AP113" s="27" t="str" cm="1">
        <f t="array" ref="AP113">IF(AM$2&lt;=$R113,INDEX('Sites Data'!$BF$11:$BF$210,(AM$2+SUM($R$4:$R112))),"")</f>
        <v/>
      </c>
      <c r="AQ113" s="27" t="str" cm="1">
        <f t="array" ref="AQ113">IF(AM$2&lt;=$R113,INDEX('Sites Data'!$BG$11:$BG$210,(AM$2+SUM($R$4:$R112))),"")</f>
        <v/>
      </c>
      <c r="AR113" s="27" t="str" cm="1">
        <f t="array" ref="AR113">IF(AM$2&lt;=$R113,INDEX('Sites Data'!$BH$11:$BH$210,(AM$2+SUM($R$4:$R112))),"")</f>
        <v/>
      </c>
      <c r="AS113" s="27" t="str" cm="1">
        <f t="array" ref="AS113">IF(AM$2&lt;=$R113,INDEX('Sites Data'!$BI$11:$BI$210,(AM$2+SUM($R$4:$R112))),"")</f>
        <v/>
      </c>
      <c r="AT113" s="27" t="str" cm="1">
        <f t="array" ref="AT113">IF(AM$2&lt;=$R113,INDEX('Sites Data'!$BJ$11:$BJ$210,(AM$2+SUM($R$4:$R112))),"")</f>
        <v/>
      </c>
      <c r="AU113" s="27" t="str" cm="1">
        <f t="array" ref="AU113">IF(AM$2&lt;=$R113,INDEX('Sites Data'!$BK$11:$BK$210,(AM$2+SUM($R$4:$R112))),"")</f>
        <v/>
      </c>
      <c r="AV113" s="25" t="str">
        <f>IF(AM113="","",SUMIF(Hide[Unique Types],$C113&amp;" "&amp;AN113&amp;" "&amp;AO113&amp;" "&amp;AP113,SiteCalc2[FCI Charging Capacity '[kWh/day']]))</f>
        <v/>
      </c>
      <c r="AW113" s="27" t="str" cm="1">
        <f t="array" ref="AW113">IF(AW$2&lt;=$R113,INDEX('Sites Data'!$BC$11:$BC$210,(AW$2+SUM($R$4:$R112))),"")</f>
        <v/>
      </c>
      <c r="AX113" s="27" t="str" cm="1">
        <f t="array" ref="AX113">IF(AW$2&lt;=$R113,INDEX('Sites Data'!$BD$11:$BD$210,(AW$2+SUM($R$4:$R112))),"")</f>
        <v/>
      </c>
      <c r="AY113" s="27" t="str" cm="1">
        <f t="array" ref="AY113">IF(AW$2&lt;=$R113,INDEX('Sites Data'!$BE$11:$BE$210,(AW$2+SUM($R$4:$R112))),"")</f>
        <v/>
      </c>
      <c r="AZ113" s="27" t="str" cm="1">
        <f t="array" ref="AZ113">IF(AW$2&lt;=$R113,INDEX('Sites Data'!$BF$11:$BF$210,(AW$2+SUM($R$4:$R112))),"")</f>
        <v/>
      </c>
      <c r="BA113" s="27" t="str" cm="1">
        <f t="array" ref="BA113">IF(AW$2&lt;=$R113,INDEX('Sites Data'!$BG$11:$BG$210,(AW$2+SUM($R$4:$R112))),"")</f>
        <v/>
      </c>
      <c r="BB113" s="27" t="str" cm="1">
        <f t="array" ref="BB113">IF(AW$2&lt;=$R113,INDEX('Sites Data'!$BH$11:$BH$210,(AW$2+SUM($R$4:$R112))),"")</f>
        <v/>
      </c>
      <c r="BC113" s="27" t="str" cm="1">
        <f t="array" ref="BC113">IF(AW$2&lt;=$R113,INDEX('Sites Data'!$BI$11:$BI$210,(AW$2+SUM($R$4:$R112))),"")</f>
        <v/>
      </c>
      <c r="BD113" s="27" t="str" cm="1">
        <f t="array" ref="BD113">IF(AW$2&lt;=$R113,INDEX('Sites Data'!$BJ$11:$BJ$210,(AW$2+SUM($R$4:$R112))),"")</f>
        <v/>
      </c>
      <c r="BE113" s="27" t="str" cm="1">
        <f t="array" ref="BE113">IF(AW$2&lt;=$R113,INDEX('Sites Data'!$BK$11:$BK$210,(AW$2+SUM($R$4:$R112))),"")</f>
        <v/>
      </c>
      <c r="BF113" s="25" t="str">
        <f>IF(AW113="","",SUMIF(Hide[Unique Types],$C113&amp;" "&amp;AX113&amp;" "&amp;AY113&amp;" "&amp;AZ113,SiteCalc2[FCI Charging Capacity '[kWh/day']]))</f>
        <v/>
      </c>
      <c r="BG113" s="27" t="str" cm="1">
        <f t="array" ref="BG113">IF(BG$2&lt;=$R113,INDEX('Sites Data'!$BC$11:$BC$210,(BG$2+SUM($R$4:$R112))),"")</f>
        <v/>
      </c>
      <c r="BH113" s="27" t="str" cm="1">
        <f t="array" ref="BH113">IF(BG$2&lt;=$R113,INDEX('Sites Data'!$BD$11:$BD$210,(BG$2+SUM($R$4:$R112))),"")</f>
        <v/>
      </c>
      <c r="BI113" s="27" t="str" cm="1">
        <f t="array" ref="BI113">IF(BG$2&lt;=$R113,INDEX('Sites Data'!$BE$11:$BE$210,(BG$2+SUM($R$4:$R112))),"")</f>
        <v/>
      </c>
      <c r="BJ113" s="27" t="str" cm="1">
        <f t="array" ref="BJ113">IF(BG$2&lt;=$R113,INDEX('Sites Data'!$BF$11:$BF$210,(BG$2+SUM($R$4:$R112))),"")</f>
        <v/>
      </c>
      <c r="BK113" s="27" t="str" cm="1">
        <f t="array" ref="BK113">IF(BG$2&lt;=$R113,INDEX('Sites Data'!$BG$11:$BG$210,(BG$2+SUM($R$4:$R112))),"")</f>
        <v/>
      </c>
      <c r="BL113" s="27" t="str" cm="1">
        <f t="array" ref="BL113">IF(BG$2&lt;=$R113,INDEX('Sites Data'!$BH$11:$BH$210,(BG$2+SUM($R$4:$R112))),"")</f>
        <v/>
      </c>
      <c r="BM113" s="27" t="str" cm="1">
        <f t="array" ref="BM113">IF(BG$2&lt;=$R113,INDEX('Sites Data'!$BI$11:$BI$210,(BG$2+SUM($R$4:$R112))),"")</f>
        <v/>
      </c>
      <c r="BN113" s="27" t="str" cm="1">
        <f t="array" ref="BN113">IF(BG$2&lt;=$R113,INDEX('Sites Data'!$BJ$11:$BJ$210,(BG$2+SUM($R$4:$R112))),"")</f>
        <v/>
      </c>
      <c r="BO113" s="27" t="str" cm="1">
        <f t="array" ref="BO113">IF(BG$2&lt;=$R113,INDEX('Sites Data'!$BK$11:$BK$210,(BG$2+SUM($R$4:$R112))),"")</f>
        <v/>
      </c>
      <c r="BP113" s="25" t="str">
        <f>IF(BG113="","",SUMIF(Hide[Unique Types],$C113&amp;" "&amp;BH113&amp;" "&amp;BI113&amp;" "&amp;BJ113,SiteCalc2[FCI Charging Capacity '[kWh/day']]))</f>
        <v/>
      </c>
      <c r="BQ113" s="27" t="str" cm="1">
        <f t="array" ref="BQ113">IF(BQ$2&lt;=$R113,INDEX('Sites Data'!$BC$11:$BC$210,(BQ$2+SUM($R$4:$R112))),"")</f>
        <v/>
      </c>
      <c r="BR113" s="27" t="str" cm="1">
        <f t="array" ref="BR113">IF(BQ$2&lt;=$R113,INDEX('Sites Data'!$BD$11:$BD$210,(BQ$2+SUM($R$4:$R112))),"")</f>
        <v/>
      </c>
      <c r="BS113" s="27" t="str" cm="1">
        <f t="array" ref="BS113">IF(BQ$2&lt;=$R113,INDEX('Sites Data'!$BE$11:$BE$210,(BQ$2+SUM($R$4:$R112))),"")</f>
        <v/>
      </c>
      <c r="BT113" s="27" t="str" cm="1">
        <f t="array" ref="BT113">IF(BQ$2&lt;=$R113,INDEX('Sites Data'!$BF$11:$BF$210,(BQ$2+SUM($R$4:$R112))),"")</f>
        <v/>
      </c>
      <c r="BU113" s="27" t="str" cm="1">
        <f t="array" ref="BU113">IF(BQ$2&lt;=$R113,INDEX('Sites Data'!$BG$11:$BG$210,(BQ$2+SUM($R$4:$R112))),"")</f>
        <v/>
      </c>
      <c r="BV113" s="27" t="str" cm="1">
        <f t="array" ref="BV113">IF(BQ$2&lt;=$R113,INDEX('Sites Data'!$BH$11:$BH$210,(BQ$2+SUM($R$4:$R112))),"")</f>
        <v/>
      </c>
      <c r="BW113" s="27" t="str" cm="1">
        <f t="array" ref="BW113">IF(BQ$2&lt;=$R113,INDEX('Sites Data'!$BI$11:$BI$210,(BQ$2+SUM($R$4:$R112))),"")</f>
        <v/>
      </c>
      <c r="BX113" s="27" t="str" cm="1">
        <f t="array" ref="BX113">IF(BQ$2&lt;=$R113,INDEX('Sites Data'!$BJ$11:$BJ$210,(BQ$2+SUM($R$4:$R112))),"")</f>
        <v/>
      </c>
      <c r="BY113" s="27" t="str" cm="1">
        <f t="array" ref="BY113">IF(BQ$2&lt;=$R113,INDEX('Sites Data'!$BK$11:$BK$210,(BQ$2+SUM($R$4:$R112))),"")</f>
        <v/>
      </c>
      <c r="BZ113" s="25" t="str">
        <f>IF(BQ113="","",SUMIF(Hide[Unique Types],$C113&amp;" "&amp;BR113&amp;" "&amp;BS113&amp;" "&amp;BT113,SiteCalc2[FCI Charging Capacity '[kWh/day']]))</f>
        <v/>
      </c>
      <c r="CA113" s="27" t="str" cm="1">
        <f t="array" ref="CA113">IF(CA$2&lt;=$R113,INDEX('Sites Data'!$BC$11:$BC$210,(CA$2+SUM($R$4:$R112))),"")</f>
        <v/>
      </c>
      <c r="CB113" s="27" t="str" cm="1">
        <f t="array" ref="CB113">IF(CA$2&lt;=$R113,INDEX('Sites Data'!$BD$11:$BD$210,(CA$2+SUM($R$4:$R112))),"")</f>
        <v/>
      </c>
      <c r="CC113" s="27" t="str" cm="1">
        <f t="array" ref="CC113">IF(CA$2&lt;=$R113,INDEX('Sites Data'!$BE$11:$BE$210,(CA$2+SUM($R$4:$R112))),"")</f>
        <v/>
      </c>
      <c r="CD113" s="27" t="str" cm="1">
        <f t="array" ref="CD113">IF(CA$2&lt;=$R113,INDEX('Sites Data'!$BF$11:$BF$210,(CA$2+SUM($R$4:$R112))),"")</f>
        <v/>
      </c>
      <c r="CE113" s="27" t="str" cm="1">
        <f t="array" ref="CE113">IF(CA$2&lt;=$R113,INDEX('Sites Data'!$BG$11:$BG$210,(CA$2+SUM($R$4:$R112))),"")</f>
        <v/>
      </c>
      <c r="CF113" s="27" t="str" cm="1">
        <f t="array" ref="CF113">IF(CA$2&lt;=$R113,INDEX('Sites Data'!$BH$11:$BH$210,(CA$2+SUM($R$4:$R112))),"")</f>
        <v/>
      </c>
      <c r="CG113" s="27" t="str" cm="1">
        <f t="array" ref="CG113">IF(CA$2&lt;=$R113,INDEX('Sites Data'!$BI$11:$BI$210,(CA$2+SUM($R$4:$R112))),"")</f>
        <v/>
      </c>
      <c r="CH113" s="27" t="str" cm="1">
        <f t="array" ref="CH113">IF(CA$2&lt;=$R113,INDEX('Sites Data'!$BJ$11:$BJ$210,(CA$2+SUM($R$4:$R112))),"")</f>
        <v/>
      </c>
      <c r="CI113" s="27" t="str" cm="1">
        <f t="array" ref="CI113">IF(CA$2&lt;=$R113,INDEX('Sites Data'!$BK$11:$BK$210,(CA$2+SUM($R$4:$R112))),"")</f>
        <v/>
      </c>
      <c r="CJ113" s="25" t="str">
        <f>IF(CA113="","",SUMIF(Hide[Unique Types],$C113&amp;" "&amp;CB113&amp;" "&amp;CC113&amp;" "&amp;CD113,SiteCalc2[FCI Charging Capacity '[kWh/day']]))</f>
        <v/>
      </c>
      <c r="CK113" s="25" t="str">
        <f t="shared" si="23"/>
        <v/>
      </c>
      <c r="CL113" s="25" t="str">
        <f t="shared" si="24"/>
        <v/>
      </c>
      <c r="CM113" s="25" t="str">
        <f t="shared" si="25"/>
        <v/>
      </c>
      <c r="CN113" s="25" t="str">
        <f t="shared" si="26"/>
        <v/>
      </c>
      <c r="CO113" s="25" t="str">
        <f t="shared" si="27"/>
        <v/>
      </c>
      <c r="CP113" s="25" t="str">
        <f t="shared" si="28"/>
        <v/>
      </c>
      <c r="CQ113" s="25" t="str">
        <f t="shared" si="29"/>
        <v/>
      </c>
      <c r="CR113" s="25" t="str">
        <f t="shared" si="30"/>
        <v/>
      </c>
      <c r="CS113" s="25" t="str">
        <f t="shared" si="31"/>
        <v/>
      </c>
      <c r="CT113" s="25" t="str">
        <f t="shared" si="32"/>
        <v/>
      </c>
    </row>
    <row r="114" spans="1:98" x14ac:dyDescent="0.3">
      <c r="A114" s="20">
        <v>111</v>
      </c>
      <c r="B114" s="20">
        <f t="shared" si="33"/>
        <v>0</v>
      </c>
      <c r="D114" s="25">
        <f>_xlfn.XLOOKUP(C114,SiteChar[Site Name],SiteChar[Site Street Address],"",0,1)</f>
        <v>0</v>
      </c>
      <c r="E114" s="25" t="str">
        <f>_xlfn.XLOOKUP(D114,SiteChar[Site Street Address],SiteChar[Site City],"",0,1)</f>
        <v/>
      </c>
      <c r="F114" s="25">
        <f>_xlfn.XLOOKUP($C114,SiteChar[Site Name],SiteChar[Latitude],"",0,1)</f>
        <v>0</v>
      </c>
      <c r="G114" s="25">
        <f>_xlfn.XLOOKUP($C114,SiteChar[Site Name],SiteChar[Longitude],"",0,1)</f>
        <v>0</v>
      </c>
      <c r="H114" s="33">
        <f>_xlfn.XLOOKUP($C114,SiteChar[Site Name],SiteChar[Expected Date of Station Operation],"",0,1)</f>
        <v>0</v>
      </c>
      <c r="I114" s="34">
        <f>_xlfn.XLOOKUP($C114,SiteChar[Site Name],SiteChar[Expected Daily Permitted Hours],"",0,1)</f>
        <v>0</v>
      </c>
      <c r="J114" s="25">
        <f>_xlfn.XLOOKUP($C114,SiteChar[Site Name],SiteChar[Maximum Total Site Power 
'[kW']],"",0,1)</f>
        <v>0</v>
      </c>
      <c r="K114" s="25"/>
      <c r="L114" s="25" cm="1">
        <f t="array" ref="L114">_xlfn.XLOOKUP($C114,SiteChar[Site Name],SiteCalc1[Total Site
FCI 
Power Rating 
'[kW']],"",0,1)</f>
        <v>0</v>
      </c>
      <c r="M114" s="25" cm="1">
        <f t="array" ref="M114">_xlfn.XLOOKUP($C114,SiteChar[Site Name],SiteCalc1[Total 
Site 
LMD-FCI Power Rating 
'[kW']],"",0,1)</f>
        <v>0</v>
      </c>
      <c r="N114" s="25" cm="1">
        <f t="array" ref="N114">_xlfn.XLOOKUP($C114,SiteChar[Site Name],SiteCalc1[Total Site
HD-FCI Power Rating 
'[kW']],"",0,1)</f>
        <v>0</v>
      </c>
      <c r="O114" s="25" cm="1">
        <f t="array" ref="O114">_xlfn.XLOOKUP($C114,SiteChar[Site Name],SiteCalc2[Total Number of 
Site 
FSEs],"",0,1)</f>
        <v>0</v>
      </c>
      <c r="P114" s="27" cm="1">
        <f t="array" ref="P114">_xlfn.XLOOKUP($C114,SiteChar[Site Name],SiteCalc2[Total Number of Site
LMD-FCI FSEs],"",0,1)</f>
        <v>0</v>
      </c>
      <c r="Q114" s="27" cm="1">
        <f t="array" ref="Q114">_xlfn.XLOOKUP($C114,SiteChar[Site Name],SiteCalc2[Total Number of Site
HD-FCI FSEs],"",0,1)</f>
        <v>0</v>
      </c>
      <c r="R114" s="27" t="str" cm="1">
        <f t="array" ref="R114">_xlfn.XLOOKUP(C114,'Sites Data'!AZ121:$AZ$210,'Sites Data'!BA121:$BA$210,"",0,1)</f>
        <v/>
      </c>
      <c r="S114" s="25" t="str" cm="1">
        <f t="array" ref="S114">INDEX('Sites Data'!$BC$11:$BC$210,(S$2+SUM($R$4:R113)))</f>
        <v/>
      </c>
      <c r="T114" s="25" t="str" cm="1">
        <f t="array" ref="T114">INDEX('Sites Data'!$BD$11:$BD$210,(S$2+SUM($R$4:R113)))</f>
        <v/>
      </c>
      <c r="U114" s="25" t="str" cm="1">
        <f t="array" ref="U114">INDEX('Sites Data'!$BE$11:$BE$210,(S$2+SUM($R$4:$R113)))</f>
        <v/>
      </c>
      <c r="V114" s="25" t="str" cm="1">
        <f t="array" ref="V114">INDEX('Sites Data'!$BF$11:$BF$210,(S$2+SUM($R$4:$R113)))</f>
        <v/>
      </c>
      <c r="W114" s="25" t="str" cm="1">
        <f t="array" ref="W114">INDEX('Sites Data'!$BG$11:$BG$210,(S$2+SUM($R$4:$R113)))</f>
        <v/>
      </c>
      <c r="X114" s="25" t="str" cm="1">
        <f t="array" ref="X114">INDEX('Sites Data'!$BH$11:$BH$210,(S$2+SUM($R$4:$R113)))</f>
        <v/>
      </c>
      <c r="Y114" s="25" t="str" cm="1">
        <f t="array" ref="Y114">INDEX('Sites Data'!$BI$11:$BI$210,(S$2+SUM($R$4:$R113)))</f>
        <v/>
      </c>
      <c r="Z114" s="25" t="str" cm="1">
        <f t="array" ref="Z114">INDEX('Sites Data'!$BJ$11:$BJ$210,(S$2+SUM($R$4:$R113)))</f>
        <v/>
      </c>
      <c r="AA114" s="25" t="str" cm="1">
        <f t="array" ref="AA114">INDEX('Sites Data'!$BK$11:$BK$210,(S$2+SUM($R$4:$R113)))</f>
        <v/>
      </c>
      <c r="AB114" s="25" t="str">
        <f>IF(S114="","",SUMIF(Hide[Unique Types],$C114&amp;" "&amp;T114&amp;" "&amp;U114&amp;" "&amp;V114,SiteCalc2[FCI Charging Capacity '[kWh/day']]))</f>
        <v/>
      </c>
      <c r="AC114" s="27" t="str" cm="1">
        <f t="array" ref="AC114">IF(AC$2&lt;=$R114,INDEX('Sites Data'!$BC$11:$BC$210,(AC$2+SUM($R$4:$R113))),"")</f>
        <v/>
      </c>
      <c r="AD114" s="152" t="str" cm="1">
        <f t="array" ref="AD114">IF(AC$2&lt;=$R114,INDEX('Sites Data'!$BD$11:$BD$210,(AC$2+SUM($R$4:$R113))),"")</f>
        <v/>
      </c>
      <c r="AE114" s="27" t="str" cm="1">
        <f t="array" ref="AE114">IF(AC$2&lt;=$R114,INDEX('Sites Data'!$BE$11:$BE$210,(AC$2+SUM($R$4:$R113))),"")</f>
        <v/>
      </c>
      <c r="AF114" s="27" t="str" cm="1">
        <f t="array" ref="AF114">IF(AC$2&lt;=$R114,INDEX('Sites Data'!$BF$11:$BF$210,(AC$2+SUM($R$4:$R113))),"")</f>
        <v/>
      </c>
      <c r="AG114" s="27" t="str" cm="1">
        <f t="array" ref="AG114">IF(AC$2&lt;=$R114,INDEX('Sites Data'!$BG$11:$BG$210,(AC$2+SUM($R$4:$R113))),"")</f>
        <v/>
      </c>
      <c r="AH114" s="27" t="str" cm="1">
        <f t="array" ref="AH114">IF(AC$2&lt;=$R114,INDEX('Sites Data'!$BH$11:$BH$210,(AC$2+SUM($R$4:$R113))),"")</f>
        <v/>
      </c>
      <c r="AI114" s="27" t="str" cm="1">
        <f t="array" ref="AI114">IF(AC$2&lt;=$R114,INDEX('Sites Data'!$BI$11:$BI$210,(AC$2+SUM($R$4:$R113))),"")</f>
        <v/>
      </c>
      <c r="AJ114" s="27" t="str" cm="1">
        <f t="array" ref="AJ114">IF(AC$2&lt;=$R114,INDEX('Sites Data'!$BJ$11:$BJ$210,(AC$2+SUM($R$4:$R113))),"")</f>
        <v/>
      </c>
      <c r="AK114" s="27" t="str" cm="1">
        <f t="array" ref="AK114">IF(AC$2&lt;=$R114,INDEX('Sites Data'!$BK$11:$BK$210,(AC$2+SUM($R$4:$R113))),"")</f>
        <v/>
      </c>
      <c r="AL114" s="25" t="str">
        <f>IF(AC114="","",SUMIF(Hide[Unique Types],$C114&amp;" "&amp;AD114&amp;" "&amp;AE114&amp;" "&amp;AF114,SiteCalc2[FCI Charging Capacity '[kWh/day']]))</f>
        <v/>
      </c>
      <c r="AM114" s="27" t="str" cm="1">
        <f t="array" ref="AM114">IF(AM$2&lt;=$R114,INDEX('Sites Data'!$BC$11:$BC$210,(AM$2+SUM($R$4:$R113))),"")</f>
        <v/>
      </c>
      <c r="AN114" s="27" t="str" cm="1">
        <f t="array" ref="AN114">IF(AM$2&lt;=$R114,INDEX('Sites Data'!$BD$11:$BD$210,(AM$2+SUM($R$4:$R113))),"")</f>
        <v/>
      </c>
      <c r="AO114" s="27" t="str" cm="1">
        <f t="array" ref="AO114">IF(AM$2&lt;=$R114,INDEX('Sites Data'!$BE$11:$BE$210,(AM$2+SUM($R$4:$R113))),"")</f>
        <v/>
      </c>
      <c r="AP114" s="27" t="str" cm="1">
        <f t="array" ref="AP114">IF(AM$2&lt;=$R114,INDEX('Sites Data'!$BF$11:$BF$210,(AM$2+SUM($R$4:$R113))),"")</f>
        <v/>
      </c>
      <c r="AQ114" s="27" t="str" cm="1">
        <f t="array" ref="AQ114">IF(AM$2&lt;=$R114,INDEX('Sites Data'!$BG$11:$BG$210,(AM$2+SUM($R$4:$R113))),"")</f>
        <v/>
      </c>
      <c r="AR114" s="27" t="str" cm="1">
        <f t="array" ref="AR114">IF(AM$2&lt;=$R114,INDEX('Sites Data'!$BH$11:$BH$210,(AM$2+SUM($R$4:$R113))),"")</f>
        <v/>
      </c>
      <c r="AS114" s="27" t="str" cm="1">
        <f t="array" ref="AS114">IF(AM$2&lt;=$R114,INDEX('Sites Data'!$BI$11:$BI$210,(AM$2+SUM($R$4:$R113))),"")</f>
        <v/>
      </c>
      <c r="AT114" s="27" t="str" cm="1">
        <f t="array" ref="AT114">IF(AM$2&lt;=$R114,INDEX('Sites Data'!$BJ$11:$BJ$210,(AM$2+SUM($R$4:$R113))),"")</f>
        <v/>
      </c>
      <c r="AU114" s="27" t="str" cm="1">
        <f t="array" ref="AU114">IF(AM$2&lt;=$R114,INDEX('Sites Data'!$BK$11:$BK$210,(AM$2+SUM($R$4:$R113))),"")</f>
        <v/>
      </c>
      <c r="AV114" s="25" t="str">
        <f>IF(AM114="","",SUMIF(Hide[Unique Types],$C114&amp;" "&amp;AN114&amp;" "&amp;AO114&amp;" "&amp;AP114,SiteCalc2[FCI Charging Capacity '[kWh/day']]))</f>
        <v/>
      </c>
      <c r="AW114" s="27" t="str" cm="1">
        <f t="array" ref="AW114">IF(AW$2&lt;=$R114,INDEX('Sites Data'!$BC$11:$BC$210,(AW$2+SUM($R$4:$R113))),"")</f>
        <v/>
      </c>
      <c r="AX114" s="27" t="str" cm="1">
        <f t="array" ref="AX114">IF(AW$2&lt;=$R114,INDEX('Sites Data'!$BD$11:$BD$210,(AW$2+SUM($R$4:$R113))),"")</f>
        <v/>
      </c>
      <c r="AY114" s="27" t="str" cm="1">
        <f t="array" ref="AY114">IF(AW$2&lt;=$R114,INDEX('Sites Data'!$BE$11:$BE$210,(AW$2+SUM($R$4:$R113))),"")</f>
        <v/>
      </c>
      <c r="AZ114" s="27" t="str" cm="1">
        <f t="array" ref="AZ114">IF(AW$2&lt;=$R114,INDEX('Sites Data'!$BF$11:$BF$210,(AW$2+SUM($R$4:$R113))),"")</f>
        <v/>
      </c>
      <c r="BA114" s="27" t="str" cm="1">
        <f t="array" ref="BA114">IF(AW$2&lt;=$R114,INDEX('Sites Data'!$BG$11:$BG$210,(AW$2+SUM($R$4:$R113))),"")</f>
        <v/>
      </c>
      <c r="BB114" s="27" t="str" cm="1">
        <f t="array" ref="BB114">IF(AW$2&lt;=$R114,INDEX('Sites Data'!$BH$11:$BH$210,(AW$2+SUM($R$4:$R113))),"")</f>
        <v/>
      </c>
      <c r="BC114" s="27" t="str" cm="1">
        <f t="array" ref="BC114">IF(AW$2&lt;=$R114,INDEX('Sites Data'!$BI$11:$BI$210,(AW$2+SUM($R$4:$R113))),"")</f>
        <v/>
      </c>
      <c r="BD114" s="27" t="str" cm="1">
        <f t="array" ref="BD114">IF(AW$2&lt;=$R114,INDEX('Sites Data'!$BJ$11:$BJ$210,(AW$2+SUM($R$4:$R113))),"")</f>
        <v/>
      </c>
      <c r="BE114" s="27" t="str" cm="1">
        <f t="array" ref="BE114">IF(AW$2&lt;=$R114,INDEX('Sites Data'!$BK$11:$BK$210,(AW$2+SUM($R$4:$R113))),"")</f>
        <v/>
      </c>
      <c r="BF114" s="25" t="str">
        <f>IF(AW114="","",SUMIF(Hide[Unique Types],$C114&amp;" "&amp;AX114&amp;" "&amp;AY114&amp;" "&amp;AZ114,SiteCalc2[FCI Charging Capacity '[kWh/day']]))</f>
        <v/>
      </c>
      <c r="BG114" s="27" t="str" cm="1">
        <f t="array" ref="BG114">IF(BG$2&lt;=$R114,INDEX('Sites Data'!$BC$11:$BC$210,(BG$2+SUM($R$4:$R113))),"")</f>
        <v/>
      </c>
      <c r="BH114" s="27" t="str" cm="1">
        <f t="array" ref="BH114">IF(BG$2&lt;=$R114,INDEX('Sites Data'!$BD$11:$BD$210,(BG$2+SUM($R$4:$R113))),"")</f>
        <v/>
      </c>
      <c r="BI114" s="27" t="str" cm="1">
        <f t="array" ref="BI114">IF(BG$2&lt;=$R114,INDEX('Sites Data'!$BE$11:$BE$210,(BG$2+SUM($R$4:$R113))),"")</f>
        <v/>
      </c>
      <c r="BJ114" s="27" t="str" cm="1">
        <f t="array" ref="BJ114">IF(BG$2&lt;=$R114,INDEX('Sites Data'!$BF$11:$BF$210,(BG$2+SUM($R$4:$R113))),"")</f>
        <v/>
      </c>
      <c r="BK114" s="27" t="str" cm="1">
        <f t="array" ref="BK114">IF(BG$2&lt;=$R114,INDEX('Sites Data'!$BG$11:$BG$210,(BG$2+SUM($R$4:$R113))),"")</f>
        <v/>
      </c>
      <c r="BL114" s="27" t="str" cm="1">
        <f t="array" ref="BL114">IF(BG$2&lt;=$R114,INDEX('Sites Data'!$BH$11:$BH$210,(BG$2+SUM($R$4:$R113))),"")</f>
        <v/>
      </c>
      <c r="BM114" s="27" t="str" cm="1">
        <f t="array" ref="BM114">IF(BG$2&lt;=$R114,INDEX('Sites Data'!$BI$11:$BI$210,(BG$2+SUM($R$4:$R113))),"")</f>
        <v/>
      </c>
      <c r="BN114" s="27" t="str" cm="1">
        <f t="array" ref="BN114">IF(BG$2&lt;=$R114,INDEX('Sites Data'!$BJ$11:$BJ$210,(BG$2+SUM($R$4:$R113))),"")</f>
        <v/>
      </c>
      <c r="BO114" s="27" t="str" cm="1">
        <f t="array" ref="BO114">IF(BG$2&lt;=$R114,INDEX('Sites Data'!$BK$11:$BK$210,(BG$2+SUM($R$4:$R113))),"")</f>
        <v/>
      </c>
      <c r="BP114" s="25" t="str">
        <f>IF(BG114="","",SUMIF(Hide[Unique Types],$C114&amp;" "&amp;BH114&amp;" "&amp;BI114&amp;" "&amp;BJ114,SiteCalc2[FCI Charging Capacity '[kWh/day']]))</f>
        <v/>
      </c>
      <c r="BQ114" s="27" t="str" cm="1">
        <f t="array" ref="BQ114">IF(BQ$2&lt;=$R114,INDEX('Sites Data'!$BC$11:$BC$210,(BQ$2+SUM($R$4:$R113))),"")</f>
        <v/>
      </c>
      <c r="BR114" s="27" t="str" cm="1">
        <f t="array" ref="BR114">IF(BQ$2&lt;=$R114,INDEX('Sites Data'!$BD$11:$BD$210,(BQ$2+SUM($R$4:$R113))),"")</f>
        <v/>
      </c>
      <c r="BS114" s="27" t="str" cm="1">
        <f t="array" ref="BS114">IF(BQ$2&lt;=$R114,INDEX('Sites Data'!$BE$11:$BE$210,(BQ$2+SUM($R$4:$R113))),"")</f>
        <v/>
      </c>
      <c r="BT114" s="27" t="str" cm="1">
        <f t="array" ref="BT114">IF(BQ$2&lt;=$R114,INDEX('Sites Data'!$BF$11:$BF$210,(BQ$2+SUM($R$4:$R113))),"")</f>
        <v/>
      </c>
      <c r="BU114" s="27" t="str" cm="1">
        <f t="array" ref="BU114">IF(BQ$2&lt;=$R114,INDEX('Sites Data'!$BG$11:$BG$210,(BQ$2+SUM($R$4:$R113))),"")</f>
        <v/>
      </c>
      <c r="BV114" s="27" t="str" cm="1">
        <f t="array" ref="BV114">IF(BQ$2&lt;=$R114,INDEX('Sites Data'!$BH$11:$BH$210,(BQ$2+SUM($R$4:$R113))),"")</f>
        <v/>
      </c>
      <c r="BW114" s="27" t="str" cm="1">
        <f t="array" ref="BW114">IF(BQ$2&lt;=$R114,INDEX('Sites Data'!$BI$11:$BI$210,(BQ$2+SUM($R$4:$R113))),"")</f>
        <v/>
      </c>
      <c r="BX114" s="27" t="str" cm="1">
        <f t="array" ref="BX114">IF(BQ$2&lt;=$R114,INDEX('Sites Data'!$BJ$11:$BJ$210,(BQ$2+SUM($R$4:$R113))),"")</f>
        <v/>
      </c>
      <c r="BY114" s="27" t="str" cm="1">
        <f t="array" ref="BY114">IF(BQ$2&lt;=$R114,INDEX('Sites Data'!$BK$11:$BK$210,(BQ$2+SUM($R$4:$R113))),"")</f>
        <v/>
      </c>
      <c r="BZ114" s="25" t="str">
        <f>IF(BQ114="","",SUMIF(Hide[Unique Types],$C114&amp;" "&amp;BR114&amp;" "&amp;BS114&amp;" "&amp;BT114,SiteCalc2[FCI Charging Capacity '[kWh/day']]))</f>
        <v/>
      </c>
      <c r="CA114" s="27" t="str" cm="1">
        <f t="array" ref="CA114">IF(CA$2&lt;=$R114,INDEX('Sites Data'!$BC$11:$BC$210,(CA$2+SUM($R$4:$R113))),"")</f>
        <v/>
      </c>
      <c r="CB114" s="27" t="str" cm="1">
        <f t="array" ref="CB114">IF(CA$2&lt;=$R114,INDEX('Sites Data'!$BD$11:$BD$210,(CA$2+SUM($R$4:$R113))),"")</f>
        <v/>
      </c>
      <c r="CC114" s="27" t="str" cm="1">
        <f t="array" ref="CC114">IF(CA$2&lt;=$R114,INDEX('Sites Data'!$BE$11:$BE$210,(CA$2+SUM($R$4:$R113))),"")</f>
        <v/>
      </c>
      <c r="CD114" s="27" t="str" cm="1">
        <f t="array" ref="CD114">IF(CA$2&lt;=$R114,INDEX('Sites Data'!$BF$11:$BF$210,(CA$2+SUM($R$4:$R113))),"")</f>
        <v/>
      </c>
      <c r="CE114" s="27" t="str" cm="1">
        <f t="array" ref="CE114">IF(CA$2&lt;=$R114,INDEX('Sites Data'!$BG$11:$BG$210,(CA$2+SUM($R$4:$R113))),"")</f>
        <v/>
      </c>
      <c r="CF114" s="27" t="str" cm="1">
        <f t="array" ref="CF114">IF(CA$2&lt;=$R114,INDEX('Sites Data'!$BH$11:$BH$210,(CA$2+SUM($R$4:$R113))),"")</f>
        <v/>
      </c>
      <c r="CG114" s="27" t="str" cm="1">
        <f t="array" ref="CG114">IF(CA$2&lt;=$R114,INDEX('Sites Data'!$BI$11:$BI$210,(CA$2+SUM($R$4:$R113))),"")</f>
        <v/>
      </c>
      <c r="CH114" s="27" t="str" cm="1">
        <f t="array" ref="CH114">IF(CA$2&lt;=$R114,INDEX('Sites Data'!$BJ$11:$BJ$210,(CA$2+SUM($R$4:$R113))),"")</f>
        <v/>
      </c>
      <c r="CI114" s="27" t="str" cm="1">
        <f t="array" ref="CI114">IF(CA$2&lt;=$R114,INDEX('Sites Data'!$BK$11:$BK$210,(CA$2+SUM($R$4:$R113))),"")</f>
        <v/>
      </c>
      <c r="CJ114" s="25" t="str">
        <f>IF(CA114="","",SUMIF(Hide[Unique Types],$C114&amp;" "&amp;CB114&amp;" "&amp;CC114&amp;" "&amp;CD114,SiteCalc2[FCI Charging Capacity '[kWh/day']]))</f>
        <v/>
      </c>
      <c r="CK114" s="25" t="str">
        <f t="shared" si="23"/>
        <v/>
      </c>
      <c r="CL114" s="25" t="str">
        <f t="shared" si="24"/>
        <v/>
      </c>
      <c r="CM114" s="25" t="str">
        <f t="shared" si="25"/>
        <v/>
      </c>
      <c r="CN114" s="25" t="str">
        <f t="shared" si="26"/>
        <v/>
      </c>
      <c r="CO114" s="25" t="str">
        <f t="shared" si="27"/>
        <v/>
      </c>
      <c r="CP114" s="25" t="str">
        <f t="shared" si="28"/>
        <v/>
      </c>
      <c r="CQ114" s="25" t="str">
        <f t="shared" si="29"/>
        <v/>
      </c>
      <c r="CR114" s="25" t="str">
        <f t="shared" si="30"/>
        <v/>
      </c>
      <c r="CS114" s="25" t="str">
        <f t="shared" si="31"/>
        <v/>
      </c>
      <c r="CT114" s="25" t="str">
        <f t="shared" si="32"/>
        <v/>
      </c>
    </row>
    <row r="115" spans="1:98" x14ac:dyDescent="0.3">
      <c r="A115" s="20">
        <v>112</v>
      </c>
      <c r="B115" s="20">
        <f t="shared" si="33"/>
        <v>0</v>
      </c>
      <c r="D115" s="25">
        <f>_xlfn.XLOOKUP(C115,SiteChar[Site Name],SiteChar[Site Street Address],"",0,1)</f>
        <v>0</v>
      </c>
      <c r="E115" s="25" t="str">
        <f>_xlfn.XLOOKUP(D115,SiteChar[Site Street Address],SiteChar[Site City],"",0,1)</f>
        <v/>
      </c>
      <c r="F115" s="25">
        <f>_xlfn.XLOOKUP($C115,SiteChar[Site Name],SiteChar[Latitude],"",0,1)</f>
        <v>0</v>
      </c>
      <c r="G115" s="25">
        <f>_xlfn.XLOOKUP($C115,SiteChar[Site Name],SiteChar[Longitude],"",0,1)</f>
        <v>0</v>
      </c>
      <c r="H115" s="33">
        <f>_xlfn.XLOOKUP($C115,SiteChar[Site Name],SiteChar[Expected Date of Station Operation],"",0,1)</f>
        <v>0</v>
      </c>
      <c r="I115" s="34">
        <f>_xlfn.XLOOKUP($C115,SiteChar[Site Name],SiteChar[Expected Daily Permitted Hours],"",0,1)</f>
        <v>0</v>
      </c>
      <c r="J115" s="25">
        <f>_xlfn.XLOOKUP($C115,SiteChar[Site Name],SiteChar[Maximum Total Site Power 
'[kW']],"",0,1)</f>
        <v>0</v>
      </c>
      <c r="K115" s="25"/>
      <c r="L115" s="25" cm="1">
        <f t="array" ref="L115">_xlfn.XLOOKUP($C115,SiteChar[Site Name],SiteCalc1[Total Site
FCI 
Power Rating 
'[kW']],"",0,1)</f>
        <v>0</v>
      </c>
      <c r="M115" s="25" cm="1">
        <f t="array" ref="M115">_xlfn.XLOOKUP($C115,SiteChar[Site Name],SiteCalc1[Total 
Site 
LMD-FCI Power Rating 
'[kW']],"",0,1)</f>
        <v>0</v>
      </c>
      <c r="N115" s="25" cm="1">
        <f t="array" ref="N115">_xlfn.XLOOKUP($C115,SiteChar[Site Name],SiteCalc1[Total Site
HD-FCI Power Rating 
'[kW']],"",0,1)</f>
        <v>0</v>
      </c>
      <c r="O115" s="25" cm="1">
        <f t="array" ref="O115">_xlfn.XLOOKUP($C115,SiteChar[Site Name],SiteCalc2[Total Number of 
Site 
FSEs],"",0,1)</f>
        <v>0</v>
      </c>
      <c r="P115" s="27" cm="1">
        <f t="array" ref="P115">_xlfn.XLOOKUP($C115,SiteChar[Site Name],SiteCalc2[Total Number of Site
LMD-FCI FSEs],"",0,1)</f>
        <v>0</v>
      </c>
      <c r="Q115" s="27" cm="1">
        <f t="array" ref="Q115">_xlfn.XLOOKUP($C115,SiteChar[Site Name],SiteCalc2[Total Number of Site
HD-FCI FSEs],"",0,1)</f>
        <v>0</v>
      </c>
      <c r="R115" s="27" t="str" cm="1">
        <f t="array" ref="R115">_xlfn.XLOOKUP(C115,'Sites Data'!AZ122:$AZ$210,'Sites Data'!BA122:$BA$210,"",0,1)</f>
        <v/>
      </c>
      <c r="S115" s="25" t="str" cm="1">
        <f t="array" ref="S115">INDEX('Sites Data'!$BC$11:$BC$210,(S$2+SUM($R$4:R114)))</f>
        <v/>
      </c>
      <c r="T115" s="25" t="str" cm="1">
        <f t="array" ref="T115">INDEX('Sites Data'!$BD$11:$BD$210,(S$2+SUM($R$4:R114)))</f>
        <v/>
      </c>
      <c r="U115" s="25" t="str" cm="1">
        <f t="array" ref="U115">INDEX('Sites Data'!$BE$11:$BE$210,(S$2+SUM($R$4:$R114)))</f>
        <v/>
      </c>
      <c r="V115" s="25" t="str" cm="1">
        <f t="array" ref="V115">INDEX('Sites Data'!$BF$11:$BF$210,(S$2+SUM($R$4:$R114)))</f>
        <v/>
      </c>
      <c r="W115" s="25" t="str" cm="1">
        <f t="array" ref="W115">INDEX('Sites Data'!$BG$11:$BG$210,(S$2+SUM($R$4:$R114)))</f>
        <v/>
      </c>
      <c r="X115" s="25" t="str" cm="1">
        <f t="array" ref="X115">INDEX('Sites Data'!$BH$11:$BH$210,(S$2+SUM($R$4:$R114)))</f>
        <v/>
      </c>
      <c r="Y115" s="25" t="str" cm="1">
        <f t="array" ref="Y115">INDEX('Sites Data'!$BI$11:$BI$210,(S$2+SUM($R$4:$R114)))</f>
        <v/>
      </c>
      <c r="Z115" s="25" t="str" cm="1">
        <f t="array" ref="Z115">INDEX('Sites Data'!$BJ$11:$BJ$210,(S$2+SUM($R$4:$R114)))</f>
        <v/>
      </c>
      <c r="AA115" s="25" t="str" cm="1">
        <f t="array" ref="AA115">INDEX('Sites Data'!$BK$11:$BK$210,(S$2+SUM($R$4:$R114)))</f>
        <v/>
      </c>
      <c r="AB115" s="25" t="str">
        <f>IF(S115="","",SUMIF(Hide[Unique Types],$C115&amp;" "&amp;T115&amp;" "&amp;U115&amp;" "&amp;V115,SiteCalc2[FCI Charging Capacity '[kWh/day']]))</f>
        <v/>
      </c>
      <c r="AC115" s="27" t="str" cm="1">
        <f t="array" ref="AC115">IF(AC$2&lt;=$R115,INDEX('Sites Data'!$BC$11:$BC$210,(AC$2+SUM($R$4:$R114))),"")</f>
        <v/>
      </c>
      <c r="AD115" s="152" t="str" cm="1">
        <f t="array" ref="AD115">IF(AC$2&lt;=$R115,INDEX('Sites Data'!$BD$11:$BD$210,(AC$2+SUM($R$4:$R114))),"")</f>
        <v/>
      </c>
      <c r="AE115" s="27" t="str" cm="1">
        <f t="array" ref="AE115">IF(AC$2&lt;=$R115,INDEX('Sites Data'!$BE$11:$BE$210,(AC$2+SUM($R$4:$R114))),"")</f>
        <v/>
      </c>
      <c r="AF115" s="27" t="str" cm="1">
        <f t="array" ref="AF115">IF(AC$2&lt;=$R115,INDEX('Sites Data'!$BF$11:$BF$210,(AC$2+SUM($R$4:$R114))),"")</f>
        <v/>
      </c>
      <c r="AG115" s="27" t="str" cm="1">
        <f t="array" ref="AG115">IF(AC$2&lt;=$R115,INDEX('Sites Data'!$BG$11:$BG$210,(AC$2+SUM($R$4:$R114))),"")</f>
        <v/>
      </c>
      <c r="AH115" s="27" t="str" cm="1">
        <f t="array" ref="AH115">IF(AC$2&lt;=$R115,INDEX('Sites Data'!$BH$11:$BH$210,(AC$2+SUM($R$4:$R114))),"")</f>
        <v/>
      </c>
      <c r="AI115" s="27" t="str" cm="1">
        <f t="array" ref="AI115">IF(AC$2&lt;=$R115,INDEX('Sites Data'!$BI$11:$BI$210,(AC$2+SUM($R$4:$R114))),"")</f>
        <v/>
      </c>
      <c r="AJ115" s="27" t="str" cm="1">
        <f t="array" ref="AJ115">IF(AC$2&lt;=$R115,INDEX('Sites Data'!$BJ$11:$BJ$210,(AC$2+SUM($R$4:$R114))),"")</f>
        <v/>
      </c>
      <c r="AK115" s="27" t="str" cm="1">
        <f t="array" ref="AK115">IF(AC$2&lt;=$R115,INDEX('Sites Data'!$BK$11:$BK$210,(AC$2+SUM($R$4:$R114))),"")</f>
        <v/>
      </c>
      <c r="AL115" s="25" t="str">
        <f>IF(AC115="","",SUMIF(Hide[Unique Types],$C115&amp;" "&amp;AD115&amp;" "&amp;AE115&amp;" "&amp;AF115,SiteCalc2[FCI Charging Capacity '[kWh/day']]))</f>
        <v/>
      </c>
      <c r="AM115" s="27" t="str" cm="1">
        <f t="array" ref="AM115">IF(AM$2&lt;=$R115,INDEX('Sites Data'!$BC$11:$BC$210,(AM$2+SUM($R$4:$R114))),"")</f>
        <v/>
      </c>
      <c r="AN115" s="27" t="str" cm="1">
        <f t="array" ref="AN115">IF(AM$2&lt;=$R115,INDEX('Sites Data'!$BD$11:$BD$210,(AM$2+SUM($R$4:$R114))),"")</f>
        <v/>
      </c>
      <c r="AO115" s="27" t="str" cm="1">
        <f t="array" ref="AO115">IF(AM$2&lt;=$R115,INDEX('Sites Data'!$BE$11:$BE$210,(AM$2+SUM($R$4:$R114))),"")</f>
        <v/>
      </c>
      <c r="AP115" s="27" t="str" cm="1">
        <f t="array" ref="AP115">IF(AM$2&lt;=$R115,INDEX('Sites Data'!$BF$11:$BF$210,(AM$2+SUM($R$4:$R114))),"")</f>
        <v/>
      </c>
      <c r="AQ115" s="27" t="str" cm="1">
        <f t="array" ref="AQ115">IF(AM$2&lt;=$R115,INDEX('Sites Data'!$BG$11:$BG$210,(AM$2+SUM($R$4:$R114))),"")</f>
        <v/>
      </c>
      <c r="AR115" s="27" t="str" cm="1">
        <f t="array" ref="AR115">IF(AM$2&lt;=$R115,INDEX('Sites Data'!$BH$11:$BH$210,(AM$2+SUM($R$4:$R114))),"")</f>
        <v/>
      </c>
      <c r="AS115" s="27" t="str" cm="1">
        <f t="array" ref="AS115">IF(AM$2&lt;=$R115,INDEX('Sites Data'!$BI$11:$BI$210,(AM$2+SUM($R$4:$R114))),"")</f>
        <v/>
      </c>
      <c r="AT115" s="27" t="str" cm="1">
        <f t="array" ref="AT115">IF(AM$2&lt;=$R115,INDEX('Sites Data'!$BJ$11:$BJ$210,(AM$2+SUM($R$4:$R114))),"")</f>
        <v/>
      </c>
      <c r="AU115" s="27" t="str" cm="1">
        <f t="array" ref="AU115">IF(AM$2&lt;=$R115,INDEX('Sites Data'!$BK$11:$BK$210,(AM$2+SUM($R$4:$R114))),"")</f>
        <v/>
      </c>
      <c r="AV115" s="25" t="str">
        <f>IF(AM115="","",SUMIF(Hide[Unique Types],$C115&amp;" "&amp;AN115&amp;" "&amp;AO115&amp;" "&amp;AP115,SiteCalc2[FCI Charging Capacity '[kWh/day']]))</f>
        <v/>
      </c>
      <c r="AW115" s="27" t="str" cm="1">
        <f t="array" ref="AW115">IF(AW$2&lt;=$R115,INDEX('Sites Data'!$BC$11:$BC$210,(AW$2+SUM($R$4:$R114))),"")</f>
        <v/>
      </c>
      <c r="AX115" s="27" t="str" cm="1">
        <f t="array" ref="AX115">IF(AW$2&lt;=$R115,INDEX('Sites Data'!$BD$11:$BD$210,(AW$2+SUM($R$4:$R114))),"")</f>
        <v/>
      </c>
      <c r="AY115" s="27" t="str" cm="1">
        <f t="array" ref="AY115">IF(AW$2&lt;=$R115,INDEX('Sites Data'!$BE$11:$BE$210,(AW$2+SUM($R$4:$R114))),"")</f>
        <v/>
      </c>
      <c r="AZ115" s="27" t="str" cm="1">
        <f t="array" ref="AZ115">IF(AW$2&lt;=$R115,INDEX('Sites Data'!$BF$11:$BF$210,(AW$2+SUM($R$4:$R114))),"")</f>
        <v/>
      </c>
      <c r="BA115" s="27" t="str" cm="1">
        <f t="array" ref="BA115">IF(AW$2&lt;=$R115,INDEX('Sites Data'!$BG$11:$BG$210,(AW$2+SUM($R$4:$R114))),"")</f>
        <v/>
      </c>
      <c r="BB115" s="27" t="str" cm="1">
        <f t="array" ref="BB115">IF(AW$2&lt;=$R115,INDEX('Sites Data'!$BH$11:$BH$210,(AW$2+SUM($R$4:$R114))),"")</f>
        <v/>
      </c>
      <c r="BC115" s="27" t="str" cm="1">
        <f t="array" ref="BC115">IF(AW$2&lt;=$R115,INDEX('Sites Data'!$BI$11:$BI$210,(AW$2+SUM($R$4:$R114))),"")</f>
        <v/>
      </c>
      <c r="BD115" s="27" t="str" cm="1">
        <f t="array" ref="BD115">IF(AW$2&lt;=$R115,INDEX('Sites Data'!$BJ$11:$BJ$210,(AW$2+SUM($R$4:$R114))),"")</f>
        <v/>
      </c>
      <c r="BE115" s="27" t="str" cm="1">
        <f t="array" ref="BE115">IF(AW$2&lt;=$R115,INDEX('Sites Data'!$BK$11:$BK$210,(AW$2+SUM($R$4:$R114))),"")</f>
        <v/>
      </c>
      <c r="BF115" s="25" t="str">
        <f>IF(AW115="","",SUMIF(Hide[Unique Types],$C115&amp;" "&amp;AX115&amp;" "&amp;AY115&amp;" "&amp;AZ115,SiteCalc2[FCI Charging Capacity '[kWh/day']]))</f>
        <v/>
      </c>
      <c r="BG115" s="27" t="str" cm="1">
        <f t="array" ref="BG115">IF(BG$2&lt;=$R115,INDEX('Sites Data'!$BC$11:$BC$210,(BG$2+SUM($R$4:$R114))),"")</f>
        <v/>
      </c>
      <c r="BH115" s="27" t="str" cm="1">
        <f t="array" ref="BH115">IF(BG$2&lt;=$R115,INDEX('Sites Data'!$BD$11:$BD$210,(BG$2+SUM($R$4:$R114))),"")</f>
        <v/>
      </c>
      <c r="BI115" s="27" t="str" cm="1">
        <f t="array" ref="BI115">IF(BG$2&lt;=$R115,INDEX('Sites Data'!$BE$11:$BE$210,(BG$2+SUM($R$4:$R114))),"")</f>
        <v/>
      </c>
      <c r="BJ115" s="27" t="str" cm="1">
        <f t="array" ref="BJ115">IF(BG$2&lt;=$R115,INDEX('Sites Data'!$BF$11:$BF$210,(BG$2+SUM($R$4:$R114))),"")</f>
        <v/>
      </c>
      <c r="BK115" s="27" t="str" cm="1">
        <f t="array" ref="BK115">IF(BG$2&lt;=$R115,INDEX('Sites Data'!$BG$11:$BG$210,(BG$2+SUM($R$4:$R114))),"")</f>
        <v/>
      </c>
      <c r="BL115" s="27" t="str" cm="1">
        <f t="array" ref="BL115">IF(BG$2&lt;=$R115,INDEX('Sites Data'!$BH$11:$BH$210,(BG$2+SUM($R$4:$R114))),"")</f>
        <v/>
      </c>
      <c r="BM115" s="27" t="str" cm="1">
        <f t="array" ref="BM115">IF(BG$2&lt;=$R115,INDEX('Sites Data'!$BI$11:$BI$210,(BG$2+SUM($R$4:$R114))),"")</f>
        <v/>
      </c>
      <c r="BN115" s="27" t="str" cm="1">
        <f t="array" ref="BN115">IF(BG$2&lt;=$R115,INDEX('Sites Data'!$BJ$11:$BJ$210,(BG$2+SUM($R$4:$R114))),"")</f>
        <v/>
      </c>
      <c r="BO115" s="27" t="str" cm="1">
        <f t="array" ref="BO115">IF(BG$2&lt;=$R115,INDEX('Sites Data'!$BK$11:$BK$210,(BG$2+SUM($R$4:$R114))),"")</f>
        <v/>
      </c>
      <c r="BP115" s="25" t="str">
        <f>IF(BG115="","",SUMIF(Hide[Unique Types],$C115&amp;" "&amp;BH115&amp;" "&amp;BI115&amp;" "&amp;BJ115,SiteCalc2[FCI Charging Capacity '[kWh/day']]))</f>
        <v/>
      </c>
      <c r="BQ115" s="27" t="str" cm="1">
        <f t="array" ref="BQ115">IF(BQ$2&lt;=$R115,INDEX('Sites Data'!$BC$11:$BC$210,(BQ$2+SUM($R$4:$R114))),"")</f>
        <v/>
      </c>
      <c r="BR115" s="27" t="str" cm="1">
        <f t="array" ref="BR115">IF(BQ$2&lt;=$R115,INDEX('Sites Data'!$BD$11:$BD$210,(BQ$2+SUM($R$4:$R114))),"")</f>
        <v/>
      </c>
      <c r="BS115" s="27" t="str" cm="1">
        <f t="array" ref="BS115">IF(BQ$2&lt;=$R115,INDEX('Sites Data'!$BE$11:$BE$210,(BQ$2+SUM($R$4:$R114))),"")</f>
        <v/>
      </c>
      <c r="BT115" s="27" t="str" cm="1">
        <f t="array" ref="BT115">IF(BQ$2&lt;=$R115,INDEX('Sites Data'!$BF$11:$BF$210,(BQ$2+SUM($R$4:$R114))),"")</f>
        <v/>
      </c>
      <c r="BU115" s="27" t="str" cm="1">
        <f t="array" ref="BU115">IF(BQ$2&lt;=$R115,INDEX('Sites Data'!$BG$11:$BG$210,(BQ$2+SUM($R$4:$R114))),"")</f>
        <v/>
      </c>
      <c r="BV115" s="27" t="str" cm="1">
        <f t="array" ref="BV115">IF(BQ$2&lt;=$R115,INDEX('Sites Data'!$BH$11:$BH$210,(BQ$2+SUM($R$4:$R114))),"")</f>
        <v/>
      </c>
      <c r="BW115" s="27" t="str" cm="1">
        <f t="array" ref="BW115">IF(BQ$2&lt;=$R115,INDEX('Sites Data'!$BI$11:$BI$210,(BQ$2+SUM($R$4:$R114))),"")</f>
        <v/>
      </c>
      <c r="BX115" s="27" t="str" cm="1">
        <f t="array" ref="BX115">IF(BQ$2&lt;=$R115,INDEX('Sites Data'!$BJ$11:$BJ$210,(BQ$2+SUM($R$4:$R114))),"")</f>
        <v/>
      </c>
      <c r="BY115" s="27" t="str" cm="1">
        <f t="array" ref="BY115">IF(BQ$2&lt;=$R115,INDEX('Sites Data'!$BK$11:$BK$210,(BQ$2+SUM($R$4:$R114))),"")</f>
        <v/>
      </c>
      <c r="BZ115" s="25" t="str">
        <f>IF(BQ115="","",SUMIF(Hide[Unique Types],$C115&amp;" "&amp;BR115&amp;" "&amp;BS115&amp;" "&amp;BT115,SiteCalc2[FCI Charging Capacity '[kWh/day']]))</f>
        <v/>
      </c>
      <c r="CA115" s="27" t="str" cm="1">
        <f t="array" ref="CA115">IF(CA$2&lt;=$R115,INDEX('Sites Data'!$BC$11:$BC$210,(CA$2+SUM($R$4:$R114))),"")</f>
        <v/>
      </c>
      <c r="CB115" s="27" t="str" cm="1">
        <f t="array" ref="CB115">IF(CA$2&lt;=$R115,INDEX('Sites Data'!$BD$11:$BD$210,(CA$2+SUM($R$4:$R114))),"")</f>
        <v/>
      </c>
      <c r="CC115" s="27" t="str" cm="1">
        <f t="array" ref="CC115">IF(CA$2&lt;=$R115,INDEX('Sites Data'!$BE$11:$BE$210,(CA$2+SUM($R$4:$R114))),"")</f>
        <v/>
      </c>
      <c r="CD115" s="27" t="str" cm="1">
        <f t="array" ref="CD115">IF(CA$2&lt;=$R115,INDEX('Sites Data'!$BF$11:$BF$210,(CA$2+SUM($R$4:$R114))),"")</f>
        <v/>
      </c>
      <c r="CE115" s="27" t="str" cm="1">
        <f t="array" ref="CE115">IF(CA$2&lt;=$R115,INDEX('Sites Data'!$BG$11:$BG$210,(CA$2+SUM($R$4:$R114))),"")</f>
        <v/>
      </c>
      <c r="CF115" s="27" t="str" cm="1">
        <f t="array" ref="CF115">IF(CA$2&lt;=$R115,INDEX('Sites Data'!$BH$11:$BH$210,(CA$2+SUM($R$4:$R114))),"")</f>
        <v/>
      </c>
      <c r="CG115" s="27" t="str" cm="1">
        <f t="array" ref="CG115">IF(CA$2&lt;=$R115,INDEX('Sites Data'!$BI$11:$BI$210,(CA$2+SUM($R$4:$R114))),"")</f>
        <v/>
      </c>
      <c r="CH115" s="27" t="str" cm="1">
        <f t="array" ref="CH115">IF(CA$2&lt;=$R115,INDEX('Sites Data'!$BJ$11:$BJ$210,(CA$2+SUM($R$4:$R114))),"")</f>
        <v/>
      </c>
      <c r="CI115" s="27" t="str" cm="1">
        <f t="array" ref="CI115">IF(CA$2&lt;=$R115,INDEX('Sites Data'!$BK$11:$BK$210,(CA$2+SUM($R$4:$R114))),"")</f>
        <v/>
      </c>
      <c r="CJ115" s="25" t="str">
        <f>IF(CA115="","",SUMIF(Hide[Unique Types],$C115&amp;" "&amp;CB115&amp;" "&amp;CC115&amp;" "&amp;CD115,SiteCalc2[FCI Charging Capacity '[kWh/day']]))</f>
        <v/>
      </c>
      <c r="CK115" s="25" t="str">
        <f t="shared" si="23"/>
        <v/>
      </c>
      <c r="CL115" s="25" t="str">
        <f t="shared" si="24"/>
        <v/>
      </c>
      <c r="CM115" s="25" t="str">
        <f t="shared" si="25"/>
        <v/>
      </c>
      <c r="CN115" s="25" t="str">
        <f t="shared" si="26"/>
        <v/>
      </c>
      <c r="CO115" s="25" t="str">
        <f t="shared" si="27"/>
        <v/>
      </c>
      <c r="CP115" s="25" t="str">
        <f t="shared" si="28"/>
        <v/>
      </c>
      <c r="CQ115" s="25" t="str">
        <f t="shared" si="29"/>
        <v/>
      </c>
      <c r="CR115" s="25" t="str">
        <f t="shared" si="30"/>
        <v/>
      </c>
      <c r="CS115" s="25" t="str">
        <f t="shared" si="31"/>
        <v/>
      </c>
      <c r="CT115" s="25" t="str">
        <f t="shared" si="32"/>
        <v/>
      </c>
    </row>
    <row r="116" spans="1:98" x14ac:dyDescent="0.3">
      <c r="A116" s="20">
        <v>113</v>
      </c>
      <c r="B116" s="20">
        <f t="shared" si="33"/>
        <v>0</v>
      </c>
      <c r="D116" s="25">
        <f>_xlfn.XLOOKUP(C116,SiteChar[Site Name],SiteChar[Site Street Address],"",0,1)</f>
        <v>0</v>
      </c>
      <c r="E116" s="25" t="str">
        <f>_xlfn.XLOOKUP(D116,SiteChar[Site Street Address],SiteChar[Site City],"",0,1)</f>
        <v/>
      </c>
      <c r="F116" s="25">
        <f>_xlfn.XLOOKUP($C116,SiteChar[Site Name],SiteChar[Latitude],"",0,1)</f>
        <v>0</v>
      </c>
      <c r="G116" s="25">
        <f>_xlfn.XLOOKUP($C116,SiteChar[Site Name],SiteChar[Longitude],"",0,1)</f>
        <v>0</v>
      </c>
      <c r="H116" s="33">
        <f>_xlfn.XLOOKUP($C116,SiteChar[Site Name],SiteChar[Expected Date of Station Operation],"",0,1)</f>
        <v>0</v>
      </c>
      <c r="I116" s="34">
        <f>_xlfn.XLOOKUP($C116,SiteChar[Site Name],SiteChar[Expected Daily Permitted Hours],"",0,1)</f>
        <v>0</v>
      </c>
      <c r="J116" s="25">
        <f>_xlfn.XLOOKUP($C116,SiteChar[Site Name],SiteChar[Maximum Total Site Power 
'[kW']],"",0,1)</f>
        <v>0</v>
      </c>
      <c r="K116" s="25"/>
      <c r="L116" s="25" cm="1">
        <f t="array" ref="L116">_xlfn.XLOOKUP($C116,SiteChar[Site Name],SiteCalc1[Total Site
FCI 
Power Rating 
'[kW']],"",0,1)</f>
        <v>0</v>
      </c>
      <c r="M116" s="25" cm="1">
        <f t="array" ref="M116">_xlfn.XLOOKUP($C116,SiteChar[Site Name],SiteCalc1[Total 
Site 
LMD-FCI Power Rating 
'[kW']],"",0,1)</f>
        <v>0</v>
      </c>
      <c r="N116" s="25" cm="1">
        <f t="array" ref="N116">_xlfn.XLOOKUP($C116,SiteChar[Site Name],SiteCalc1[Total Site
HD-FCI Power Rating 
'[kW']],"",0,1)</f>
        <v>0</v>
      </c>
      <c r="O116" s="25" cm="1">
        <f t="array" ref="O116">_xlfn.XLOOKUP($C116,SiteChar[Site Name],SiteCalc2[Total Number of 
Site 
FSEs],"",0,1)</f>
        <v>0</v>
      </c>
      <c r="P116" s="27" cm="1">
        <f t="array" ref="P116">_xlfn.XLOOKUP($C116,SiteChar[Site Name],SiteCalc2[Total Number of Site
LMD-FCI FSEs],"",0,1)</f>
        <v>0</v>
      </c>
      <c r="Q116" s="27" cm="1">
        <f t="array" ref="Q116">_xlfn.XLOOKUP($C116,SiteChar[Site Name],SiteCalc2[Total Number of Site
HD-FCI FSEs],"",0,1)</f>
        <v>0</v>
      </c>
      <c r="R116" s="27" t="str" cm="1">
        <f t="array" ref="R116">_xlfn.XLOOKUP(C116,'Sites Data'!AZ123:$AZ$210,'Sites Data'!BA123:$BA$210,"",0,1)</f>
        <v/>
      </c>
      <c r="S116" s="25" t="str" cm="1">
        <f t="array" ref="S116">INDEX('Sites Data'!$BC$11:$BC$210,(S$2+SUM($R$4:R115)))</f>
        <v/>
      </c>
      <c r="T116" s="25" t="str" cm="1">
        <f t="array" ref="T116">INDEX('Sites Data'!$BD$11:$BD$210,(S$2+SUM($R$4:R115)))</f>
        <v/>
      </c>
      <c r="U116" s="25" t="str" cm="1">
        <f t="array" ref="U116">INDEX('Sites Data'!$BE$11:$BE$210,(S$2+SUM($R$4:$R115)))</f>
        <v/>
      </c>
      <c r="V116" s="25" t="str" cm="1">
        <f t="array" ref="V116">INDEX('Sites Data'!$BF$11:$BF$210,(S$2+SUM($R$4:$R115)))</f>
        <v/>
      </c>
      <c r="W116" s="25" t="str" cm="1">
        <f t="array" ref="W116">INDEX('Sites Data'!$BG$11:$BG$210,(S$2+SUM($R$4:$R115)))</f>
        <v/>
      </c>
      <c r="X116" s="25" t="str" cm="1">
        <f t="array" ref="X116">INDEX('Sites Data'!$BH$11:$BH$210,(S$2+SUM($R$4:$R115)))</f>
        <v/>
      </c>
      <c r="Y116" s="25" t="str" cm="1">
        <f t="array" ref="Y116">INDEX('Sites Data'!$BI$11:$BI$210,(S$2+SUM($R$4:$R115)))</f>
        <v/>
      </c>
      <c r="Z116" s="25" t="str" cm="1">
        <f t="array" ref="Z116">INDEX('Sites Data'!$BJ$11:$BJ$210,(S$2+SUM($R$4:$R115)))</f>
        <v/>
      </c>
      <c r="AA116" s="25" t="str" cm="1">
        <f t="array" ref="AA116">INDEX('Sites Data'!$BK$11:$BK$210,(S$2+SUM($R$4:$R115)))</f>
        <v/>
      </c>
      <c r="AB116" s="25" t="str">
        <f>IF(S116="","",SUMIF(Hide[Unique Types],$C116&amp;" "&amp;T116&amp;" "&amp;U116&amp;" "&amp;V116,SiteCalc2[FCI Charging Capacity '[kWh/day']]))</f>
        <v/>
      </c>
      <c r="AC116" s="27" t="str" cm="1">
        <f t="array" ref="AC116">IF(AC$2&lt;=$R116,INDEX('Sites Data'!$BC$11:$BC$210,(AC$2+SUM($R$4:$R115))),"")</f>
        <v/>
      </c>
      <c r="AD116" s="152" t="str" cm="1">
        <f t="array" ref="AD116">IF(AC$2&lt;=$R116,INDEX('Sites Data'!$BD$11:$BD$210,(AC$2+SUM($R$4:$R115))),"")</f>
        <v/>
      </c>
      <c r="AE116" s="27" t="str" cm="1">
        <f t="array" ref="AE116">IF(AC$2&lt;=$R116,INDEX('Sites Data'!$BE$11:$BE$210,(AC$2+SUM($R$4:$R115))),"")</f>
        <v/>
      </c>
      <c r="AF116" s="27" t="str" cm="1">
        <f t="array" ref="AF116">IF(AC$2&lt;=$R116,INDEX('Sites Data'!$BF$11:$BF$210,(AC$2+SUM($R$4:$R115))),"")</f>
        <v/>
      </c>
      <c r="AG116" s="27" t="str" cm="1">
        <f t="array" ref="AG116">IF(AC$2&lt;=$R116,INDEX('Sites Data'!$BG$11:$BG$210,(AC$2+SUM($R$4:$R115))),"")</f>
        <v/>
      </c>
      <c r="AH116" s="27" t="str" cm="1">
        <f t="array" ref="AH116">IF(AC$2&lt;=$R116,INDEX('Sites Data'!$BH$11:$BH$210,(AC$2+SUM($R$4:$R115))),"")</f>
        <v/>
      </c>
      <c r="AI116" s="27" t="str" cm="1">
        <f t="array" ref="AI116">IF(AC$2&lt;=$R116,INDEX('Sites Data'!$BI$11:$BI$210,(AC$2+SUM($R$4:$R115))),"")</f>
        <v/>
      </c>
      <c r="AJ116" s="27" t="str" cm="1">
        <f t="array" ref="AJ116">IF(AC$2&lt;=$R116,INDEX('Sites Data'!$BJ$11:$BJ$210,(AC$2+SUM($R$4:$R115))),"")</f>
        <v/>
      </c>
      <c r="AK116" s="27" t="str" cm="1">
        <f t="array" ref="AK116">IF(AC$2&lt;=$R116,INDEX('Sites Data'!$BK$11:$BK$210,(AC$2+SUM($R$4:$R115))),"")</f>
        <v/>
      </c>
      <c r="AL116" s="25" t="str">
        <f>IF(AC116="","",SUMIF(Hide[Unique Types],$C116&amp;" "&amp;AD116&amp;" "&amp;AE116&amp;" "&amp;AF116,SiteCalc2[FCI Charging Capacity '[kWh/day']]))</f>
        <v/>
      </c>
      <c r="AM116" s="27" t="str" cm="1">
        <f t="array" ref="AM116">IF(AM$2&lt;=$R116,INDEX('Sites Data'!$BC$11:$BC$210,(AM$2+SUM($R$4:$R115))),"")</f>
        <v/>
      </c>
      <c r="AN116" s="27" t="str" cm="1">
        <f t="array" ref="AN116">IF(AM$2&lt;=$R116,INDEX('Sites Data'!$BD$11:$BD$210,(AM$2+SUM($R$4:$R115))),"")</f>
        <v/>
      </c>
      <c r="AO116" s="27" t="str" cm="1">
        <f t="array" ref="AO116">IF(AM$2&lt;=$R116,INDEX('Sites Data'!$BE$11:$BE$210,(AM$2+SUM($R$4:$R115))),"")</f>
        <v/>
      </c>
      <c r="AP116" s="27" t="str" cm="1">
        <f t="array" ref="AP116">IF(AM$2&lt;=$R116,INDEX('Sites Data'!$BF$11:$BF$210,(AM$2+SUM($R$4:$R115))),"")</f>
        <v/>
      </c>
      <c r="AQ116" s="27" t="str" cm="1">
        <f t="array" ref="AQ116">IF(AM$2&lt;=$R116,INDEX('Sites Data'!$BG$11:$BG$210,(AM$2+SUM($R$4:$R115))),"")</f>
        <v/>
      </c>
      <c r="AR116" s="27" t="str" cm="1">
        <f t="array" ref="AR116">IF(AM$2&lt;=$R116,INDEX('Sites Data'!$BH$11:$BH$210,(AM$2+SUM($R$4:$R115))),"")</f>
        <v/>
      </c>
      <c r="AS116" s="27" t="str" cm="1">
        <f t="array" ref="AS116">IF(AM$2&lt;=$R116,INDEX('Sites Data'!$BI$11:$BI$210,(AM$2+SUM($R$4:$R115))),"")</f>
        <v/>
      </c>
      <c r="AT116" s="27" t="str" cm="1">
        <f t="array" ref="AT116">IF(AM$2&lt;=$R116,INDEX('Sites Data'!$BJ$11:$BJ$210,(AM$2+SUM($R$4:$R115))),"")</f>
        <v/>
      </c>
      <c r="AU116" s="27" t="str" cm="1">
        <f t="array" ref="AU116">IF(AM$2&lt;=$R116,INDEX('Sites Data'!$BK$11:$BK$210,(AM$2+SUM($R$4:$R115))),"")</f>
        <v/>
      </c>
      <c r="AV116" s="25" t="str">
        <f>IF(AM116="","",SUMIF(Hide[Unique Types],$C116&amp;" "&amp;AN116&amp;" "&amp;AO116&amp;" "&amp;AP116,SiteCalc2[FCI Charging Capacity '[kWh/day']]))</f>
        <v/>
      </c>
      <c r="AW116" s="27" t="str" cm="1">
        <f t="array" ref="AW116">IF(AW$2&lt;=$R116,INDEX('Sites Data'!$BC$11:$BC$210,(AW$2+SUM($R$4:$R115))),"")</f>
        <v/>
      </c>
      <c r="AX116" s="27" t="str" cm="1">
        <f t="array" ref="AX116">IF(AW$2&lt;=$R116,INDEX('Sites Data'!$BD$11:$BD$210,(AW$2+SUM($R$4:$R115))),"")</f>
        <v/>
      </c>
      <c r="AY116" s="27" t="str" cm="1">
        <f t="array" ref="AY116">IF(AW$2&lt;=$R116,INDEX('Sites Data'!$BE$11:$BE$210,(AW$2+SUM($R$4:$R115))),"")</f>
        <v/>
      </c>
      <c r="AZ116" s="27" t="str" cm="1">
        <f t="array" ref="AZ116">IF(AW$2&lt;=$R116,INDEX('Sites Data'!$BF$11:$BF$210,(AW$2+SUM($R$4:$R115))),"")</f>
        <v/>
      </c>
      <c r="BA116" s="27" t="str" cm="1">
        <f t="array" ref="BA116">IF(AW$2&lt;=$R116,INDEX('Sites Data'!$BG$11:$BG$210,(AW$2+SUM($R$4:$R115))),"")</f>
        <v/>
      </c>
      <c r="BB116" s="27" t="str" cm="1">
        <f t="array" ref="BB116">IF(AW$2&lt;=$R116,INDEX('Sites Data'!$BH$11:$BH$210,(AW$2+SUM($R$4:$R115))),"")</f>
        <v/>
      </c>
      <c r="BC116" s="27" t="str" cm="1">
        <f t="array" ref="BC116">IF(AW$2&lt;=$R116,INDEX('Sites Data'!$BI$11:$BI$210,(AW$2+SUM($R$4:$R115))),"")</f>
        <v/>
      </c>
      <c r="BD116" s="27" t="str" cm="1">
        <f t="array" ref="BD116">IF(AW$2&lt;=$R116,INDEX('Sites Data'!$BJ$11:$BJ$210,(AW$2+SUM($R$4:$R115))),"")</f>
        <v/>
      </c>
      <c r="BE116" s="27" t="str" cm="1">
        <f t="array" ref="BE116">IF(AW$2&lt;=$R116,INDEX('Sites Data'!$BK$11:$BK$210,(AW$2+SUM($R$4:$R115))),"")</f>
        <v/>
      </c>
      <c r="BF116" s="25" t="str">
        <f>IF(AW116="","",SUMIF(Hide[Unique Types],$C116&amp;" "&amp;AX116&amp;" "&amp;AY116&amp;" "&amp;AZ116,SiteCalc2[FCI Charging Capacity '[kWh/day']]))</f>
        <v/>
      </c>
      <c r="BG116" s="27" t="str" cm="1">
        <f t="array" ref="BG116">IF(BG$2&lt;=$R116,INDEX('Sites Data'!$BC$11:$BC$210,(BG$2+SUM($R$4:$R115))),"")</f>
        <v/>
      </c>
      <c r="BH116" s="27" t="str" cm="1">
        <f t="array" ref="BH116">IF(BG$2&lt;=$R116,INDEX('Sites Data'!$BD$11:$BD$210,(BG$2+SUM($R$4:$R115))),"")</f>
        <v/>
      </c>
      <c r="BI116" s="27" t="str" cm="1">
        <f t="array" ref="BI116">IF(BG$2&lt;=$R116,INDEX('Sites Data'!$BE$11:$BE$210,(BG$2+SUM($R$4:$R115))),"")</f>
        <v/>
      </c>
      <c r="BJ116" s="27" t="str" cm="1">
        <f t="array" ref="BJ116">IF(BG$2&lt;=$R116,INDEX('Sites Data'!$BF$11:$BF$210,(BG$2+SUM($R$4:$R115))),"")</f>
        <v/>
      </c>
      <c r="BK116" s="27" t="str" cm="1">
        <f t="array" ref="BK116">IF(BG$2&lt;=$R116,INDEX('Sites Data'!$BG$11:$BG$210,(BG$2+SUM($R$4:$R115))),"")</f>
        <v/>
      </c>
      <c r="BL116" s="27" t="str" cm="1">
        <f t="array" ref="BL116">IF(BG$2&lt;=$R116,INDEX('Sites Data'!$BH$11:$BH$210,(BG$2+SUM($R$4:$R115))),"")</f>
        <v/>
      </c>
      <c r="BM116" s="27" t="str" cm="1">
        <f t="array" ref="BM116">IF(BG$2&lt;=$R116,INDEX('Sites Data'!$BI$11:$BI$210,(BG$2+SUM($R$4:$R115))),"")</f>
        <v/>
      </c>
      <c r="BN116" s="27" t="str" cm="1">
        <f t="array" ref="BN116">IF(BG$2&lt;=$R116,INDEX('Sites Data'!$BJ$11:$BJ$210,(BG$2+SUM($R$4:$R115))),"")</f>
        <v/>
      </c>
      <c r="BO116" s="27" t="str" cm="1">
        <f t="array" ref="BO116">IF(BG$2&lt;=$R116,INDEX('Sites Data'!$BK$11:$BK$210,(BG$2+SUM($R$4:$R115))),"")</f>
        <v/>
      </c>
      <c r="BP116" s="25" t="str">
        <f>IF(BG116="","",SUMIF(Hide[Unique Types],$C116&amp;" "&amp;BH116&amp;" "&amp;BI116&amp;" "&amp;BJ116,SiteCalc2[FCI Charging Capacity '[kWh/day']]))</f>
        <v/>
      </c>
      <c r="BQ116" s="27" t="str" cm="1">
        <f t="array" ref="BQ116">IF(BQ$2&lt;=$R116,INDEX('Sites Data'!$BC$11:$BC$210,(BQ$2+SUM($R$4:$R115))),"")</f>
        <v/>
      </c>
      <c r="BR116" s="27" t="str" cm="1">
        <f t="array" ref="BR116">IF(BQ$2&lt;=$R116,INDEX('Sites Data'!$BD$11:$BD$210,(BQ$2+SUM($R$4:$R115))),"")</f>
        <v/>
      </c>
      <c r="BS116" s="27" t="str" cm="1">
        <f t="array" ref="BS116">IF(BQ$2&lt;=$R116,INDEX('Sites Data'!$BE$11:$BE$210,(BQ$2+SUM($R$4:$R115))),"")</f>
        <v/>
      </c>
      <c r="BT116" s="27" t="str" cm="1">
        <f t="array" ref="BT116">IF(BQ$2&lt;=$R116,INDEX('Sites Data'!$BF$11:$BF$210,(BQ$2+SUM($R$4:$R115))),"")</f>
        <v/>
      </c>
      <c r="BU116" s="27" t="str" cm="1">
        <f t="array" ref="BU116">IF(BQ$2&lt;=$R116,INDEX('Sites Data'!$BG$11:$BG$210,(BQ$2+SUM($R$4:$R115))),"")</f>
        <v/>
      </c>
      <c r="BV116" s="27" t="str" cm="1">
        <f t="array" ref="BV116">IF(BQ$2&lt;=$R116,INDEX('Sites Data'!$BH$11:$BH$210,(BQ$2+SUM($R$4:$R115))),"")</f>
        <v/>
      </c>
      <c r="BW116" s="27" t="str" cm="1">
        <f t="array" ref="BW116">IF(BQ$2&lt;=$R116,INDEX('Sites Data'!$BI$11:$BI$210,(BQ$2+SUM($R$4:$R115))),"")</f>
        <v/>
      </c>
      <c r="BX116" s="27" t="str" cm="1">
        <f t="array" ref="BX116">IF(BQ$2&lt;=$R116,INDEX('Sites Data'!$BJ$11:$BJ$210,(BQ$2+SUM($R$4:$R115))),"")</f>
        <v/>
      </c>
      <c r="BY116" s="27" t="str" cm="1">
        <f t="array" ref="BY116">IF(BQ$2&lt;=$R116,INDEX('Sites Data'!$BK$11:$BK$210,(BQ$2+SUM($R$4:$R115))),"")</f>
        <v/>
      </c>
      <c r="BZ116" s="25" t="str">
        <f>IF(BQ116="","",SUMIF(Hide[Unique Types],$C116&amp;" "&amp;BR116&amp;" "&amp;BS116&amp;" "&amp;BT116,SiteCalc2[FCI Charging Capacity '[kWh/day']]))</f>
        <v/>
      </c>
      <c r="CA116" s="27" t="str" cm="1">
        <f t="array" ref="CA116">IF(CA$2&lt;=$R116,INDEX('Sites Data'!$BC$11:$BC$210,(CA$2+SUM($R$4:$R115))),"")</f>
        <v/>
      </c>
      <c r="CB116" s="27" t="str" cm="1">
        <f t="array" ref="CB116">IF(CA$2&lt;=$R116,INDEX('Sites Data'!$BD$11:$BD$210,(CA$2+SUM($R$4:$R115))),"")</f>
        <v/>
      </c>
      <c r="CC116" s="27" t="str" cm="1">
        <f t="array" ref="CC116">IF(CA$2&lt;=$R116,INDEX('Sites Data'!$BE$11:$BE$210,(CA$2+SUM($R$4:$R115))),"")</f>
        <v/>
      </c>
      <c r="CD116" s="27" t="str" cm="1">
        <f t="array" ref="CD116">IF(CA$2&lt;=$R116,INDEX('Sites Data'!$BF$11:$BF$210,(CA$2+SUM($R$4:$R115))),"")</f>
        <v/>
      </c>
      <c r="CE116" s="27" t="str" cm="1">
        <f t="array" ref="CE116">IF(CA$2&lt;=$R116,INDEX('Sites Data'!$BG$11:$BG$210,(CA$2+SUM($R$4:$R115))),"")</f>
        <v/>
      </c>
      <c r="CF116" s="27" t="str" cm="1">
        <f t="array" ref="CF116">IF(CA$2&lt;=$R116,INDEX('Sites Data'!$BH$11:$BH$210,(CA$2+SUM($R$4:$R115))),"")</f>
        <v/>
      </c>
      <c r="CG116" s="27" t="str" cm="1">
        <f t="array" ref="CG116">IF(CA$2&lt;=$R116,INDEX('Sites Data'!$BI$11:$BI$210,(CA$2+SUM($R$4:$R115))),"")</f>
        <v/>
      </c>
      <c r="CH116" s="27" t="str" cm="1">
        <f t="array" ref="CH116">IF(CA$2&lt;=$R116,INDEX('Sites Data'!$BJ$11:$BJ$210,(CA$2+SUM($R$4:$R115))),"")</f>
        <v/>
      </c>
      <c r="CI116" s="27" t="str" cm="1">
        <f t="array" ref="CI116">IF(CA$2&lt;=$R116,INDEX('Sites Data'!$BK$11:$BK$210,(CA$2+SUM($R$4:$R115))),"")</f>
        <v/>
      </c>
      <c r="CJ116" s="25" t="str">
        <f>IF(CA116="","",SUMIF(Hide[Unique Types],$C116&amp;" "&amp;CB116&amp;" "&amp;CC116&amp;" "&amp;CD116,SiteCalc2[FCI Charging Capacity '[kWh/day']]))</f>
        <v/>
      </c>
      <c r="CK116" s="25" t="str">
        <f t="shared" si="23"/>
        <v/>
      </c>
      <c r="CL116" s="25" t="str">
        <f t="shared" si="24"/>
        <v/>
      </c>
      <c r="CM116" s="25" t="str">
        <f t="shared" si="25"/>
        <v/>
      </c>
      <c r="CN116" s="25" t="str">
        <f t="shared" si="26"/>
        <v/>
      </c>
      <c r="CO116" s="25" t="str">
        <f t="shared" si="27"/>
        <v/>
      </c>
      <c r="CP116" s="25" t="str">
        <f t="shared" si="28"/>
        <v/>
      </c>
      <c r="CQ116" s="25" t="str">
        <f t="shared" si="29"/>
        <v/>
      </c>
      <c r="CR116" s="25" t="str">
        <f t="shared" si="30"/>
        <v/>
      </c>
      <c r="CS116" s="25" t="str">
        <f t="shared" si="31"/>
        <v/>
      </c>
      <c r="CT116" s="25" t="str">
        <f t="shared" si="32"/>
        <v/>
      </c>
    </row>
    <row r="117" spans="1:98" x14ac:dyDescent="0.3">
      <c r="A117" s="20">
        <v>114</v>
      </c>
      <c r="B117" s="20">
        <f t="shared" si="33"/>
        <v>0</v>
      </c>
      <c r="D117" s="25">
        <f>_xlfn.XLOOKUP(C117,SiteChar[Site Name],SiteChar[Site Street Address],"",0,1)</f>
        <v>0</v>
      </c>
      <c r="E117" s="25" t="str">
        <f>_xlfn.XLOOKUP(D117,SiteChar[Site Street Address],SiteChar[Site City],"",0,1)</f>
        <v/>
      </c>
      <c r="F117" s="25">
        <f>_xlfn.XLOOKUP($C117,SiteChar[Site Name],SiteChar[Latitude],"",0,1)</f>
        <v>0</v>
      </c>
      <c r="G117" s="25">
        <f>_xlfn.XLOOKUP($C117,SiteChar[Site Name],SiteChar[Longitude],"",0,1)</f>
        <v>0</v>
      </c>
      <c r="H117" s="33">
        <f>_xlfn.XLOOKUP($C117,SiteChar[Site Name],SiteChar[Expected Date of Station Operation],"",0,1)</f>
        <v>0</v>
      </c>
      <c r="I117" s="34">
        <f>_xlfn.XLOOKUP($C117,SiteChar[Site Name],SiteChar[Expected Daily Permitted Hours],"",0,1)</f>
        <v>0</v>
      </c>
      <c r="J117" s="25">
        <f>_xlfn.XLOOKUP($C117,SiteChar[Site Name],SiteChar[Maximum Total Site Power 
'[kW']],"",0,1)</f>
        <v>0</v>
      </c>
      <c r="K117" s="25"/>
      <c r="L117" s="25" cm="1">
        <f t="array" ref="L117">_xlfn.XLOOKUP($C117,SiteChar[Site Name],SiteCalc1[Total Site
FCI 
Power Rating 
'[kW']],"",0,1)</f>
        <v>0</v>
      </c>
      <c r="M117" s="25" cm="1">
        <f t="array" ref="M117">_xlfn.XLOOKUP($C117,SiteChar[Site Name],SiteCalc1[Total 
Site 
LMD-FCI Power Rating 
'[kW']],"",0,1)</f>
        <v>0</v>
      </c>
      <c r="N117" s="25" cm="1">
        <f t="array" ref="N117">_xlfn.XLOOKUP($C117,SiteChar[Site Name],SiteCalc1[Total Site
HD-FCI Power Rating 
'[kW']],"",0,1)</f>
        <v>0</v>
      </c>
      <c r="O117" s="25" cm="1">
        <f t="array" ref="O117">_xlfn.XLOOKUP($C117,SiteChar[Site Name],SiteCalc2[Total Number of 
Site 
FSEs],"",0,1)</f>
        <v>0</v>
      </c>
      <c r="P117" s="27" cm="1">
        <f t="array" ref="P117">_xlfn.XLOOKUP($C117,SiteChar[Site Name],SiteCalc2[Total Number of Site
LMD-FCI FSEs],"",0,1)</f>
        <v>0</v>
      </c>
      <c r="Q117" s="27" cm="1">
        <f t="array" ref="Q117">_xlfn.XLOOKUP($C117,SiteChar[Site Name],SiteCalc2[Total Number of Site
HD-FCI FSEs],"",0,1)</f>
        <v>0</v>
      </c>
      <c r="R117" s="27" t="str" cm="1">
        <f t="array" ref="R117">_xlfn.XLOOKUP(C117,'Sites Data'!AZ124:$AZ$210,'Sites Data'!BA124:$BA$210,"",0,1)</f>
        <v/>
      </c>
      <c r="S117" s="25" t="str" cm="1">
        <f t="array" ref="S117">INDEX('Sites Data'!$BC$11:$BC$210,(S$2+SUM($R$4:R116)))</f>
        <v/>
      </c>
      <c r="T117" s="25" t="str" cm="1">
        <f t="array" ref="T117">INDEX('Sites Data'!$BD$11:$BD$210,(S$2+SUM($R$4:R116)))</f>
        <v/>
      </c>
      <c r="U117" s="25" t="str" cm="1">
        <f t="array" ref="U117">INDEX('Sites Data'!$BE$11:$BE$210,(S$2+SUM($R$4:$R116)))</f>
        <v/>
      </c>
      <c r="V117" s="25" t="str" cm="1">
        <f t="array" ref="V117">INDEX('Sites Data'!$BF$11:$BF$210,(S$2+SUM($R$4:$R116)))</f>
        <v/>
      </c>
      <c r="W117" s="25" t="str" cm="1">
        <f t="array" ref="W117">INDEX('Sites Data'!$BG$11:$BG$210,(S$2+SUM($R$4:$R116)))</f>
        <v/>
      </c>
      <c r="X117" s="25" t="str" cm="1">
        <f t="array" ref="X117">INDEX('Sites Data'!$BH$11:$BH$210,(S$2+SUM($R$4:$R116)))</f>
        <v/>
      </c>
      <c r="Y117" s="25" t="str" cm="1">
        <f t="array" ref="Y117">INDEX('Sites Data'!$BI$11:$BI$210,(S$2+SUM($R$4:$R116)))</f>
        <v/>
      </c>
      <c r="Z117" s="25" t="str" cm="1">
        <f t="array" ref="Z117">INDEX('Sites Data'!$BJ$11:$BJ$210,(S$2+SUM($R$4:$R116)))</f>
        <v/>
      </c>
      <c r="AA117" s="25" t="str" cm="1">
        <f t="array" ref="AA117">INDEX('Sites Data'!$BK$11:$BK$210,(S$2+SUM($R$4:$R116)))</f>
        <v/>
      </c>
      <c r="AB117" s="25" t="str">
        <f>IF(S117="","",SUMIF(Hide[Unique Types],$C117&amp;" "&amp;T117&amp;" "&amp;U117&amp;" "&amp;V117,SiteCalc2[FCI Charging Capacity '[kWh/day']]))</f>
        <v/>
      </c>
      <c r="AC117" s="27" t="str" cm="1">
        <f t="array" ref="AC117">IF(AC$2&lt;=$R117,INDEX('Sites Data'!$BC$11:$BC$210,(AC$2+SUM($R$4:$R116))),"")</f>
        <v/>
      </c>
      <c r="AD117" s="152" t="str" cm="1">
        <f t="array" ref="AD117">IF(AC$2&lt;=$R117,INDEX('Sites Data'!$BD$11:$BD$210,(AC$2+SUM($R$4:$R116))),"")</f>
        <v/>
      </c>
      <c r="AE117" s="27" t="str" cm="1">
        <f t="array" ref="AE117">IF(AC$2&lt;=$R117,INDEX('Sites Data'!$BE$11:$BE$210,(AC$2+SUM($R$4:$R116))),"")</f>
        <v/>
      </c>
      <c r="AF117" s="27" t="str" cm="1">
        <f t="array" ref="AF117">IF(AC$2&lt;=$R117,INDEX('Sites Data'!$BF$11:$BF$210,(AC$2+SUM($R$4:$R116))),"")</f>
        <v/>
      </c>
      <c r="AG117" s="27" t="str" cm="1">
        <f t="array" ref="AG117">IF(AC$2&lt;=$R117,INDEX('Sites Data'!$BG$11:$BG$210,(AC$2+SUM($R$4:$R116))),"")</f>
        <v/>
      </c>
      <c r="AH117" s="27" t="str" cm="1">
        <f t="array" ref="AH117">IF(AC$2&lt;=$R117,INDEX('Sites Data'!$BH$11:$BH$210,(AC$2+SUM($R$4:$R116))),"")</f>
        <v/>
      </c>
      <c r="AI117" s="27" t="str" cm="1">
        <f t="array" ref="AI117">IF(AC$2&lt;=$R117,INDEX('Sites Data'!$BI$11:$BI$210,(AC$2+SUM($R$4:$R116))),"")</f>
        <v/>
      </c>
      <c r="AJ117" s="27" t="str" cm="1">
        <f t="array" ref="AJ117">IF(AC$2&lt;=$R117,INDEX('Sites Data'!$BJ$11:$BJ$210,(AC$2+SUM($R$4:$R116))),"")</f>
        <v/>
      </c>
      <c r="AK117" s="27" t="str" cm="1">
        <f t="array" ref="AK117">IF(AC$2&lt;=$R117,INDEX('Sites Data'!$BK$11:$BK$210,(AC$2+SUM($R$4:$R116))),"")</f>
        <v/>
      </c>
      <c r="AL117" s="25" t="str">
        <f>IF(AC117="","",SUMIF(Hide[Unique Types],$C117&amp;" "&amp;AD117&amp;" "&amp;AE117&amp;" "&amp;AF117,SiteCalc2[FCI Charging Capacity '[kWh/day']]))</f>
        <v/>
      </c>
      <c r="AM117" s="27" t="str" cm="1">
        <f t="array" ref="AM117">IF(AM$2&lt;=$R117,INDEX('Sites Data'!$BC$11:$BC$210,(AM$2+SUM($R$4:$R116))),"")</f>
        <v/>
      </c>
      <c r="AN117" s="27" t="str" cm="1">
        <f t="array" ref="AN117">IF(AM$2&lt;=$R117,INDEX('Sites Data'!$BD$11:$BD$210,(AM$2+SUM($R$4:$R116))),"")</f>
        <v/>
      </c>
      <c r="AO117" s="27" t="str" cm="1">
        <f t="array" ref="AO117">IF(AM$2&lt;=$R117,INDEX('Sites Data'!$BE$11:$BE$210,(AM$2+SUM($R$4:$R116))),"")</f>
        <v/>
      </c>
      <c r="AP117" s="27" t="str" cm="1">
        <f t="array" ref="AP117">IF(AM$2&lt;=$R117,INDEX('Sites Data'!$BF$11:$BF$210,(AM$2+SUM($R$4:$R116))),"")</f>
        <v/>
      </c>
      <c r="AQ117" s="27" t="str" cm="1">
        <f t="array" ref="AQ117">IF(AM$2&lt;=$R117,INDEX('Sites Data'!$BG$11:$BG$210,(AM$2+SUM($R$4:$R116))),"")</f>
        <v/>
      </c>
      <c r="AR117" s="27" t="str" cm="1">
        <f t="array" ref="AR117">IF(AM$2&lt;=$R117,INDEX('Sites Data'!$BH$11:$BH$210,(AM$2+SUM($R$4:$R116))),"")</f>
        <v/>
      </c>
      <c r="AS117" s="27" t="str" cm="1">
        <f t="array" ref="AS117">IF(AM$2&lt;=$R117,INDEX('Sites Data'!$BI$11:$BI$210,(AM$2+SUM($R$4:$R116))),"")</f>
        <v/>
      </c>
      <c r="AT117" s="27" t="str" cm="1">
        <f t="array" ref="AT117">IF(AM$2&lt;=$R117,INDEX('Sites Data'!$BJ$11:$BJ$210,(AM$2+SUM($R$4:$R116))),"")</f>
        <v/>
      </c>
      <c r="AU117" s="27" t="str" cm="1">
        <f t="array" ref="AU117">IF(AM$2&lt;=$R117,INDEX('Sites Data'!$BK$11:$BK$210,(AM$2+SUM($R$4:$R116))),"")</f>
        <v/>
      </c>
      <c r="AV117" s="25" t="str">
        <f>IF(AM117="","",SUMIF(Hide[Unique Types],$C117&amp;" "&amp;AN117&amp;" "&amp;AO117&amp;" "&amp;AP117,SiteCalc2[FCI Charging Capacity '[kWh/day']]))</f>
        <v/>
      </c>
      <c r="AW117" s="27" t="str" cm="1">
        <f t="array" ref="AW117">IF(AW$2&lt;=$R117,INDEX('Sites Data'!$BC$11:$BC$210,(AW$2+SUM($R$4:$R116))),"")</f>
        <v/>
      </c>
      <c r="AX117" s="27" t="str" cm="1">
        <f t="array" ref="AX117">IF(AW$2&lt;=$R117,INDEX('Sites Data'!$BD$11:$BD$210,(AW$2+SUM($R$4:$R116))),"")</f>
        <v/>
      </c>
      <c r="AY117" s="27" t="str" cm="1">
        <f t="array" ref="AY117">IF(AW$2&lt;=$R117,INDEX('Sites Data'!$BE$11:$BE$210,(AW$2+SUM($R$4:$R116))),"")</f>
        <v/>
      </c>
      <c r="AZ117" s="27" t="str" cm="1">
        <f t="array" ref="AZ117">IF(AW$2&lt;=$R117,INDEX('Sites Data'!$BF$11:$BF$210,(AW$2+SUM($R$4:$R116))),"")</f>
        <v/>
      </c>
      <c r="BA117" s="27" t="str" cm="1">
        <f t="array" ref="BA117">IF(AW$2&lt;=$R117,INDEX('Sites Data'!$BG$11:$BG$210,(AW$2+SUM($R$4:$R116))),"")</f>
        <v/>
      </c>
      <c r="BB117" s="27" t="str" cm="1">
        <f t="array" ref="BB117">IF(AW$2&lt;=$R117,INDEX('Sites Data'!$BH$11:$BH$210,(AW$2+SUM($R$4:$R116))),"")</f>
        <v/>
      </c>
      <c r="BC117" s="27" t="str" cm="1">
        <f t="array" ref="BC117">IF(AW$2&lt;=$R117,INDEX('Sites Data'!$BI$11:$BI$210,(AW$2+SUM($R$4:$R116))),"")</f>
        <v/>
      </c>
      <c r="BD117" s="27" t="str" cm="1">
        <f t="array" ref="BD117">IF(AW$2&lt;=$R117,INDEX('Sites Data'!$BJ$11:$BJ$210,(AW$2+SUM($R$4:$R116))),"")</f>
        <v/>
      </c>
      <c r="BE117" s="27" t="str" cm="1">
        <f t="array" ref="BE117">IF(AW$2&lt;=$R117,INDEX('Sites Data'!$BK$11:$BK$210,(AW$2+SUM($R$4:$R116))),"")</f>
        <v/>
      </c>
      <c r="BF117" s="25" t="str">
        <f>IF(AW117="","",SUMIF(Hide[Unique Types],$C117&amp;" "&amp;AX117&amp;" "&amp;AY117&amp;" "&amp;AZ117,SiteCalc2[FCI Charging Capacity '[kWh/day']]))</f>
        <v/>
      </c>
      <c r="BG117" s="27" t="str" cm="1">
        <f t="array" ref="BG117">IF(BG$2&lt;=$R117,INDEX('Sites Data'!$BC$11:$BC$210,(BG$2+SUM($R$4:$R116))),"")</f>
        <v/>
      </c>
      <c r="BH117" s="27" t="str" cm="1">
        <f t="array" ref="BH117">IF(BG$2&lt;=$R117,INDEX('Sites Data'!$BD$11:$BD$210,(BG$2+SUM($R$4:$R116))),"")</f>
        <v/>
      </c>
      <c r="BI117" s="27" t="str" cm="1">
        <f t="array" ref="BI117">IF(BG$2&lt;=$R117,INDEX('Sites Data'!$BE$11:$BE$210,(BG$2+SUM($R$4:$R116))),"")</f>
        <v/>
      </c>
      <c r="BJ117" s="27" t="str" cm="1">
        <f t="array" ref="BJ117">IF(BG$2&lt;=$R117,INDEX('Sites Data'!$BF$11:$BF$210,(BG$2+SUM($R$4:$R116))),"")</f>
        <v/>
      </c>
      <c r="BK117" s="27" t="str" cm="1">
        <f t="array" ref="BK117">IF(BG$2&lt;=$R117,INDEX('Sites Data'!$BG$11:$BG$210,(BG$2+SUM($R$4:$R116))),"")</f>
        <v/>
      </c>
      <c r="BL117" s="27" t="str" cm="1">
        <f t="array" ref="BL117">IF(BG$2&lt;=$R117,INDEX('Sites Data'!$BH$11:$BH$210,(BG$2+SUM($R$4:$R116))),"")</f>
        <v/>
      </c>
      <c r="BM117" s="27" t="str" cm="1">
        <f t="array" ref="BM117">IF(BG$2&lt;=$R117,INDEX('Sites Data'!$BI$11:$BI$210,(BG$2+SUM($R$4:$R116))),"")</f>
        <v/>
      </c>
      <c r="BN117" s="27" t="str" cm="1">
        <f t="array" ref="BN117">IF(BG$2&lt;=$R117,INDEX('Sites Data'!$BJ$11:$BJ$210,(BG$2+SUM($R$4:$R116))),"")</f>
        <v/>
      </c>
      <c r="BO117" s="27" t="str" cm="1">
        <f t="array" ref="BO117">IF(BG$2&lt;=$R117,INDEX('Sites Data'!$BK$11:$BK$210,(BG$2+SUM($R$4:$R116))),"")</f>
        <v/>
      </c>
      <c r="BP117" s="25" t="str">
        <f>IF(BG117="","",SUMIF(Hide[Unique Types],$C117&amp;" "&amp;BH117&amp;" "&amp;BI117&amp;" "&amp;BJ117,SiteCalc2[FCI Charging Capacity '[kWh/day']]))</f>
        <v/>
      </c>
      <c r="BQ117" s="27" t="str" cm="1">
        <f t="array" ref="BQ117">IF(BQ$2&lt;=$R117,INDEX('Sites Data'!$BC$11:$BC$210,(BQ$2+SUM($R$4:$R116))),"")</f>
        <v/>
      </c>
      <c r="BR117" s="27" t="str" cm="1">
        <f t="array" ref="BR117">IF(BQ$2&lt;=$R117,INDEX('Sites Data'!$BD$11:$BD$210,(BQ$2+SUM($R$4:$R116))),"")</f>
        <v/>
      </c>
      <c r="BS117" s="27" t="str" cm="1">
        <f t="array" ref="BS117">IF(BQ$2&lt;=$R117,INDEX('Sites Data'!$BE$11:$BE$210,(BQ$2+SUM($R$4:$R116))),"")</f>
        <v/>
      </c>
      <c r="BT117" s="27" t="str" cm="1">
        <f t="array" ref="BT117">IF(BQ$2&lt;=$R117,INDEX('Sites Data'!$BF$11:$BF$210,(BQ$2+SUM($R$4:$R116))),"")</f>
        <v/>
      </c>
      <c r="BU117" s="27" t="str" cm="1">
        <f t="array" ref="BU117">IF(BQ$2&lt;=$R117,INDEX('Sites Data'!$BG$11:$BG$210,(BQ$2+SUM($R$4:$R116))),"")</f>
        <v/>
      </c>
      <c r="BV117" s="27" t="str" cm="1">
        <f t="array" ref="BV117">IF(BQ$2&lt;=$R117,INDEX('Sites Data'!$BH$11:$BH$210,(BQ$2+SUM($R$4:$R116))),"")</f>
        <v/>
      </c>
      <c r="BW117" s="27" t="str" cm="1">
        <f t="array" ref="BW117">IF(BQ$2&lt;=$R117,INDEX('Sites Data'!$BI$11:$BI$210,(BQ$2+SUM($R$4:$R116))),"")</f>
        <v/>
      </c>
      <c r="BX117" s="27" t="str" cm="1">
        <f t="array" ref="BX117">IF(BQ$2&lt;=$R117,INDEX('Sites Data'!$BJ$11:$BJ$210,(BQ$2+SUM($R$4:$R116))),"")</f>
        <v/>
      </c>
      <c r="BY117" s="27" t="str" cm="1">
        <f t="array" ref="BY117">IF(BQ$2&lt;=$R117,INDEX('Sites Data'!$BK$11:$BK$210,(BQ$2+SUM($R$4:$R116))),"")</f>
        <v/>
      </c>
      <c r="BZ117" s="25" t="str">
        <f>IF(BQ117="","",SUMIF(Hide[Unique Types],$C117&amp;" "&amp;BR117&amp;" "&amp;BS117&amp;" "&amp;BT117,SiteCalc2[FCI Charging Capacity '[kWh/day']]))</f>
        <v/>
      </c>
      <c r="CA117" s="27" t="str" cm="1">
        <f t="array" ref="CA117">IF(CA$2&lt;=$R117,INDEX('Sites Data'!$BC$11:$BC$210,(CA$2+SUM($R$4:$R116))),"")</f>
        <v/>
      </c>
      <c r="CB117" s="27" t="str" cm="1">
        <f t="array" ref="CB117">IF(CA$2&lt;=$R117,INDEX('Sites Data'!$BD$11:$BD$210,(CA$2+SUM($R$4:$R116))),"")</f>
        <v/>
      </c>
      <c r="CC117" s="27" t="str" cm="1">
        <f t="array" ref="CC117">IF(CA$2&lt;=$R117,INDEX('Sites Data'!$BE$11:$BE$210,(CA$2+SUM($R$4:$R116))),"")</f>
        <v/>
      </c>
      <c r="CD117" s="27" t="str" cm="1">
        <f t="array" ref="CD117">IF(CA$2&lt;=$R117,INDEX('Sites Data'!$BF$11:$BF$210,(CA$2+SUM($R$4:$R116))),"")</f>
        <v/>
      </c>
      <c r="CE117" s="27" t="str" cm="1">
        <f t="array" ref="CE117">IF(CA$2&lt;=$R117,INDEX('Sites Data'!$BG$11:$BG$210,(CA$2+SUM($R$4:$R116))),"")</f>
        <v/>
      </c>
      <c r="CF117" s="27" t="str" cm="1">
        <f t="array" ref="CF117">IF(CA$2&lt;=$R117,INDEX('Sites Data'!$BH$11:$BH$210,(CA$2+SUM($R$4:$R116))),"")</f>
        <v/>
      </c>
      <c r="CG117" s="27" t="str" cm="1">
        <f t="array" ref="CG117">IF(CA$2&lt;=$R117,INDEX('Sites Data'!$BI$11:$BI$210,(CA$2+SUM($R$4:$R116))),"")</f>
        <v/>
      </c>
      <c r="CH117" s="27" t="str" cm="1">
        <f t="array" ref="CH117">IF(CA$2&lt;=$R117,INDEX('Sites Data'!$BJ$11:$BJ$210,(CA$2+SUM($R$4:$R116))),"")</f>
        <v/>
      </c>
      <c r="CI117" s="27" t="str" cm="1">
        <f t="array" ref="CI117">IF(CA$2&lt;=$R117,INDEX('Sites Data'!$BK$11:$BK$210,(CA$2+SUM($R$4:$R116))),"")</f>
        <v/>
      </c>
      <c r="CJ117" s="25" t="str">
        <f>IF(CA117="","",SUMIF(Hide[Unique Types],$C117&amp;" "&amp;CB117&amp;" "&amp;CC117&amp;" "&amp;CD117,SiteCalc2[FCI Charging Capacity '[kWh/day']]))</f>
        <v/>
      </c>
      <c r="CK117" s="25" t="str">
        <f t="shared" si="23"/>
        <v/>
      </c>
      <c r="CL117" s="25" t="str">
        <f t="shared" si="24"/>
        <v/>
      </c>
      <c r="CM117" s="25" t="str">
        <f t="shared" si="25"/>
        <v/>
      </c>
      <c r="CN117" s="25" t="str">
        <f t="shared" si="26"/>
        <v/>
      </c>
      <c r="CO117" s="25" t="str">
        <f t="shared" si="27"/>
        <v/>
      </c>
      <c r="CP117" s="25" t="str">
        <f t="shared" si="28"/>
        <v/>
      </c>
      <c r="CQ117" s="25" t="str">
        <f t="shared" si="29"/>
        <v/>
      </c>
      <c r="CR117" s="25" t="str">
        <f t="shared" si="30"/>
        <v/>
      </c>
      <c r="CS117" s="25" t="str">
        <f t="shared" si="31"/>
        <v/>
      </c>
      <c r="CT117" s="25" t="str">
        <f t="shared" si="32"/>
        <v/>
      </c>
    </row>
    <row r="118" spans="1:98" x14ac:dyDescent="0.3">
      <c r="A118" s="20">
        <v>115</v>
      </c>
      <c r="B118" s="20">
        <f t="shared" si="33"/>
        <v>0</v>
      </c>
      <c r="D118" s="25">
        <f>_xlfn.XLOOKUP(C118,SiteChar[Site Name],SiteChar[Site Street Address],"",0,1)</f>
        <v>0</v>
      </c>
      <c r="E118" s="25" t="str">
        <f>_xlfn.XLOOKUP(D118,SiteChar[Site Street Address],SiteChar[Site City],"",0,1)</f>
        <v/>
      </c>
      <c r="F118" s="25">
        <f>_xlfn.XLOOKUP($C118,SiteChar[Site Name],SiteChar[Latitude],"",0,1)</f>
        <v>0</v>
      </c>
      <c r="G118" s="25">
        <f>_xlfn.XLOOKUP($C118,SiteChar[Site Name],SiteChar[Longitude],"",0,1)</f>
        <v>0</v>
      </c>
      <c r="H118" s="33">
        <f>_xlfn.XLOOKUP($C118,SiteChar[Site Name],SiteChar[Expected Date of Station Operation],"",0,1)</f>
        <v>0</v>
      </c>
      <c r="I118" s="34">
        <f>_xlfn.XLOOKUP($C118,SiteChar[Site Name],SiteChar[Expected Daily Permitted Hours],"",0,1)</f>
        <v>0</v>
      </c>
      <c r="J118" s="25">
        <f>_xlfn.XLOOKUP($C118,SiteChar[Site Name],SiteChar[Maximum Total Site Power 
'[kW']],"",0,1)</f>
        <v>0</v>
      </c>
      <c r="K118" s="25"/>
      <c r="L118" s="25" cm="1">
        <f t="array" ref="L118">_xlfn.XLOOKUP($C118,SiteChar[Site Name],SiteCalc1[Total Site
FCI 
Power Rating 
'[kW']],"",0,1)</f>
        <v>0</v>
      </c>
      <c r="M118" s="25" cm="1">
        <f t="array" ref="M118">_xlfn.XLOOKUP($C118,SiteChar[Site Name],SiteCalc1[Total 
Site 
LMD-FCI Power Rating 
'[kW']],"",0,1)</f>
        <v>0</v>
      </c>
      <c r="N118" s="25" cm="1">
        <f t="array" ref="N118">_xlfn.XLOOKUP($C118,SiteChar[Site Name],SiteCalc1[Total Site
HD-FCI Power Rating 
'[kW']],"",0,1)</f>
        <v>0</v>
      </c>
      <c r="O118" s="25" cm="1">
        <f t="array" ref="O118">_xlfn.XLOOKUP($C118,SiteChar[Site Name],SiteCalc2[Total Number of 
Site 
FSEs],"",0,1)</f>
        <v>0</v>
      </c>
      <c r="P118" s="27" cm="1">
        <f t="array" ref="P118">_xlfn.XLOOKUP($C118,SiteChar[Site Name],SiteCalc2[Total Number of Site
LMD-FCI FSEs],"",0,1)</f>
        <v>0</v>
      </c>
      <c r="Q118" s="27" cm="1">
        <f t="array" ref="Q118">_xlfn.XLOOKUP($C118,SiteChar[Site Name],SiteCalc2[Total Number of Site
HD-FCI FSEs],"",0,1)</f>
        <v>0</v>
      </c>
      <c r="R118" s="27" t="str" cm="1">
        <f t="array" ref="R118">_xlfn.XLOOKUP(C118,'Sites Data'!AZ125:$AZ$210,'Sites Data'!BA125:$BA$210,"",0,1)</f>
        <v/>
      </c>
      <c r="S118" s="25" t="str" cm="1">
        <f t="array" ref="S118">INDEX('Sites Data'!$BC$11:$BC$210,(S$2+SUM($R$4:R117)))</f>
        <v/>
      </c>
      <c r="T118" s="25" t="str" cm="1">
        <f t="array" ref="T118">INDEX('Sites Data'!$BD$11:$BD$210,(S$2+SUM($R$4:R117)))</f>
        <v/>
      </c>
      <c r="U118" s="25" t="str" cm="1">
        <f t="array" ref="U118">INDEX('Sites Data'!$BE$11:$BE$210,(S$2+SUM($R$4:$R117)))</f>
        <v/>
      </c>
      <c r="V118" s="25" t="str" cm="1">
        <f t="array" ref="V118">INDEX('Sites Data'!$BF$11:$BF$210,(S$2+SUM($R$4:$R117)))</f>
        <v/>
      </c>
      <c r="W118" s="25" t="str" cm="1">
        <f t="array" ref="W118">INDEX('Sites Data'!$BG$11:$BG$210,(S$2+SUM($R$4:$R117)))</f>
        <v/>
      </c>
      <c r="X118" s="25" t="str" cm="1">
        <f t="array" ref="X118">INDEX('Sites Data'!$BH$11:$BH$210,(S$2+SUM($R$4:$R117)))</f>
        <v/>
      </c>
      <c r="Y118" s="25" t="str" cm="1">
        <f t="array" ref="Y118">INDEX('Sites Data'!$BI$11:$BI$210,(S$2+SUM($R$4:$R117)))</f>
        <v/>
      </c>
      <c r="Z118" s="25" t="str" cm="1">
        <f t="array" ref="Z118">INDEX('Sites Data'!$BJ$11:$BJ$210,(S$2+SUM($R$4:$R117)))</f>
        <v/>
      </c>
      <c r="AA118" s="25" t="str" cm="1">
        <f t="array" ref="AA118">INDEX('Sites Data'!$BK$11:$BK$210,(S$2+SUM($R$4:$R117)))</f>
        <v/>
      </c>
      <c r="AB118" s="25" t="str">
        <f>IF(S118="","",SUMIF(Hide[Unique Types],$C118&amp;" "&amp;T118&amp;" "&amp;U118&amp;" "&amp;V118,SiteCalc2[FCI Charging Capacity '[kWh/day']]))</f>
        <v/>
      </c>
      <c r="AC118" s="27" t="str" cm="1">
        <f t="array" ref="AC118">IF(AC$2&lt;=$R118,INDEX('Sites Data'!$BC$11:$BC$210,(AC$2+SUM($R$4:$R117))),"")</f>
        <v/>
      </c>
      <c r="AD118" s="152" t="str" cm="1">
        <f t="array" ref="AD118">IF(AC$2&lt;=$R118,INDEX('Sites Data'!$BD$11:$BD$210,(AC$2+SUM($R$4:$R117))),"")</f>
        <v/>
      </c>
      <c r="AE118" s="27" t="str" cm="1">
        <f t="array" ref="AE118">IF(AC$2&lt;=$R118,INDEX('Sites Data'!$BE$11:$BE$210,(AC$2+SUM($R$4:$R117))),"")</f>
        <v/>
      </c>
      <c r="AF118" s="27" t="str" cm="1">
        <f t="array" ref="AF118">IF(AC$2&lt;=$R118,INDEX('Sites Data'!$BF$11:$BF$210,(AC$2+SUM($R$4:$R117))),"")</f>
        <v/>
      </c>
      <c r="AG118" s="27" t="str" cm="1">
        <f t="array" ref="AG118">IF(AC$2&lt;=$R118,INDEX('Sites Data'!$BG$11:$BG$210,(AC$2+SUM($R$4:$R117))),"")</f>
        <v/>
      </c>
      <c r="AH118" s="27" t="str" cm="1">
        <f t="array" ref="AH118">IF(AC$2&lt;=$R118,INDEX('Sites Data'!$BH$11:$BH$210,(AC$2+SUM($R$4:$R117))),"")</f>
        <v/>
      </c>
      <c r="AI118" s="27" t="str" cm="1">
        <f t="array" ref="AI118">IF(AC$2&lt;=$R118,INDEX('Sites Data'!$BI$11:$BI$210,(AC$2+SUM($R$4:$R117))),"")</f>
        <v/>
      </c>
      <c r="AJ118" s="27" t="str" cm="1">
        <f t="array" ref="AJ118">IF(AC$2&lt;=$R118,INDEX('Sites Data'!$BJ$11:$BJ$210,(AC$2+SUM($R$4:$R117))),"")</f>
        <v/>
      </c>
      <c r="AK118" s="27" t="str" cm="1">
        <f t="array" ref="AK118">IF(AC$2&lt;=$R118,INDEX('Sites Data'!$BK$11:$BK$210,(AC$2+SUM($R$4:$R117))),"")</f>
        <v/>
      </c>
      <c r="AL118" s="25" t="str">
        <f>IF(AC118="","",SUMIF(Hide[Unique Types],$C118&amp;" "&amp;AD118&amp;" "&amp;AE118&amp;" "&amp;AF118,SiteCalc2[FCI Charging Capacity '[kWh/day']]))</f>
        <v/>
      </c>
      <c r="AM118" s="27" t="str" cm="1">
        <f t="array" ref="AM118">IF(AM$2&lt;=$R118,INDEX('Sites Data'!$BC$11:$BC$210,(AM$2+SUM($R$4:$R117))),"")</f>
        <v/>
      </c>
      <c r="AN118" s="27" t="str" cm="1">
        <f t="array" ref="AN118">IF(AM$2&lt;=$R118,INDEX('Sites Data'!$BD$11:$BD$210,(AM$2+SUM($R$4:$R117))),"")</f>
        <v/>
      </c>
      <c r="AO118" s="27" t="str" cm="1">
        <f t="array" ref="AO118">IF(AM$2&lt;=$R118,INDEX('Sites Data'!$BE$11:$BE$210,(AM$2+SUM($R$4:$R117))),"")</f>
        <v/>
      </c>
      <c r="AP118" s="27" t="str" cm="1">
        <f t="array" ref="AP118">IF(AM$2&lt;=$R118,INDEX('Sites Data'!$BF$11:$BF$210,(AM$2+SUM($R$4:$R117))),"")</f>
        <v/>
      </c>
      <c r="AQ118" s="27" t="str" cm="1">
        <f t="array" ref="AQ118">IF(AM$2&lt;=$R118,INDEX('Sites Data'!$BG$11:$BG$210,(AM$2+SUM($R$4:$R117))),"")</f>
        <v/>
      </c>
      <c r="AR118" s="27" t="str" cm="1">
        <f t="array" ref="AR118">IF(AM$2&lt;=$R118,INDEX('Sites Data'!$BH$11:$BH$210,(AM$2+SUM($R$4:$R117))),"")</f>
        <v/>
      </c>
      <c r="AS118" s="27" t="str" cm="1">
        <f t="array" ref="AS118">IF(AM$2&lt;=$R118,INDEX('Sites Data'!$BI$11:$BI$210,(AM$2+SUM($R$4:$R117))),"")</f>
        <v/>
      </c>
      <c r="AT118" s="27" t="str" cm="1">
        <f t="array" ref="AT118">IF(AM$2&lt;=$R118,INDEX('Sites Data'!$BJ$11:$BJ$210,(AM$2+SUM($R$4:$R117))),"")</f>
        <v/>
      </c>
      <c r="AU118" s="27" t="str" cm="1">
        <f t="array" ref="AU118">IF(AM$2&lt;=$R118,INDEX('Sites Data'!$BK$11:$BK$210,(AM$2+SUM($R$4:$R117))),"")</f>
        <v/>
      </c>
      <c r="AV118" s="25" t="str">
        <f>IF(AM118="","",SUMIF(Hide[Unique Types],$C118&amp;" "&amp;AN118&amp;" "&amp;AO118&amp;" "&amp;AP118,SiteCalc2[FCI Charging Capacity '[kWh/day']]))</f>
        <v/>
      </c>
      <c r="AW118" s="27" t="str" cm="1">
        <f t="array" ref="AW118">IF(AW$2&lt;=$R118,INDEX('Sites Data'!$BC$11:$BC$210,(AW$2+SUM($R$4:$R117))),"")</f>
        <v/>
      </c>
      <c r="AX118" s="27" t="str" cm="1">
        <f t="array" ref="AX118">IF(AW$2&lt;=$R118,INDEX('Sites Data'!$BD$11:$BD$210,(AW$2+SUM($R$4:$R117))),"")</f>
        <v/>
      </c>
      <c r="AY118" s="27" t="str" cm="1">
        <f t="array" ref="AY118">IF(AW$2&lt;=$R118,INDEX('Sites Data'!$BE$11:$BE$210,(AW$2+SUM($R$4:$R117))),"")</f>
        <v/>
      </c>
      <c r="AZ118" s="27" t="str" cm="1">
        <f t="array" ref="AZ118">IF(AW$2&lt;=$R118,INDEX('Sites Data'!$BF$11:$BF$210,(AW$2+SUM($R$4:$R117))),"")</f>
        <v/>
      </c>
      <c r="BA118" s="27" t="str" cm="1">
        <f t="array" ref="BA118">IF(AW$2&lt;=$R118,INDEX('Sites Data'!$BG$11:$BG$210,(AW$2+SUM($R$4:$R117))),"")</f>
        <v/>
      </c>
      <c r="BB118" s="27" t="str" cm="1">
        <f t="array" ref="BB118">IF(AW$2&lt;=$R118,INDEX('Sites Data'!$BH$11:$BH$210,(AW$2+SUM($R$4:$R117))),"")</f>
        <v/>
      </c>
      <c r="BC118" s="27" t="str" cm="1">
        <f t="array" ref="BC118">IF(AW$2&lt;=$R118,INDEX('Sites Data'!$BI$11:$BI$210,(AW$2+SUM($R$4:$R117))),"")</f>
        <v/>
      </c>
      <c r="BD118" s="27" t="str" cm="1">
        <f t="array" ref="BD118">IF(AW$2&lt;=$R118,INDEX('Sites Data'!$BJ$11:$BJ$210,(AW$2+SUM($R$4:$R117))),"")</f>
        <v/>
      </c>
      <c r="BE118" s="27" t="str" cm="1">
        <f t="array" ref="BE118">IF(AW$2&lt;=$R118,INDEX('Sites Data'!$BK$11:$BK$210,(AW$2+SUM($R$4:$R117))),"")</f>
        <v/>
      </c>
      <c r="BF118" s="25" t="str">
        <f>IF(AW118="","",SUMIF(Hide[Unique Types],$C118&amp;" "&amp;AX118&amp;" "&amp;AY118&amp;" "&amp;AZ118,SiteCalc2[FCI Charging Capacity '[kWh/day']]))</f>
        <v/>
      </c>
      <c r="BG118" s="27" t="str" cm="1">
        <f t="array" ref="BG118">IF(BG$2&lt;=$R118,INDEX('Sites Data'!$BC$11:$BC$210,(BG$2+SUM($R$4:$R117))),"")</f>
        <v/>
      </c>
      <c r="BH118" s="27" t="str" cm="1">
        <f t="array" ref="BH118">IF(BG$2&lt;=$R118,INDEX('Sites Data'!$BD$11:$BD$210,(BG$2+SUM($R$4:$R117))),"")</f>
        <v/>
      </c>
      <c r="BI118" s="27" t="str" cm="1">
        <f t="array" ref="BI118">IF(BG$2&lt;=$R118,INDEX('Sites Data'!$BE$11:$BE$210,(BG$2+SUM($R$4:$R117))),"")</f>
        <v/>
      </c>
      <c r="BJ118" s="27" t="str" cm="1">
        <f t="array" ref="BJ118">IF(BG$2&lt;=$R118,INDEX('Sites Data'!$BF$11:$BF$210,(BG$2+SUM($R$4:$R117))),"")</f>
        <v/>
      </c>
      <c r="BK118" s="27" t="str" cm="1">
        <f t="array" ref="BK118">IF(BG$2&lt;=$R118,INDEX('Sites Data'!$BG$11:$BG$210,(BG$2+SUM($R$4:$R117))),"")</f>
        <v/>
      </c>
      <c r="BL118" s="27" t="str" cm="1">
        <f t="array" ref="BL118">IF(BG$2&lt;=$R118,INDEX('Sites Data'!$BH$11:$BH$210,(BG$2+SUM($R$4:$R117))),"")</f>
        <v/>
      </c>
      <c r="BM118" s="27" t="str" cm="1">
        <f t="array" ref="BM118">IF(BG$2&lt;=$R118,INDEX('Sites Data'!$BI$11:$BI$210,(BG$2+SUM($R$4:$R117))),"")</f>
        <v/>
      </c>
      <c r="BN118" s="27" t="str" cm="1">
        <f t="array" ref="BN118">IF(BG$2&lt;=$R118,INDEX('Sites Data'!$BJ$11:$BJ$210,(BG$2+SUM($R$4:$R117))),"")</f>
        <v/>
      </c>
      <c r="BO118" s="27" t="str" cm="1">
        <f t="array" ref="BO118">IF(BG$2&lt;=$R118,INDEX('Sites Data'!$BK$11:$BK$210,(BG$2+SUM($R$4:$R117))),"")</f>
        <v/>
      </c>
      <c r="BP118" s="25" t="str">
        <f>IF(BG118="","",SUMIF(Hide[Unique Types],$C118&amp;" "&amp;BH118&amp;" "&amp;BI118&amp;" "&amp;BJ118,SiteCalc2[FCI Charging Capacity '[kWh/day']]))</f>
        <v/>
      </c>
      <c r="BQ118" s="27" t="str" cm="1">
        <f t="array" ref="BQ118">IF(BQ$2&lt;=$R118,INDEX('Sites Data'!$BC$11:$BC$210,(BQ$2+SUM($R$4:$R117))),"")</f>
        <v/>
      </c>
      <c r="BR118" s="27" t="str" cm="1">
        <f t="array" ref="BR118">IF(BQ$2&lt;=$R118,INDEX('Sites Data'!$BD$11:$BD$210,(BQ$2+SUM($R$4:$R117))),"")</f>
        <v/>
      </c>
      <c r="BS118" s="27" t="str" cm="1">
        <f t="array" ref="BS118">IF(BQ$2&lt;=$R118,INDEX('Sites Data'!$BE$11:$BE$210,(BQ$2+SUM($R$4:$R117))),"")</f>
        <v/>
      </c>
      <c r="BT118" s="27" t="str" cm="1">
        <f t="array" ref="BT118">IF(BQ$2&lt;=$R118,INDEX('Sites Data'!$BF$11:$BF$210,(BQ$2+SUM($R$4:$R117))),"")</f>
        <v/>
      </c>
      <c r="BU118" s="27" t="str" cm="1">
        <f t="array" ref="BU118">IF(BQ$2&lt;=$R118,INDEX('Sites Data'!$BG$11:$BG$210,(BQ$2+SUM($R$4:$R117))),"")</f>
        <v/>
      </c>
      <c r="BV118" s="27" t="str" cm="1">
        <f t="array" ref="BV118">IF(BQ$2&lt;=$R118,INDEX('Sites Data'!$BH$11:$BH$210,(BQ$2+SUM($R$4:$R117))),"")</f>
        <v/>
      </c>
      <c r="BW118" s="27" t="str" cm="1">
        <f t="array" ref="BW118">IF(BQ$2&lt;=$R118,INDEX('Sites Data'!$BI$11:$BI$210,(BQ$2+SUM($R$4:$R117))),"")</f>
        <v/>
      </c>
      <c r="BX118" s="27" t="str" cm="1">
        <f t="array" ref="BX118">IF(BQ$2&lt;=$R118,INDEX('Sites Data'!$BJ$11:$BJ$210,(BQ$2+SUM($R$4:$R117))),"")</f>
        <v/>
      </c>
      <c r="BY118" s="27" t="str" cm="1">
        <f t="array" ref="BY118">IF(BQ$2&lt;=$R118,INDEX('Sites Data'!$BK$11:$BK$210,(BQ$2+SUM($R$4:$R117))),"")</f>
        <v/>
      </c>
      <c r="BZ118" s="25" t="str">
        <f>IF(BQ118="","",SUMIF(Hide[Unique Types],$C118&amp;" "&amp;BR118&amp;" "&amp;BS118&amp;" "&amp;BT118,SiteCalc2[FCI Charging Capacity '[kWh/day']]))</f>
        <v/>
      </c>
      <c r="CA118" s="27" t="str" cm="1">
        <f t="array" ref="CA118">IF(CA$2&lt;=$R118,INDEX('Sites Data'!$BC$11:$BC$210,(CA$2+SUM($R$4:$R117))),"")</f>
        <v/>
      </c>
      <c r="CB118" s="27" t="str" cm="1">
        <f t="array" ref="CB118">IF(CA$2&lt;=$R118,INDEX('Sites Data'!$BD$11:$BD$210,(CA$2+SUM($R$4:$R117))),"")</f>
        <v/>
      </c>
      <c r="CC118" s="27" t="str" cm="1">
        <f t="array" ref="CC118">IF(CA$2&lt;=$R118,INDEX('Sites Data'!$BE$11:$BE$210,(CA$2+SUM($R$4:$R117))),"")</f>
        <v/>
      </c>
      <c r="CD118" s="27" t="str" cm="1">
        <f t="array" ref="CD118">IF(CA$2&lt;=$R118,INDEX('Sites Data'!$BF$11:$BF$210,(CA$2+SUM($R$4:$R117))),"")</f>
        <v/>
      </c>
      <c r="CE118" s="27" t="str" cm="1">
        <f t="array" ref="CE118">IF(CA$2&lt;=$R118,INDEX('Sites Data'!$BG$11:$BG$210,(CA$2+SUM($R$4:$R117))),"")</f>
        <v/>
      </c>
      <c r="CF118" s="27" t="str" cm="1">
        <f t="array" ref="CF118">IF(CA$2&lt;=$R118,INDEX('Sites Data'!$BH$11:$BH$210,(CA$2+SUM($R$4:$R117))),"")</f>
        <v/>
      </c>
      <c r="CG118" s="27" t="str" cm="1">
        <f t="array" ref="CG118">IF(CA$2&lt;=$R118,INDEX('Sites Data'!$BI$11:$BI$210,(CA$2+SUM($R$4:$R117))),"")</f>
        <v/>
      </c>
      <c r="CH118" s="27" t="str" cm="1">
        <f t="array" ref="CH118">IF(CA$2&lt;=$R118,INDEX('Sites Data'!$BJ$11:$BJ$210,(CA$2+SUM($R$4:$R117))),"")</f>
        <v/>
      </c>
      <c r="CI118" s="27" t="str" cm="1">
        <f t="array" ref="CI118">IF(CA$2&lt;=$R118,INDEX('Sites Data'!$BK$11:$BK$210,(CA$2+SUM($R$4:$R117))),"")</f>
        <v/>
      </c>
      <c r="CJ118" s="25" t="str">
        <f>IF(CA118="","",SUMIF(Hide[Unique Types],$C118&amp;" "&amp;CB118&amp;" "&amp;CC118&amp;" "&amp;CD118,SiteCalc2[FCI Charging Capacity '[kWh/day']]))</f>
        <v/>
      </c>
      <c r="CK118" s="25" t="str">
        <f t="shared" si="23"/>
        <v/>
      </c>
      <c r="CL118" s="25" t="str">
        <f t="shared" si="24"/>
        <v/>
      </c>
      <c r="CM118" s="25" t="str">
        <f t="shared" si="25"/>
        <v/>
      </c>
      <c r="CN118" s="25" t="str">
        <f t="shared" si="26"/>
        <v/>
      </c>
      <c r="CO118" s="25" t="str">
        <f t="shared" si="27"/>
        <v/>
      </c>
      <c r="CP118" s="25" t="str">
        <f t="shared" si="28"/>
        <v/>
      </c>
      <c r="CQ118" s="25" t="str">
        <f t="shared" si="29"/>
        <v/>
      </c>
      <c r="CR118" s="25" t="str">
        <f t="shared" si="30"/>
        <v/>
      </c>
      <c r="CS118" s="25" t="str">
        <f t="shared" si="31"/>
        <v/>
      </c>
      <c r="CT118" s="25" t="str">
        <f t="shared" si="32"/>
        <v/>
      </c>
    </row>
    <row r="119" spans="1:98" x14ac:dyDescent="0.3">
      <c r="A119" s="20">
        <v>116</v>
      </c>
      <c r="B119" s="20">
        <f t="shared" si="33"/>
        <v>0</v>
      </c>
      <c r="D119" s="25">
        <f>_xlfn.XLOOKUP(C119,SiteChar[Site Name],SiteChar[Site Street Address],"",0,1)</f>
        <v>0</v>
      </c>
      <c r="E119" s="25" t="str">
        <f>_xlfn.XLOOKUP(D119,SiteChar[Site Street Address],SiteChar[Site City],"",0,1)</f>
        <v/>
      </c>
      <c r="F119" s="25">
        <f>_xlfn.XLOOKUP($C119,SiteChar[Site Name],SiteChar[Latitude],"",0,1)</f>
        <v>0</v>
      </c>
      <c r="G119" s="25">
        <f>_xlfn.XLOOKUP($C119,SiteChar[Site Name],SiteChar[Longitude],"",0,1)</f>
        <v>0</v>
      </c>
      <c r="H119" s="33">
        <f>_xlfn.XLOOKUP($C119,SiteChar[Site Name],SiteChar[Expected Date of Station Operation],"",0,1)</f>
        <v>0</v>
      </c>
      <c r="I119" s="34">
        <f>_xlfn.XLOOKUP($C119,SiteChar[Site Name],SiteChar[Expected Daily Permitted Hours],"",0,1)</f>
        <v>0</v>
      </c>
      <c r="J119" s="25">
        <f>_xlfn.XLOOKUP($C119,SiteChar[Site Name],SiteChar[Maximum Total Site Power 
'[kW']],"",0,1)</f>
        <v>0</v>
      </c>
      <c r="K119" s="25"/>
      <c r="L119" s="25" cm="1">
        <f t="array" ref="L119">_xlfn.XLOOKUP($C119,SiteChar[Site Name],SiteCalc1[Total Site
FCI 
Power Rating 
'[kW']],"",0,1)</f>
        <v>0</v>
      </c>
      <c r="M119" s="25" cm="1">
        <f t="array" ref="M119">_xlfn.XLOOKUP($C119,SiteChar[Site Name],SiteCalc1[Total 
Site 
LMD-FCI Power Rating 
'[kW']],"",0,1)</f>
        <v>0</v>
      </c>
      <c r="N119" s="25" cm="1">
        <f t="array" ref="N119">_xlfn.XLOOKUP($C119,SiteChar[Site Name],SiteCalc1[Total Site
HD-FCI Power Rating 
'[kW']],"",0,1)</f>
        <v>0</v>
      </c>
      <c r="O119" s="25" cm="1">
        <f t="array" ref="O119">_xlfn.XLOOKUP($C119,SiteChar[Site Name],SiteCalc2[Total Number of 
Site 
FSEs],"",0,1)</f>
        <v>0</v>
      </c>
      <c r="P119" s="27" cm="1">
        <f t="array" ref="P119">_xlfn.XLOOKUP($C119,SiteChar[Site Name],SiteCalc2[Total Number of Site
LMD-FCI FSEs],"",0,1)</f>
        <v>0</v>
      </c>
      <c r="Q119" s="27" cm="1">
        <f t="array" ref="Q119">_xlfn.XLOOKUP($C119,SiteChar[Site Name],SiteCalc2[Total Number of Site
HD-FCI FSEs],"",0,1)</f>
        <v>0</v>
      </c>
      <c r="R119" s="27" t="str" cm="1">
        <f t="array" ref="R119">_xlfn.XLOOKUP(C119,'Sites Data'!AZ126:$AZ$210,'Sites Data'!BA126:$BA$210,"",0,1)</f>
        <v/>
      </c>
      <c r="S119" s="25" t="str" cm="1">
        <f t="array" ref="S119">INDEX('Sites Data'!$BC$11:$BC$210,(S$2+SUM($R$4:R118)))</f>
        <v/>
      </c>
      <c r="T119" s="25" t="str" cm="1">
        <f t="array" ref="T119">INDEX('Sites Data'!$BD$11:$BD$210,(S$2+SUM($R$4:R118)))</f>
        <v/>
      </c>
      <c r="U119" s="25" t="str" cm="1">
        <f t="array" ref="U119">INDEX('Sites Data'!$BE$11:$BE$210,(S$2+SUM($R$4:$R118)))</f>
        <v/>
      </c>
      <c r="V119" s="25" t="str" cm="1">
        <f t="array" ref="V119">INDEX('Sites Data'!$BF$11:$BF$210,(S$2+SUM($R$4:$R118)))</f>
        <v/>
      </c>
      <c r="W119" s="25" t="str" cm="1">
        <f t="array" ref="W119">INDEX('Sites Data'!$BG$11:$BG$210,(S$2+SUM($R$4:$R118)))</f>
        <v/>
      </c>
      <c r="X119" s="25" t="str" cm="1">
        <f t="array" ref="X119">INDEX('Sites Data'!$BH$11:$BH$210,(S$2+SUM($R$4:$R118)))</f>
        <v/>
      </c>
      <c r="Y119" s="25" t="str" cm="1">
        <f t="array" ref="Y119">INDEX('Sites Data'!$BI$11:$BI$210,(S$2+SUM($R$4:$R118)))</f>
        <v/>
      </c>
      <c r="Z119" s="25" t="str" cm="1">
        <f t="array" ref="Z119">INDEX('Sites Data'!$BJ$11:$BJ$210,(S$2+SUM($R$4:$R118)))</f>
        <v/>
      </c>
      <c r="AA119" s="25" t="str" cm="1">
        <f t="array" ref="AA119">INDEX('Sites Data'!$BK$11:$BK$210,(S$2+SUM($R$4:$R118)))</f>
        <v/>
      </c>
      <c r="AB119" s="25" t="str">
        <f>IF(S119="","",SUMIF(Hide[Unique Types],$C119&amp;" "&amp;T119&amp;" "&amp;U119&amp;" "&amp;V119,SiteCalc2[FCI Charging Capacity '[kWh/day']]))</f>
        <v/>
      </c>
      <c r="AC119" s="27" t="str" cm="1">
        <f t="array" ref="AC119">IF(AC$2&lt;=$R119,INDEX('Sites Data'!$BC$11:$BC$210,(AC$2+SUM($R$4:$R118))),"")</f>
        <v/>
      </c>
      <c r="AD119" s="152" t="str" cm="1">
        <f t="array" ref="AD119">IF(AC$2&lt;=$R119,INDEX('Sites Data'!$BD$11:$BD$210,(AC$2+SUM($R$4:$R118))),"")</f>
        <v/>
      </c>
      <c r="AE119" s="27" t="str" cm="1">
        <f t="array" ref="AE119">IF(AC$2&lt;=$R119,INDEX('Sites Data'!$BE$11:$BE$210,(AC$2+SUM($R$4:$R118))),"")</f>
        <v/>
      </c>
      <c r="AF119" s="27" t="str" cm="1">
        <f t="array" ref="AF119">IF(AC$2&lt;=$R119,INDEX('Sites Data'!$BF$11:$BF$210,(AC$2+SUM($R$4:$R118))),"")</f>
        <v/>
      </c>
      <c r="AG119" s="27" t="str" cm="1">
        <f t="array" ref="AG119">IF(AC$2&lt;=$R119,INDEX('Sites Data'!$BG$11:$BG$210,(AC$2+SUM($R$4:$R118))),"")</f>
        <v/>
      </c>
      <c r="AH119" s="27" t="str" cm="1">
        <f t="array" ref="AH119">IF(AC$2&lt;=$R119,INDEX('Sites Data'!$BH$11:$BH$210,(AC$2+SUM($R$4:$R118))),"")</f>
        <v/>
      </c>
      <c r="AI119" s="27" t="str" cm="1">
        <f t="array" ref="AI119">IF(AC$2&lt;=$R119,INDEX('Sites Data'!$BI$11:$BI$210,(AC$2+SUM($R$4:$R118))),"")</f>
        <v/>
      </c>
      <c r="AJ119" s="27" t="str" cm="1">
        <f t="array" ref="AJ119">IF(AC$2&lt;=$R119,INDEX('Sites Data'!$BJ$11:$BJ$210,(AC$2+SUM($R$4:$R118))),"")</f>
        <v/>
      </c>
      <c r="AK119" s="27" t="str" cm="1">
        <f t="array" ref="AK119">IF(AC$2&lt;=$R119,INDEX('Sites Data'!$BK$11:$BK$210,(AC$2+SUM($R$4:$R118))),"")</f>
        <v/>
      </c>
      <c r="AL119" s="25" t="str">
        <f>IF(AC119="","",SUMIF(Hide[Unique Types],$C119&amp;" "&amp;AD119&amp;" "&amp;AE119&amp;" "&amp;AF119,SiteCalc2[FCI Charging Capacity '[kWh/day']]))</f>
        <v/>
      </c>
      <c r="AM119" s="27" t="str" cm="1">
        <f t="array" ref="AM119">IF(AM$2&lt;=$R119,INDEX('Sites Data'!$BC$11:$BC$210,(AM$2+SUM($R$4:$R118))),"")</f>
        <v/>
      </c>
      <c r="AN119" s="27" t="str" cm="1">
        <f t="array" ref="AN119">IF(AM$2&lt;=$R119,INDEX('Sites Data'!$BD$11:$BD$210,(AM$2+SUM($R$4:$R118))),"")</f>
        <v/>
      </c>
      <c r="AO119" s="27" t="str" cm="1">
        <f t="array" ref="AO119">IF(AM$2&lt;=$R119,INDEX('Sites Data'!$BE$11:$BE$210,(AM$2+SUM($R$4:$R118))),"")</f>
        <v/>
      </c>
      <c r="AP119" s="27" t="str" cm="1">
        <f t="array" ref="AP119">IF(AM$2&lt;=$R119,INDEX('Sites Data'!$BF$11:$BF$210,(AM$2+SUM($R$4:$R118))),"")</f>
        <v/>
      </c>
      <c r="AQ119" s="27" t="str" cm="1">
        <f t="array" ref="AQ119">IF(AM$2&lt;=$R119,INDEX('Sites Data'!$BG$11:$BG$210,(AM$2+SUM($R$4:$R118))),"")</f>
        <v/>
      </c>
      <c r="AR119" s="27" t="str" cm="1">
        <f t="array" ref="AR119">IF(AM$2&lt;=$R119,INDEX('Sites Data'!$BH$11:$BH$210,(AM$2+SUM($R$4:$R118))),"")</f>
        <v/>
      </c>
      <c r="AS119" s="27" t="str" cm="1">
        <f t="array" ref="AS119">IF(AM$2&lt;=$R119,INDEX('Sites Data'!$BI$11:$BI$210,(AM$2+SUM($R$4:$R118))),"")</f>
        <v/>
      </c>
      <c r="AT119" s="27" t="str" cm="1">
        <f t="array" ref="AT119">IF(AM$2&lt;=$R119,INDEX('Sites Data'!$BJ$11:$BJ$210,(AM$2+SUM($R$4:$R118))),"")</f>
        <v/>
      </c>
      <c r="AU119" s="27" t="str" cm="1">
        <f t="array" ref="AU119">IF(AM$2&lt;=$R119,INDEX('Sites Data'!$BK$11:$BK$210,(AM$2+SUM($R$4:$R118))),"")</f>
        <v/>
      </c>
      <c r="AV119" s="25" t="str">
        <f>IF(AM119="","",SUMIF(Hide[Unique Types],$C119&amp;" "&amp;AN119&amp;" "&amp;AO119&amp;" "&amp;AP119,SiteCalc2[FCI Charging Capacity '[kWh/day']]))</f>
        <v/>
      </c>
      <c r="AW119" s="27" t="str" cm="1">
        <f t="array" ref="AW119">IF(AW$2&lt;=$R119,INDEX('Sites Data'!$BC$11:$BC$210,(AW$2+SUM($R$4:$R118))),"")</f>
        <v/>
      </c>
      <c r="AX119" s="27" t="str" cm="1">
        <f t="array" ref="AX119">IF(AW$2&lt;=$R119,INDEX('Sites Data'!$BD$11:$BD$210,(AW$2+SUM($R$4:$R118))),"")</f>
        <v/>
      </c>
      <c r="AY119" s="27" t="str" cm="1">
        <f t="array" ref="AY119">IF(AW$2&lt;=$R119,INDEX('Sites Data'!$BE$11:$BE$210,(AW$2+SUM($R$4:$R118))),"")</f>
        <v/>
      </c>
      <c r="AZ119" s="27" t="str" cm="1">
        <f t="array" ref="AZ119">IF(AW$2&lt;=$R119,INDEX('Sites Data'!$BF$11:$BF$210,(AW$2+SUM($R$4:$R118))),"")</f>
        <v/>
      </c>
      <c r="BA119" s="27" t="str" cm="1">
        <f t="array" ref="BA119">IF(AW$2&lt;=$R119,INDEX('Sites Data'!$BG$11:$BG$210,(AW$2+SUM($R$4:$R118))),"")</f>
        <v/>
      </c>
      <c r="BB119" s="27" t="str" cm="1">
        <f t="array" ref="BB119">IF(AW$2&lt;=$R119,INDEX('Sites Data'!$BH$11:$BH$210,(AW$2+SUM($R$4:$R118))),"")</f>
        <v/>
      </c>
      <c r="BC119" s="27" t="str" cm="1">
        <f t="array" ref="BC119">IF(AW$2&lt;=$R119,INDEX('Sites Data'!$BI$11:$BI$210,(AW$2+SUM($R$4:$R118))),"")</f>
        <v/>
      </c>
      <c r="BD119" s="27" t="str" cm="1">
        <f t="array" ref="BD119">IF(AW$2&lt;=$R119,INDEX('Sites Data'!$BJ$11:$BJ$210,(AW$2+SUM($R$4:$R118))),"")</f>
        <v/>
      </c>
      <c r="BE119" s="27" t="str" cm="1">
        <f t="array" ref="BE119">IF(AW$2&lt;=$R119,INDEX('Sites Data'!$BK$11:$BK$210,(AW$2+SUM($R$4:$R118))),"")</f>
        <v/>
      </c>
      <c r="BF119" s="25" t="str">
        <f>IF(AW119="","",SUMIF(Hide[Unique Types],$C119&amp;" "&amp;AX119&amp;" "&amp;AY119&amp;" "&amp;AZ119,SiteCalc2[FCI Charging Capacity '[kWh/day']]))</f>
        <v/>
      </c>
      <c r="BG119" s="27" t="str" cm="1">
        <f t="array" ref="BG119">IF(BG$2&lt;=$R119,INDEX('Sites Data'!$BC$11:$BC$210,(BG$2+SUM($R$4:$R118))),"")</f>
        <v/>
      </c>
      <c r="BH119" s="27" t="str" cm="1">
        <f t="array" ref="BH119">IF(BG$2&lt;=$R119,INDEX('Sites Data'!$BD$11:$BD$210,(BG$2+SUM($R$4:$R118))),"")</f>
        <v/>
      </c>
      <c r="BI119" s="27" t="str" cm="1">
        <f t="array" ref="BI119">IF(BG$2&lt;=$R119,INDEX('Sites Data'!$BE$11:$BE$210,(BG$2+SUM($R$4:$R118))),"")</f>
        <v/>
      </c>
      <c r="BJ119" s="27" t="str" cm="1">
        <f t="array" ref="BJ119">IF(BG$2&lt;=$R119,INDEX('Sites Data'!$BF$11:$BF$210,(BG$2+SUM($R$4:$R118))),"")</f>
        <v/>
      </c>
      <c r="BK119" s="27" t="str" cm="1">
        <f t="array" ref="BK119">IF(BG$2&lt;=$R119,INDEX('Sites Data'!$BG$11:$BG$210,(BG$2+SUM($R$4:$R118))),"")</f>
        <v/>
      </c>
      <c r="BL119" s="27" t="str" cm="1">
        <f t="array" ref="BL119">IF(BG$2&lt;=$R119,INDEX('Sites Data'!$BH$11:$BH$210,(BG$2+SUM($R$4:$R118))),"")</f>
        <v/>
      </c>
      <c r="BM119" s="27" t="str" cm="1">
        <f t="array" ref="BM119">IF(BG$2&lt;=$R119,INDEX('Sites Data'!$BI$11:$BI$210,(BG$2+SUM($R$4:$R118))),"")</f>
        <v/>
      </c>
      <c r="BN119" s="27" t="str" cm="1">
        <f t="array" ref="BN119">IF(BG$2&lt;=$R119,INDEX('Sites Data'!$BJ$11:$BJ$210,(BG$2+SUM($R$4:$R118))),"")</f>
        <v/>
      </c>
      <c r="BO119" s="27" t="str" cm="1">
        <f t="array" ref="BO119">IF(BG$2&lt;=$R119,INDEX('Sites Data'!$BK$11:$BK$210,(BG$2+SUM($R$4:$R118))),"")</f>
        <v/>
      </c>
      <c r="BP119" s="25" t="str">
        <f>IF(BG119="","",SUMIF(Hide[Unique Types],$C119&amp;" "&amp;BH119&amp;" "&amp;BI119&amp;" "&amp;BJ119,SiteCalc2[FCI Charging Capacity '[kWh/day']]))</f>
        <v/>
      </c>
      <c r="BQ119" s="27" t="str" cm="1">
        <f t="array" ref="BQ119">IF(BQ$2&lt;=$R119,INDEX('Sites Data'!$BC$11:$BC$210,(BQ$2+SUM($R$4:$R118))),"")</f>
        <v/>
      </c>
      <c r="BR119" s="27" t="str" cm="1">
        <f t="array" ref="BR119">IF(BQ$2&lt;=$R119,INDEX('Sites Data'!$BD$11:$BD$210,(BQ$2+SUM($R$4:$R118))),"")</f>
        <v/>
      </c>
      <c r="BS119" s="27" t="str" cm="1">
        <f t="array" ref="BS119">IF(BQ$2&lt;=$R119,INDEX('Sites Data'!$BE$11:$BE$210,(BQ$2+SUM($R$4:$R118))),"")</f>
        <v/>
      </c>
      <c r="BT119" s="27" t="str" cm="1">
        <f t="array" ref="BT119">IF(BQ$2&lt;=$R119,INDEX('Sites Data'!$BF$11:$BF$210,(BQ$2+SUM($R$4:$R118))),"")</f>
        <v/>
      </c>
      <c r="BU119" s="27" t="str" cm="1">
        <f t="array" ref="BU119">IF(BQ$2&lt;=$R119,INDEX('Sites Data'!$BG$11:$BG$210,(BQ$2+SUM($R$4:$R118))),"")</f>
        <v/>
      </c>
      <c r="BV119" s="27" t="str" cm="1">
        <f t="array" ref="BV119">IF(BQ$2&lt;=$R119,INDEX('Sites Data'!$BH$11:$BH$210,(BQ$2+SUM($R$4:$R118))),"")</f>
        <v/>
      </c>
      <c r="BW119" s="27" t="str" cm="1">
        <f t="array" ref="BW119">IF(BQ$2&lt;=$R119,INDEX('Sites Data'!$BI$11:$BI$210,(BQ$2+SUM($R$4:$R118))),"")</f>
        <v/>
      </c>
      <c r="BX119" s="27" t="str" cm="1">
        <f t="array" ref="BX119">IF(BQ$2&lt;=$R119,INDEX('Sites Data'!$BJ$11:$BJ$210,(BQ$2+SUM($R$4:$R118))),"")</f>
        <v/>
      </c>
      <c r="BY119" s="27" t="str" cm="1">
        <f t="array" ref="BY119">IF(BQ$2&lt;=$R119,INDEX('Sites Data'!$BK$11:$BK$210,(BQ$2+SUM($R$4:$R118))),"")</f>
        <v/>
      </c>
      <c r="BZ119" s="25" t="str">
        <f>IF(BQ119="","",SUMIF(Hide[Unique Types],$C119&amp;" "&amp;BR119&amp;" "&amp;BS119&amp;" "&amp;BT119,SiteCalc2[FCI Charging Capacity '[kWh/day']]))</f>
        <v/>
      </c>
      <c r="CA119" s="27" t="str" cm="1">
        <f t="array" ref="CA119">IF(CA$2&lt;=$R119,INDEX('Sites Data'!$BC$11:$BC$210,(CA$2+SUM($R$4:$R118))),"")</f>
        <v/>
      </c>
      <c r="CB119" s="27" t="str" cm="1">
        <f t="array" ref="CB119">IF(CA$2&lt;=$R119,INDEX('Sites Data'!$BD$11:$BD$210,(CA$2+SUM($R$4:$R118))),"")</f>
        <v/>
      </c>
      <c r="CC119" s="27" t="str" cm="1">
        <f t="array" ref="CC119">IF(CA$2&lt;=$R119,INDEX('Sites Data'!$BE$11:$BE$210,(CA$2+SUM($R$4:$R118))),"")</f>
        <v/>
      </c>
      <c r="CD119" s="27" t="str" cm="1">
        <f t="array" ref="CD119">IF(CA$2&lt;=$R119,INDEX('Sites Data'!$BF$11:$BF$210,(CA$2+SUM($R$4:$R118))),"")</f>
        <v/>
      </c>
      <c r="CE119" s="27" t="str" cm="1">
        <f t="array" ref="CE119">IF(CA$2&lt;=$R119,INDEX('Sites Data'!$BG$11:$BG$210,(CA$2+SUM($R$4:$R118))),"")</f>
        <v/>
      </c>
      <c r="CF119" s="27" t="str" cm="1">
        <f t="array" ref="CF119">IF(CA$2&lt;=$R119,INDEX('Sites Data'!$BH$11:$BH$210,(CA$2+SUM($R$4:$R118))),"")</f>
        <v/>
      </c>
      <c r="CG119" s="27" t="str" cm="1">
        <f t="array" ref="CG119">IF(CA$2&lt;=$R119,INDEX('Sites Data'!$BI$11:$BI$210,(CA$2+SUM($R$4:$R118))),"")</f>
        <v/>
      </c>
      <c r="CH119" s="27" t="str" cm="1">
        <f t="array" ref="CH119">IF(CA$2&lt;=$R119,INDEX('Sites Data'!$BJ$11:$BJ$210,(CA$2+SUM($R$4:$R118))),"")</f>
        <v/>
      </c>
      <c r="CI119" s="27" t="str" cm="1">
        <f t="array" ref="CI119">IF(CA$2&lt;=$R119,INDEX('Sites Data'!$BK$11:$BK$210,(CA$2+SUM($R$4:$R118))),"")</f>
        <v/>
      </c>
      <c r="CJ119" s="25" t="str">
        <f>IF(CA119="","",SUMIF(Hide[Unique Types],$C119&amp;" "&amp;CB119&amp;" "&amp;CC119&amp;" "&amp;CD119,SiteCalc2[FCI Charging Capacity '[kWh/day']]))</f>
        <v/>
      </c>
      <c r="CK119" s="25" t="str">
        <f t="shared" si="23"/>
        <v/>
      </c>
      <c r="CL119" s="25" t="str">
        <f t="shared" si="24"/>
        <v/>
      </c>
      <c r="CM119" s="25" t="str">
        <f t="shared" si="25"/>
        <v/>
      </c>
      <c r="CN119" s="25" t="str">
        <f t="shared" si="26"/>
        <v/>
      </c>
      <c r="CO119" s="25" t="str">
        <f t="shared" si="27"/>
        <v/>
      </c>
      <c r="CP119" s="25" t="str">
        <f t="shared" si="28"/>
        <v/>
      </c>
      <c r="CQ119" s="25" t="str">
        <f t="shared" si="29"/>
        <v/>
      </c>
      <c r="CR119" s="25" t="str">
        <f t="shared" si="30"/>
        <v/>
      </c>
      <c r="CS119" s="25" t="str">
        <f t="shared" si="31"/>
        <v/>
      </c>
      <c r="CT119" s="25" t="str">
        <f t="shared" si="32"/>
        <v/>
      </c>
    </row>
    <row r="120" spans="1:98" x14ac:dyDescent="0.3">
      <c r="A120" s="20">
        <v>117</v>
      </c>
      <c r="B120" s="20">
        <f t="shared" si="33"/>
        <v>0</v>
      </c>
      <c r="D120" s="25">
        <f>_xlfn.XLOOKUP(C120,SiteChar[Site Name],SiteChar[Site Street Address],"",0,1)</f>
        <v>0</v>
      </c>
      <c r="E120" s="25" t="str">
        <f>_xlfn.XLOOKUP(D120,SiteChar[Site Street Address],SiteChar[Site City],"",0,1)</f>
        <v/>
      </c>
      <c r="F120" s="25">
        <f>_xlfn.XLOOKUP($C120,SiteChar[Site Name],SiteChar[Latitude],"",0,1)</f>
        <v>0</v>
      </c>
      <c r="G120" s="25">
        <f>_xlfn.XLOOKUP($C120,SiteChar[Site Name],SiteChar[Longitude],"",0,1)</f>
        <v>0</v>
      </c>
      <c r="H120" s="33">
        <f>_xlfn.XLOOKUP($C120,SiteChar[Site Name],SiteChar[Expected Date of Station Operation],"",0,1)</f>
        <v>0</v>
      </c>
      <c r="I120" s="34">
        <f>_xlfn.XLOOKUP($C120,SiteChar[Site Name],SiteChar[Expected Daily Permitted Hours],"",0,1)</f>
        <v>0</v>
      </c>
      <c r="J120" s="25">
        <f>_xlfn.XLOOKUP($C120,SiteChar[Site Name],SiteChar[Maximum Total Site Power 
'[kW']],"",0,1)</f>
        <v>0</v>
      </c>
      <c r="K120" s="25"/>
      <c r="L120" s="25" cm="1">
        <f t="array" ref="L120">_xlfn.XLOOKUP($C120,SiteChar[Site Name],SiteCalc1[Total Site
FCI 
Power Rating 
'[kW']],"",0,1)</f>
        <v>0</v>
      </c>
      <c r="M120" s="25" cm="1">
        <f t="array" ref="M120">_xlfn.XLOOKUP($C120,SiteChar[Site Name],SiteCalc1[Total 
Site 
LMD-FCI Power Rating 
'[kW']],"",0,1)</f>
        <v>0</v>
      </c>
      <c r="N120" s="25" cm="1">
        <f t="array" ref="N120">_xlfn.XLOOKUP($C120,SiteChar[Site Name],SiteCalc1[Total Site
HD-FCI Power Rating 
'[kW']],"",0,1)</f>
        <v>0</v>
      </c>
      <c r="O120" s="25" cm="1">
        <f t="array" ref="O120">_xlfn.XLOOKUP($C120,SiteChar[Site Name],SiteCalc2[Total Number of 
Site 
FSEs],"",0,1)</f>
        <v>0</v>
      </c>
      <c r="P120" s="27" cm="1">
        <f t="array" ref="P120">_xlfn.XLOOKUP($C120,SiteChar[Site Name],SiteCalc2[Total Number of Site
LMD-FCI FSEs],"",0,1)</f>
        <v>0</v>
      </c>
      <c r="Q120" s="27" cm="1">
        <f t="array" ref="Q120">_xlfn.XLOOKUP($C120,SiteChar[Site Name],SiteCalc2[Total Number of Site
HD-FCI FSEs],"",0,1)</f>
        <v>0</v>
      </c>
      <c r="R120" s="27" t="str" cm="1">
        <f t="array" ref="R120">_xlfn.XLOOKUP(C120,'Sites Data'!AZ127:$AZ$210,'Sites Data'!BA127:$BA$210,"",0,1)</f>
        <v/>
      </c>
      <c r="S120" s="25" t="str" cm="1">
        <f t="array" ref="S120">INDEX('Sites Data'!$BC$11:$BC$210,(S$2+SUM($R$4:R119)))</f>
        <v/>
      </c>
      <c r="T120" s="25" t="str" cm="1">
        <f t="array" ref="T120">INDEX('Sites Data'!$BD$11:$BD$210,(S$2+SUM($R$4:R119)))</f>
        <v/>
      </c>
      <c r="U120" s="25" t="str" cm="1">
        <f t="array" ref="U120">INDEX('Sites Data'!$BE$11:$BE$210,(S$2+SUM($R$4:$R119)))</f>
        <v/>
      </c>
      <c r="V120" s="25" t="str" cm="1">
        <f t="array" ref="V120">INDEX('Sites Data'!$BF$11:$BF$210,(S$2+SUM($R$4:$R119)))</f>
        <v/>
      </c>
      <c r="W120" s="25" t="str" cm="1">
        <f t="array" ref="W120">INDEX('Sites Data'!$BG$11:$BG$210,(S$2+SUM($R$4:$R119)))</f>
        <v/>
      </c>
      <c r="X120" s="25" t="str" cm="1">
        <f t="array" ref="X120">INDEX('Sites Data'!$BH$11:$BH$210,(S$2+SUM($R$4:$R119)))</f>
        <v/>
      </c>
      <c r="Y120" s="25" t="str" cm="1">
        <f t="array" ref="Y120">INDEX('Sites Data'!$BI$11:$BI$210,(S$2+SUM($R$4:$R119)))</f>
        <v/>
      </c>
      <c r="Z120" s="25" t="str" cm="1">
        <f t="array" ref="Z120">INDEX('Sites Data'!$BJ$11:$BJ$210,(S$2+SUM($R$4:$R119)))</f>
        <v/>
      </c>
      <c r="AA120" s="25" t="str" cm="1">
        <f t="array" ref="AA120">INDEX('Sites Data'!$BK$11:$BK$210,(S$2+SUM($R$4:$R119)))</f>
        <v/>
      </c>
      <c r="AB120" s="25" t="str">
        <f>IF(S120="","",SUMIF(Hide[Unique Types],$C120&amp;" "&amp;T120&amp;" "&amp;U120&amp;" "&amp;V120,SiteCalc2[FCI Charging Capacity '[kWh/day']]))</f>
        <v/>
      </c>
      <c r="AC120" s="27" t="str" cm="1">
        <f t="array" ref="AC120">IF(AC$2&lt;=$R120,INDEX('Sites Data'!$BC$11:$BC$210,(AC$2+SUM($R$4:$R119))),"")</f>
        <v/>
      </c>
      <c r="AD120" s="152" t="str" cm="1">
        <f t="array" ref="AD120">IF(AC$2&lt;=$R120,INDEX('Sites Data'!$BD$11:$BD$210,(AC$2+SUM($R$4:$R119))),"")</f>
        <v/>
      </c>
      <c r="AE120" s="27" t="str" cm="1">
        <f t="array" ref="AE120">IF(AC$2&lt;=$R120,INDEX('Sites Data'!$BE$11:$BE$210,(AC$2+SUM($R$4:$R119))),"")</f>
        <v/>
      </c>
      <c r="AF120" s="27" t="str" cm="1">
        <f t="array" ref="AF120">IF(AC$2&lt;=$R120,INDEX('Sites Data'!$BF$11:$BF$210,(AC$2+SUM($R$4:$R119))),"")</f>
        <v/>
      </c>
      <c r="AG120" s="27" t="str" cm="1">
        <f t="array" ref="AG120">IF(AC$2&lt;=$R120,INDEX('Sites Data'!$BG$11:$BG$210,(AC$2+SUM($R$4:$R119))),"")</f>
        <v/>
      </c>
      <c r="AH120" s="27" t="str" cm="1">
        <f t="array" ref="AH120">IF(AC$2&lt;=$R120,INDEX('Sites Data'!$BH$11:$BH$210,(AC$2+SUM($R$4:$R119))),"")</f>
        <v/>
      </c>
      <c r="AI120" s="27" t="str" cm="1">
        <f t="array" ref="AI120">IF(AC$2&lt;=$R120,INDEX('Sites Data'!$BI$11:$BI$210,(AC$2+SUM($R$4:$R119))),"")</f>
        <v/>
      </c>
      <c r="AJ120" s="27" t="str" cm="1">
        <f t="array" ref="AJ120">IF(AC$2&lt;=$R120,INDEX('Sites Data'!$BJ$11:$BJ$210,(AC$2+SUM($R$4:$R119))),"")</f>
        <v/>
      </c>
      <c r="AK120" s="27" t="str" cm="1">
        <f t="array" ref="AK120">IF(AC$2&lt;=$R120,INDEX('Sites Data'!$BK$11:$BK$210,(AC$2+SUM($R$4:$R119))),"")</f>
        <v/>
      </c>
      <c r="AL120" s="25" t="str">
        <f>IF(AC120="","",SUMIF(Hide[Unique Types],$C120&amp;" "&amp;AD120&amp;" "&amp;AE120&amp;" "&amp;AF120,SiteCalc2[FCI Charging Capacity '[kWh/day']]))</f>
        <v/>
      </c>
      <c r="AM120" s="27" t="str" cm="1">
        <f t="array" ref="AM120">IF(AM$2&lt;=$R120,INDEX('Sites Data'!$BC$11:$BC$210,(AM$2+SUM($R$4:$R119))),"")</f>
        <v/>
      </c>
      <c r="AN120" s="27" t="str" cm="1">
        <f t="array" ref="AN120">IF(AM$2&lt;=$R120,INDEX('Sites Data'!$BD$11:$BD$210,(AM$2+SUM($R$4:$R119))),"")</f>
        <v/>
      </c>
      <c r="AO120" s="27" t="str" cm="1">
        <f t="array" ref="AO120">IF(AM$2&lt;=$R120,INDEX('Sites Data'!$BE$11:$BE$210,(AM$2+SUM($R$4:$R119))),"")</f>
        <v/>
      </c>
      <c r="AP120" s="27" t="str" cm="1">
        <f t="array" ref="AP120">IF(AM$2&lt;=$R120,INDEX('Sites Data'!$BF$11:$BF$210,(AM$2+SUM($R$4:$R119))),"")</f>
        <v/>
      </c>
      <c r="AQ120" s="27" t="str" cm="1">
        <f t="array" ref="AQ120">IF(AM$2&lt;=$R120,INDEX('Sites Data'!$BG$11:$BG$210,(AM$2+SUM($R$4:$R119))),"")</f>
        <v/>
      </c>
      <c r="AR120" s="27" t="str" cm="1">
        <f t="array" ref="AR120">IF(AM$2&lt;=$R120,INDEX('Sites Data'!$BH$11:$BH$210,(AM$2+SUM($R$4:$R119))),"")</f>
        <v/>
      </c>
      <c r="AS120" s="27" t="str" cm="1">
        <f t="array" ref="AS120">IF(AM$2&lt;=$R120,INDEX('Sites Data'!$BI$11:$BI$210,(AM$2+SUM($R$4:$R119))),"")</f>
        <v/>
      </c>
      <c r="AT120" s="27" t="str" cm="1">
        <f t="array" ref="AT120">IF(AM$2&lt;=$R120,INDEX('Sites Data'!$BJ$11:$BJ$210,(AM$2+SUM($R$4:$R119))),"")</f>
        <v/>
      </c>
      <c r="AU120" s="27" t="str" cm="1">
        <f t="array" ref="AU120">IF(AM$2&lt;=$R120,INDEX('Sites Data'!$BK$11:$BK$210,(AM$2+SUM($R$4:$R119))),"")</f>
        <v/>
      </c>
      <c r="AV120" s="25" t="str">
        <f>IF(AM120="","",SUMIF(Hide[Unique Types],$C120&amp;" "&amp;AN120&amp;" "&amp;AO120&amp;" "&amp;AP120,SiteCalc2[FCI Charging Capacity '[kWh/day']]))</f>
        <v/>
      </c>
      <c r="AW120" s="27" t="str" cm="1">
        <f t="array" ref="AW120">IF(AW$2&lt;=$R120,INDEX('Sites Data'!$BC$11:$BC$210,(AW$2+SUM($R$4:$R119))),"")</f>
        <v/>
      </c>
      <c r="AX120" s="27" t="str" cm="1">
        <f t="array" ref="AX120">IF(AW$2&lt;=$R120,INDEX('Sites Data'!$BD$11:$BD$210,(AW$2+SUM($R$4:$R119))),"")</f>
        <v/>
      </c>
      <c r="AY120" s="27" t="str" cm="1">
        <f t="array" ref="AY120">IF(AW$2&lt;=$R120,INDEX('Sites Data'!$BE$11:$BE$210,(AW$2+SUM($R$4:$R119))),"")</f>
        <v/>
      </c>
      <c r="AZ120" s="27" t="str" cm="1">
        <f t="array" ref="AZ120">IF(AW$2&lt;=$R120,INDEX('Sites Data'!$BF$11:$BF$210,(AW$2+SUM($R$4:$R119))),"")</f>
        <v/>
      </c>
      <c r="BA120" s="27" t="str" cm="1">
        <f t="array" ref="BA120">IF(AW$2&lt;=$R120,INDEX('Sites Data'!$BG$11:$BG$210,(AW$2+SUM($R$4:$R119))),"")</f>
        <v/>
      </c>
      <c r="BB120" s="27" t="str" cm="1">
        <f t="array" ref="BB120">IF(AW$2&lt;=$R120,INDEX('Sites Data'!$BH$11:$BH$210,(AW$2+SUM($R$4:$R119))),"")</f>
        <v/>
      </c>
      <c r="BC120" s="27" t="str" cm="1">
        <f t="array" ref="BC120">IF(AW$2&lt;=$R120,INDEX('Sites Data'!$BI$11:$BI$210,(AW$2+SUM($R$4:$R119))),"")</f>
        <v/>
      </c>
      <c r="BD120" s="27" t="str" cm="1">
        <f t="array" ref="BD120">IF(AW$2&lt;=$R120,INDEX('Sites Data'!$BJ$11:$BJ$210,(AW$2+SUM($R$4:$R119))),"")</f>
        <v/>
      </c>
      <c r="BE120" s="27" t="str" cm="1">
        <f t="array" ref="BE120">IF(AW$2&lt;=$R120,INDEX('Sites Data'!$BK$11:$BK$210,(AW$2+SUM($R$4:$R119))),"")</f>
        <v/>
      </c>
      <c r="BF120" s="25" t="str">
        <f>IF(AW120="","",SUMIF(Hide[Unique Types],$C120&amp;" "&amp;AX120&amp;" "&amp;AY120&amp;" "&amp;AZ120,SiteCalc2[FCI Charging Capacity '[kWh/day']]))</f>
        <v/>
      </c>
      <c r="BG120" s="27" t="str" cm="1">
        <f t="array" ref="BG120">IF(BG$2&lt;=$R120,INDEX('Sites Data'!$BC$11:$BC$210,(BG$2+SUM($R$4:$R119))),"")</f>
        <v/>
      </c>
      <c r="BH120" s="27" t="str" cm="1">
        <f t="array" ref="BH120">IF(BG$2&lt;=$R120,INDEX('Sites Data'!$BD$11:$BD$210,(BG$2+SUM($R$4:$R119))),"")</f>
        <v/>
      </c>
      <c r="BI120" s="27" t="str" cm="1">
        <f t="array" ref="BI120">IF(BG$2&lt;=$R120,INDEX('Sites Data'!$BE$11:$BE$210,(BG$2+SUM($R$4:$R119))),"")</f>
        <v/>
      </c>
      <c r="BJ120" s="27" t="str" cm="1">
        <f t="array" ref="BJ120">IF(BG$2&lt;=$R120,INDEX('Sites Data'!$BF$11:$BF$210,(BG$2+SUM($R$4:$R119))),"")</f>
        <v/>
      </c>
      <c r="BK120" s="27" t="str" cm="1">
        <f t="array" ref="BK120">IF(BG$2&lt;=$R120,INDEX('Sites Data'!$BG$11:$BG$210,(BG$2+SUM($R$4:$R119))),"")</f>
        <v/>
      </c>
      <c r="BL120" s="27" t="str" cm="1">
        <f t="array" ref="BL120">IF(BG$2&lt;=$R120,INDEX('Sites Data'!$BH$11:$BH$210,(BG$2+SUM($R$4:$R119))),"")</f>
        <v/>
      </c>
      <c r="BM120" s="27" t="str" cm="1">
        <f t="array" ref="BM120">IF(BG$2&lt;=$R120,INDEX('Sites Data'!$BI$11:$BI$210,(BG$2+SUM($R$4:$R119))),"")</f>
        <v/>
      </c>
      <c r="BN120" s="27" t="str" cm="1">
        <f t="array" ref="BN120">IF(BG$2&lt;=$R120,INDEX('Sites Data'!$BJ$11:$BJ$210,(BG$2+SUM($R$4:$R119))),"")</f>
        <v/>
      </c>
      <c r="BO120" s="27" t="str" cm="1">
        <f t="array" ref="BO120">IF(BG$2&lt;=$R120,INDEX('Sites Data'!$BK$11:$BK$210,(BG$2+SUM($R$4:$R119))),"")</f>
        <v/>
      </c>
      <c r="BP120" s="25" t="str">
        <f>IF(BG120="","",SUMIF(Hide[Unique Types],$C120&amp;" "&amp;BH120&amp;" "&amp;BI120&amp;" "&amp;BJ120,SiteCalc2[FCI Charging Capacity '[kWh/day']]))</f>
        <v/>
      </c>
      <c r="BQ120" s="27" t="str" cm="1">
        <f t="array" ref="BQ120">IF(BQ$2&lt;=$R120,INDEX('Sites Data'!$BC$11:$BC$210,(BQ$2+SUM($R$4:$R119))),"")</f>
        <v/>
      </c>
      <c r="BR120" s="27" t="str" cm="1">
        <f t="array" ref="BR120">IF(BQ$2&lt;=$R120,INDEX('Sites Data'!$BD$11:$BD$210,(BQ$2+SUM($R$4:$R119))),"")</f>
        <v/>
      </c>
      <c r="BS120" s="27" t="str" cm="1">
        <f t="array" ref="BS120">IF(BQ$2&lt;=$R120,INDEX('Sites Data'!$BE$11:$BE$210,(BQ$2+SUM($R$4:$R119))),"")</f>
        <v/>
      </c>
      <c r="BT120" s="27" t="str" cm="1">
        <f t="array" ref="BT120">IF(BQ$2&lt;=$R120,INDEX('Sites Data'!$BF$11:$BF$210,(BQ$2+SUM($R$4:$R119))),"")</f>
        <v/>
      </c>
      <c r="BU120" s="27" t="str" cm="1">
        <f t="array" ref="BU120">IF(BQ$2&lt;=$R120,INDEX('Sites Data'!$BG$11:$BG$210,(BQ$2+SUM($R$4:$R119))),"")</f>
        <v/>
      </c>
      <c r="BV120" s="27" t="str" cm="1">
        <f t="array" ref="BV120">IF(BQ$2&lt;=$R120,INDEX('Sites Data'!$BH$11:$BH$210,(BQ$2+SUM($R$4:$R119))),"")</f>
        <v/>
      </c>
      <c r="BW120" s="27" t="str" cm="1">
        <f t="array" ref="BW120">IF(BQ$2&lt;=$R120,INDEX('Sites Data'!$BI$11:$BI$210,(BQ$2+SUM($R$4:$R119))),"")</f>
        <v/>
      </c>
      <c r="BX120" s="27" t="str" cm="1">
        <f t="array" ref="BX120">IF(BQ$2&lt;=$R120,INDEX('Sites Data'!$BJ$11:$BJ$210,(BQ$2+SUM($R$4:$R119))),"")</f>
        <v/>
      </c>
      <c r="BY120" s="27" t="str" cm="1">
        <f t="array" ref="BY120">IF(BQ$2&lt;=$R120,INDEX('Sites Data'!$BK$11:$BK$210,(BQ$2+SUM($R$4:$R119))),"")</f>
        <v/>
      </c>
      <c r="BZ120" s="25" t="str">
        <f>IF(BQ120="","",SUMIF(Hide[Unique Types],$C120&amp;" "&amp;BR120&amp;" "&amp;BS120&amp;" "&amp;BT120,SiteCalc2[FCI Charging Capacity '[kWh/day']]))</f>
        <v/>
      </c>
      <c r="CA120" s="27" t="str" cm="1">
        <f t="array" ref="CA120">IF(CA$2&lt;=$R120,INDEX('Sites Data'!$BC$11:$BC$210,(CA$2+SUM($R$4:$R119))),"")</f>
        <v/>
      </c>
      <c r="CB120" s="27" t="str" cm="1">
        <f t="array" ref="CB120">IF(CA$2&lt;=$R120,INDEX('Sites Data'!$BD$11:$BD$210,(CA$2+SUM($R$4:$R119))),"")</f>
        <v/>
      </c>
      <c r="CC120" s="27" t="str" cm="1">
        <f t="array" ref="CC120">IF(CA$2&lt;=$R120,INDEX('Sites Data'!$BE$11:$BE$210,(CA$2+SUM($R$4:$R119))),"")</f>
        <v/>
      </c>
      <c r="CD120" s="27" t="str" cm="1">
        <f t="array" ref="CD120">IF(CA$2&lt;=$R120,INDEX('Sites Data'!$BF$11:$BF$210,(CA$2+SUM($R$4:$R119))),"")</f>
        <v/>
      </c>
      <c r="CE120" s="27" t="str" cm="1">
        <f t="array" ref="CE120">IF(CA$2&lt;=$R120,INDEX('Sites Data'!$BG$11:$BG$210,(CA$2+SUM($R$4:$R119))),"")</f>
        <v/>
      </c>
      <c r="CF120" s="27" t="str" cm="1">
        <f t="array" ref="CF120">IF(CA$2&lt;=$R120,INDEX('Sites Data'!$BH$11:$BH$210,(CA$2+SUM($R$4:$R119))),"")</f>
        <v/>
      </c>
      <c r="CG120" s="27" t="str" cm="1">
        <f t="array" ref="CG120">IF(CA$2&lt;=$R120,INDEX('Sites Data'!$BI$11:$BI$210,(CA$2+SUM($R$4:$R119))),"")</f>
        <v/>
      </c>
      <c r="CH120" s="27" t="str" cm="1">
        <f t="array" ref="CH120">IF(CA$2&lt;=$R120,INDEX('Sites Data'!$BJ$11:$BJ$210,(CA$2+SUM($R$4:$R119))),"")</f>
        <v/>
      </c>
      <c r="CI120" s="27" t="str" cm="1">
        <f t="array" ref="CI120">IF(CA$2&lt;=$R120,INDEX('Sites Data'!$BK$11:$BK$210,(CA$2+SUM($R$4:$R119))),"")</f>
        <v/>
      </c>
      <c r="CJ120" s="25" t="str">
        <f>IF(CA120="","",SUMIF(Hide[Unique Types],$C120&amp;" "&amp;CB120&amp;" "&amp;CC120&amp;" "&amp;CD120,SiteCalc2[FCI Charging Capacity '[kWh/day']]))</f>
        <v/>
      </c>
      <c r="CK120" s="25" t="str">
        <f t="shared" si="23"/>
        <v/>
      </c>
      <c r="CL120" s="25" t="str">
        <f t="shared" si="24"/>
        <v/>
      </c>
      <c r="CM120" s="25" t="str">
        <f t="shared" si="25"/>
        <v/>
      </c>
      <c r="CN120" s="25" t="str">
        <f t="shared" si="26"/>
        <v/>
      </c>
      <c r="CO120" s="25" t="str">
        <f t="shared" si="27"/>
        <v/>
      </c>
      <c r="CP120" s="25" t="str">
        <f t="shared" si="28"/>
        <v/>
      </c>
      <c r="CQ120" s="25" t="str">
        <f t="shared" si="29"/>
        <v/>
      </c>
      <c r="CR120" s="25" t="str">
        <f t="shared" si="30"/>
        <v/>
      </c>
      <c r="CS120" s="25" t="str">
        <f t="shared" si="31"/>
        <v/>
      </c>
      <c r="CT120" s="25" t="str">
        <f t="shared" si="32"/>
        <v/>
      </c>
    </row>
    <row r="121" spans="1:98" x14ac:dyDescent="0.3">
      <c r="A121" s="20">
        <v>118</v>
      </c>
      <c r="B121" s="20">
        <f t="shared" si="33"/>
        <v>0</v>
      </c>
      <c r="D121" s="25">
        <f>_xlfn.XLOOKUP(C121,SiteChar[Site Name],SiteChar[Site Street Address],"",0,1)</f>
        <v>0</v>
      </c>
      <c r="E121" s="25" t="str">
        <f>_xlfn.XLOOKUP(D121,SiteChar[Site Street Address],SiteChar[Site City],"",0,1)</f>
        <v/>
      </c>
      <c r="F121" s="25">
        <f>_xlfn.XLOOKUP($C121,SiteChar[Site Name],SiteChar[Latitude],"",0,1)</f>
        <v>0</v>
      </c>
      <c r="G121" s="25">
        <f>_xlfn.XLOOKUP($C121,SiteChar[Site Name],SiteChar[Longitude],"",0,1)</f>
        <v>0</v>
      </c>
      <c r="H121" s="33">
        <f>_xlfn.XLOOKUP($C121,SiteChar[Site Name],SiteChar[Expected Date of Station Operation],"",0,1)</f>
        <v>0</v>
      </c>
      <c r="I121" s="34">
        <f>_xlfn.XLOOKUP($C121,SiteChar[Site Name],SiteChar[Expected Daily Permitted Hours],"",0,1)</f>
        <v>0</v>
      </c>
      <c r="J121" s="25">
        <f>_xlfn.XLOOKUP($C121,SiteChar[Site Name],SiteChar[Maximum Total Site Power 
'[kW']],"",0,1)</f>
        <v>0</v>
      </c>
      <c r="K121" s="25"/>
      <c r="L121" s="25" cm="1">
        <f t="array" ref="L121">_xlfn.XLOOKUP($C121,SiteChar[Site Name],SiteCalc1[Total Site
FCI 
Power Rating 
'[kW']],"",0,1)</f>
        <v>0</v>
      </c>
      <c r="M121" s="25" cm="1">
        <f t="array" ref="M121">_xlfn.XLOOKUP($C121,SiteChar[Site Name],SiteCalc1[Total 
Site 
LMD-FCI Power Rating 
'[kW']],"",0,1)</f>
        <v>0</v>
      </c>
      <c r="N121" s="25" cm="1">
        <f t="array" ref="N121">_xlfn.XLOOKUP($C121,SiteChar[Site Name],SiteCalc1[Total Site
HD-FCI Power Rating 
'[kW']],"",0,1)</f>
        <v>0</v>
      </c>
      <c r="O121" s="25" cm="1">
        <f t="array" ref="O121">_xlfn.XLOOKUP($C121,SiteChar[Site Name],SiteCalc2[Total Number of 
Site 
FSEs],"",0,1)</f>
        <v>0</v>
      </c>
      <c r="P121" s="27" cm="1">
        <f t="array" ref="P121">_xlfn.XLOOKUP($C121,SiteChar[Site Name],SiteCalc2[Total Number of Site
LMD-FCI FSEs],"",0,1)</f>
        <v>0</v>
      </c>
      <c r="Q121" s="27" cm="1">
        <f t="array" ref="Q121">_xlfn.XLOOKUP($C121,SiteChar[Site Name],SiteCalc2[Total Number of Site
HD-FCI FSEs],"",0,1)</f>
        <v>0</v>
      </c>
      <c r="R121" s="27" t="str" cm="1">
        <f t="array" ref="R121">_xlfn.XLOOKUP(C121,'Sites Data'!AZ128:$AZ$210,'Sites Data'!BA128:$BA$210,"",0,1)</f>
        <v/>
      </c>
      <c r="S121" s="25" t="str" cm="1">
        <f t="array" ref="S121">INDEX('Sites Data'!$BC$11:$BC$210,(S$2+SUM($R$4:R120)))</f>
        <v/>
      </c>
      <c r="T121" s="25" t="str" cm="1">
        <f t="array" ref="T121">INDEX('Sites Data'!$BD$11:$BD$210,(S$2+SUM($R$4:R120)))</f>
        <v/>
      </c>
      <c r="U121" s="25" t="str" cm="1">
        <f t="array" ref="U121">INDEX('Sites Data'!$BE$11:$BE$210,(S$2+SUM($R$4:$R120)))</f>
        <v/>
      </c>
      <c r="V121" s="25" t="str" cm="1">
        <f t="array" ref="V121">INDEX('Sites Data'!$BF$11:$BF$210,(S$2+SUM($R$4:$R120)))</f>
        <v/>
      </c>
      <c r="W121" s="25" t="str" cm="1">
        <f t="array" ref="W121">INDEX('Sites Data'!$BG$11:$BG$210,(S$2+SUM($R$4:$R120)))</f>
        <v/>
      </c>
      <c r="X121" s="25" t="str" cm="1">
        <f t="array" ref="X121">INDEX('Sites Data'!$BH$11:$BH$210,(S$2+SUM($R$4:$R120)))</f>
        <v/>
      </c>
      <c r="Y121" s="25" t="str" cm="1">
        <f t="array" ref="Y121">INDEX('Sites Data'!$BI$11:$BI$210,(S$2+SUM($R$4:$R120)))</f>
        <v/>
      </c>
      <c r="Z121" s="25" t="str" cm="1">
        <f t="array" ref="Z121">INDEX('Sites Data'!$BJ$11:$BJ$210,(S$2+SUM($R$4:$R120)))</f>
        <v/>
      </c>
      <c r="AA121" s="25" t="str" cm="1">
        <f t="array" ref="AA121">INDEX('Sites Data'!$BK$11:$BK$210,(S$2+SUM($R$4:$R120)))</f>
        <v/>
      </c>
      <c r="AB121" s="25" t="str">
        <f>IF(S121="","",SUMIF(Hide[Unique Types],$C121&amp;" "&amp;T121&amp;" "&amp;U121&amp;" "&amp;V121,SiteCalc2[FCI Charging Capacity '[kWh/day']]))</f>
        <v/>
      </c>
      <c r="AC121" s="27" t="str" cm="1">
        <f t="array" ref="AC121">IF(AC$2&lt;=$R121,INDEX('Sites Data'!$BC$11:$BC$210,(AC$2+SUM($R$4:$R120))),"")</f>
        <v/>
      </c>
      <c r="AD121" s="152" t="str" cm="1">
        <f t="array" ref="AD121">IF(AC$2&lt;=$R121,INDEX('Sites Data'!$BD$11:$BD$210,(AC$2+SUM($R$4:$R120))),"")</f>
        <v/>
      </c>
      <c r="AE121" s="27" t="str" cm="1">
        <f t="array" ref="AE121">IF(AC$2&lt;=$R121,INDEX('Sites Data'!$BE$11:$BE$210,(AC$2+SUM($R$4:$R120))),"")</f>
        <v/>
      </c>
      <c r="AF121" s="27" t="str" cm="1">
        <f t="array" ref="AF121">IF(AC$2&lt;=$R121,INDEX('Sites Data'!$BF$11:$BF$210,(AC$2+SUM($R$4:$R120))),"")</f>
        <v/>
      </c>
      <c r="AG121" s="27" t="str" cm="1">
        <f t="array" ref="AG121">IF(AC$2&lt;=$R121,INDEX('Sites Data'!$BG$11:$BG$210,(AC$2+SUM($R$4:$R120))),"")</f>
        <v/>
      </c>
      <c r="AH121" s="27" t="str" cm="1">
        <f t="array" ref="AH121">IF(AC$2&lt;=$R121,INDEX('Sites Data'!$BH$11:$BH$210,(AC$2+SUM($R$4:$R120))),"")</f>
        <v/>
      </c>
      <c r="AI121" s="27" t="str" cm="1">
        <f t="array" ref="AI121">IF(AC$2&lt;=$R121,INDEX('Sites Data'!$BI$11:$BI$210,(AC$2+SUM($R$4:$R120))),"")</f>
        <v/>
      </c>
      <c r="AJ121" s="27" t="str" cm="1">
        <f t="array" ref="AJ121">IF(AC$2&lt;=$R121,INDEX('Sites Data'!$BJ$11:$BJ$210,(AC$2+SUM($R$4:$R120))),"")</f>
        <v/>
      </c>
      <c r="AK121" s="27" t="str" cm="1">
        <f t="array" ref="AK121">IF(AC$2&lt;=$R121,INDEX('Sites Data'!$BK$11:$BK$210,(AC$2+SUM($R$4:$R120))),"")</f>
        <v/>
      </c>
      <c r="AL121" s="25" t="str">
        <f>IF(AC121="","",SUMIF(Hide[Unique Types],$C121&amp;" "&amp;AD121&amp;" "&amp;AE121&amp;" "&amp;AF121,SiteCalc2[FCI Charging Capacity '[kWh/day']]))</f>
        <v/>
      </c>
      <c r="AM121" s="27" t="str" cm="1">
        <f t="array" ref="AM121">IF(AM$2&lt;=$R121,INDEX('Sites Data'!$BC$11:$BC$210,(AM$2+SUM($R$4:$R120))),"")</f>
        <v/>
      </c>
      <c r="AN121" s="27" t="str" cm="1">
        <f t="array" ref="AN121">IF(AM$2&lt;=$R121,INDEX('Sites Data'!$BD$11:$BD$210,(AM$2+SUM($R$4:$R120))),"")</f>
        <v/>
      </c>
      <c r="AO121" s="27" t="str" cm="1">
        <f t="array" ref="AO121">IF(AM$2&lt;=$R121,INDEX('Sites Data'!$BE$11:$BE$210,(AM$2+SUM($R$4:$R120))),"")</f>
        <v/>
      </c>
      <c r="AP121" s="27" t="str" cm="1">
        <f t="array" ref="AP121">IF(AM$2&lt;=$R121,INDEX('Sites Data'!$BF$11:$BF$210,(AM$2+SUM($R$4:$R120))),"")</f>
        <v/>
      </c>
      <c r="AQ121" s="27" t="str" cm="1">
        <f t="array" ref="AQ121">IF(AM$2&lt;=$R121,INDEX('Sites Data'!$BG$11:$BG$210,(AM$2+SUM($R$4:$R120))),"")</f>
        <v/>
      </c>
      <c r="AR121" s="27" t="str" cm="1">
        <f t="array" ref="AR121">IF(AM$2&lt;=$R121,INDEX('Sites Data'!$BH$11:$BH$210,(AM$2+SUM($R$4:$R120))),"")</f>
        <v/>
      </c>
      <c r="AS121" s="27" t="str" cm="1">
        <f t="array" ref="AS121">IF(AM$2&lt;=$R121,INDEX('Sites Data'!$BI$11:$BI$210,(AM$2+SUM($R$4:$R120))),"")</f>
        <v/>
      </c>
      <c r="AT121" s="27" t="str" cm="1">
        <f t="array" ref="AT121">IF(AM$2&lt;=$R121,INDEX('Sites Data'!$BJ$11:$BJ$210,(AM$2+SUM($R$4:$R120))),"")</f>
        <v/>
      </c>
      <c r="AU121" s="27" t="str" cm="1">
        <f t="array" ref="AU121">IF(AM$2&lt;=$R121,INDEX('Sites Data'!$BK$11:$BK$210,(AM$2+SUM($R$4:$R120))),"")</f>
        <v/>
      </c>
      <c r="AV121" s="25" t="str">
        <f>IF(AM121="","",SUMIF(Hide[Unique Types],$C121&amp;" "&amp;AN121&amp;" "&amp;AO121&amp;" "&amp;AP121,SiteCalc2[FCI Charging Capacity '[kWh/day']]))</f>
        <v/>
      </c>
      <c r="AW121" s="27" t="str" cm="1">
        <f t="array" ref="AW121">IF(AW$2&lt;=$R121,INDEX('Sites Data'!$BC$11:$BC$210,(AW$2+SUM($R$4:$R120))),"")</f>
        <v/>
      </c>
      <c r="AX121" s="27" t="str" cm="1">
        <f t="array" ref="AX121">IF(AW$2&lt;=$R121,INDEX('Sites Data'!$BD$11:$BD$210,(AW$2+SUM($R$4:$R120))),"")</f>
        <v/>
      </c>
      <c r="AY121" s="27" t="str" cm="1">
        <f t="array" ref="AY121">IF(AW$2&lt;=$R121,INDEX('Sites Data'!$BE$11:$BE$210,(AW$2+SUM($R$4:$R120))),"")</f>
        <v/>
      </c>
      <c r="AZ121" s="27" t="str" cm="1">
        <f t="array" ref="AZ121">IF(AW$2&lt;=$R121,INDEX('Sites Data'!$BF$11:$BF$210,(AW$2+SUM($R$4:$R120))),"")</f>
        <v/>
      </c>
      <c r="BA121" s="27" t="str" cm="1">
        <f t="array" ref="BA121">IF(AW$2&lt;=$R121,INDEX('Sites Data'!$BG$11:$BG$210,(AW$2+SUM($R$4:$R120))),"")</f>
        <v/>
      </c>
      <c r="BB121" s="27" t="str" cm="1">
        <f t="array" ref="BB121">IF(AW$2&lt;=$R121,INDEX('Sites Data'!$BH$11:$BH$210,(AW$2+SUM($R$4:$R120))),"")</f>
        <v/>
      </c>
      <c r="BC121" s="27" t="str" cm="1">
        <f t="array" ref="BC121">IF(AW$2&lt;=$R121,INDEX('Sites Data'!$BI$11:$BI$210,(AW$2+SUM($R$4:$R120))),"")</f>
        <v/>
      </c>
      <c r="BD121" s="27" t="str" cm="1">
        <f t="array" ref="BD121">IF(AW$2&lt;=$R121,INDEX('Sites Data'!$BJ$11:$BJ$210,(AW$2+SUM($R$4:$R120))),"")</f>
        <v/>
      </c>
      <c r="BE121" s="27" t="str" cm="1">
        <f t="array" ref="BE121">IF(AW$2&lt;=$R121,INDEX('Sites Data'!$BK$11:$BK$210,(AW$2+SUM($R$4:$R120))),"")</f>
        <v/>
      </c>
      <c r="BF121" s="25" t="str">
        <f>IF(AW121="","",SUMIF(Hide[Unique Types],$C121&amp;" "&amp;AX121&amp;" "&amp;AY121&amp;" "&amp;AZ121,SiteCalc2[FCI Charging Capacity '[kWh/day']]))</f>
        <v/>
      </c>
      <c r="BG121" s="27" t="str" cm="1">
        <f t="array" ref="BG121">IF(BG$2&lt;=$R121,INDEX('Sites Data'!$BC$11:$BC$210,(BG$2+SUM($R$4:$R120))),"")</f>
        <v/>
      </c>
      <c r="BH121" s="27" t="str" cm="1">
        <f t="array" ref="BH121">IF(BG$2&lt;=$R121,INDEX('Sites Data'!$BD$11:$BD$210,(BG$2+SUM($R$4:$R120))),"")</f>
        <v/>
      </c>
      <c r="BI121" s="27" t="str" cm="1">
        <f t="array" ref="BI121">IF(BG$2&lt;=$R121,INDEX('Sites Data'!$BE$11:$BE$210,(BG$2+SUM($R$4:$R120))),"")</f>
        <v/>
      </c>
      <c r="BJ121" s="27" t="str" cm="1">
        <f t="array" ref="BJ121">IF(BG$2&lt;=$R121,INDEX('Sites Data'!$BF$11:$BF$210,(BG$2+SUM($R$4:$R120))),"")</f>
        <v/>
      </c>
      <c r="BK121" s="27" t="str" cm="1">
        <f t="array" ref="BK121">IF(BG$2&lt;=$R121,INDEX('Sites Data'!$BG$11:$BG$210,(BG$2+SUM($R$4:$R120))),"")</f>
        <v/>
      </c>
      <c r="BL121" s="27" t="str" cm="1">
        <f t="array" ref="BL121">IF(BG$2&lt;=$R121,INDEX('Sites Data'!$BH$11:$BH$210,(BG$2+SUM($R$4:$R120))),"")</f>
        <v/>
      </c>
      <c r="BM121" s="27" t="str" cm="1">
        <f t="array" ref="BM121">IF(BG$2&lt;=$R121,INDEX('Sites Data'!$BI$11:$BI$210,(BG$2+SUM($R$4:$R120))),"")</f>
        <v/>
      </c>
      <c r="BN121" s="27" t="str" cm="1">
        <f t="array" ref="BN121">IF(BG$2&lt;=$R121,INDEX('Sites Data'!$BJ$11:$BJ$210,(BG$2+SUM($R$4:$R120))),"")</f>
        <v/>
      </c>
      <c r="BO121" s="27" t="str" cm="1">
        <f t="array" ref="BO121">IF(BG$2&lt;=$R121,INDEX('Sites Data'!$BK$11:$BK$210,(BG$2+SUM($R$4:$R120))),"")</f>
        <v/>
      </c>
      <c r="BP121" s="25" t="str">
        <f>IF(BG121="","",SUMIF(Hide[Unique Types],$C121&amp;" "&amp;BH121&amp;" "&amp;BI121&amp;" "&amp;BJ121,SiteCalc2[FCI Charging Capacity '[kWh/day']]))</f>
        <v/>
      </c>
      <c r="BQ121" s="27" t="str" cm="1">
        <f t="array" ref="BQ121">IF(BQ$2&lt;=$R121,INDEX('Sites Data'!$BC$11:$BC$210,(BQ$2+SUM($R$4:$R120))),"")</f>
        <v/>
      </c>
      <c r="BR121" s="27" t="str" cm="1">
        <f t="array" ref="BR121">IF(BQ$2&lt;=$R121,INDEX('Sites Data'!$BD$11:$BD$210,(BQ$2+SUM($R$4:$R120))),"")</f>
        <v/>
      </c>
      <c r="BS121" s="27" t="str" cm="1">
        <f t="array" ref="BS121">IF(BQ$2&lt;=$R121,INDEX('Sites Data'!$BE$11:$BE$210,(BQ$2+SUM($R$4:$R120))),"")</f>
        <v/>
      </c>
      <c r="BT121" s="27" t="str" cm="1">
        <f t="array" ref="BT121">IF(BQ$2&lt;=$R121,INDEX('Sites Data'!$BF$11:$BF$210,(BQ$2+SUM($R$4:$R120))),"")</f>
        <v/>
      </c>
      <c r="BU121" s="27" t="str" cm="1">
        <f t="array" ref="BU121">IF(BQ$2&lt;=$R121,INDEX('Sites Data'!$BG$11:$BG$210,(BQ$2+SUM($R$4:$R120))),"")</f>
        <v/>
      </c>
      <c r="BV121" s="27" t="str" cm="1">
        <f t="array" ref="BV121">IF(BQ$2&lt;=$R121,INDEX('Sites Data'!$BH$11:$BH$210,(BQ$2+SUM($R$4:$R120))),"")</f>
        <v/>
      </c>
      <c r="BW121" s="27" t="str" cm="1">
        <f t="array" ref="BW121">IF(BQ$2&lt;=$R121,INDEX('Sites Data'!$BI$11:$BI$210,(BQ$2+SUM($R$4:$R120))),"")</f>
        <v/>
      </c>
      <c r="BX121" s="27" t="str" cm="1">
        <f t="array" ref="BX121">IF(BQ$2&lt;=$R121,INDEX('Sites Data'!$BJ$11:$BJ$210,(BQ$2+SUM($R$4:$R120))),"")</f>
        <v/>
      </c>
      <c r="BY121" s="27" t="str" cm="1">
        <f t="array" ref="BY121">IF(BQ$2&lt;=$R121,INDEX('Sites Data'!$BK$11:$BK$210,(BQ$2+SUM($R$4:$R120))),"")</f>
        <v/>
      </c>
      <c r="BZ121" s="25" t="str">
        <f>IF(BQ121="","",SUMIF(Hide[Unique Types],$C121&amp;" "&amp;BR121&amp;" "&amp;BS121&amp;" "&amp;BT121,SiteCalc2[FCI Charging Capacity '[kWh/day']]))</f>
        <v/>
      </c>
      <c r="CA121" s="27" t="str" cm="1">
        <f t="array" ref="CA121">IF(CA$2&lt;=$R121,INDEX('Sites Data'!$BC$11:$BC$210,(CA$2+SUM($R$4:$R120))),"")</f>
        <v/>
      </c>
      <c r="CB121" s="27" t="str" cm="1">
        <f t="array" ref="CB121">IF(CA$2&lt;=$R121,INDEX('Sites Data'!$BD$11:$BD$210,(CA$2+SUM($R$4:$R120))),"")</f>
        <v/>
      </c>
      <c r="CC121" s="27" t="str" cm="1">
        <f t="array" ref="CC121">IF(CA$2&lt;=$R121,INDEX('Sites Data'!$BE$11:$BE$210,(CA$2+SUM($R$4:$R120))),"")</f>
        <v/>
      </c>
      <c r="CD121" s="27" t="str" cm="1">
        <f t="array" ref="CD121">IF(CA$2&lt;=$R121,INDEX('Sites Data'!$BF$11:$BF$210,(CA$2+SUM($R$4:$R120))),"")</f>
        <v/>
      </c>
      <c r="CE121" s="27" t="str" cm="1">
        <f t="array" ref="CE121">IF(CA$2&lt;=$R121,INDEX('Sites Data'!$BG$11:$BG$210,(CA$2+SUM($R$4:$R120))),"")</f>
        <v/>
      </c>
      <c r="CF121" s="27" t="str" cm="1">
        <f t="array" ref="CF121">IF(CA$2&lt;=$R121,INDEX('Sites Data'!$BH$11:$BH$210,(CA$2+SUM($R$4:$R120))),"")</f>
        <v/>
      </c>
      <c r="CG121" s="27" t="str" cm="1">
        <f t="array" ref="CG121">IF(CA$2&lt;=$R121,INDEX('Sites Data'!$BI$11:$BI$210,(CA$2+SUM($R$4:$R120))),"")</f>
        <v/>
      </c>
      <c r="CH121" s="27" t="str" cm="1">
        <f t="array" ref="CH121">IF(CA$2&lt;=$R121,INDEX('Sites Data'!$BJ$11:$BJ$210,(CA$2+SUM($R$4:$R120))),"")</f>
        <v/>
      </c>
      <c r="CI121" s="27" t="str" cm="1">
        <f t="array" ref="CI121">IF(CA$2&lt;=$R121,INDEX('Sites Data'!$BK$11:$BK$210,(CA$2+SUM($R$4:$R120))),"")</f>
        <v/>
      </c>
      <c r="CJ121" s="25" t="str">
        <f>IF(CA121="","",SUMIF(Hide[Unique Types],$C121&amp;" "&amp;CB121&amp;" "&amp;CC121&amp;" "&amp;CD121,SiteCalc2[FCI Charging Capacity '[kWh/day']]))</f>
        <v/>
      </c>
      <c r="CK121" s="25" t="str">
        <f t="shared" si="23"/>
        <v/>
      </c>
      <c r="CL121" s="25" t="str">
        <f t="shared" si="24"/>
        <v/>
      </c>
      <c r="CM121" s="25" t="str">
        <f t="shared" si="25"/>
        <v/>
      </c>
      <c r="CN121" s="25" t="str">
        <f t="shared" si="26"/>
        <v/>
      </c>
      <c r="CO121" s="25" t="str">
        <f t="shared" si="27"/>
        <v/>
      </c>
      <c r="CP121" s="25" t="str">
        <f t="shared" si="28"/>
        <v/>
      </c>
      <c r="CQ121" s="25" t="str">
        <f t="shared" si="29"/>
        <v/>
      </c>
      <c r="CR121" s="25" t="str">
        <f t="shared" si="30"/>
        <v/>
      </c>
      <c r="CS121" s="25" t="str">
        <f t="shared" si="31"/>
        <v/>
      </c>
      <c r="CT121" s="25" t="str">
        <f t="shared" si="32"/>
        <v/>
      </c>
    </row>
    <row r="122" spans="1:98" x14ac:dyDescent="0.3">
      <c r="A122" s="20">
        <v>119</v>
      </c>
      <c r="B122" s="20">
        <f t="shared" si="33"/>
        <v>0</v>
      </c>
      <c r="D122" s="25">
        <f>_xlfn.XLOOKUP(C122,SiteChar[Site Name],SiteChar[Site Street Address],"",0,1)</f>
        <v>0</v>
      </c>
      <c r="E122" s="25" t="str">
        <f>_xlfn.XLOOKUP(D122,SiteChar[Site Street Address],SiteChar[Site City],"",0,1)</f>
        <v/>
      </c>
      <c r="F122" s="25">
        <f>_xlfn.XLOOKUP($C122,SiteChar[Site Name],SiteChar[Latitude],"",0,1)</f>
        <v>0</v>
      </c>
      <c r="G122" s="25">
        <f>_xlfn.XLOOKUP($C122,SiteChar[Site Name],SiteChar[Longitude],"",0,1)</f>
        <v>0</v>
      </c>
      <c r="H122" s="33">
        <f>_xlfn.XLOOKUP($C122,SiteChar[Site Name],SiteChar[Expected Date of Station Operation],"",0,1)</f>
        <v>0</v>
      </c>
      <c r="I122" s="34">
        <f>_xlfn.XLOOKUP($C122,SiteChar[Site Name],SiteChar[Expected Daily Permitted Hours],"",0,1)</f>
        <v>0</v>
      </c>
      <c r="J122" s="25">
        <f>_xlfn.XLOOKUP($C122,SiteChar[Site Name],SiteChar[Maximum Total Site Power 
'[kW']],"",0,1)</f>
        <v>0</v>
      </c>
      <c r="K122" s="25"/>
      <c r="L122" s="25" cm="1">
        <f t="array" ref="L122">_xlfn.XLOOKUP($C122,SiteChar[Site Name],SiteCalc1[Total Site
FCI 
Power Rating 
'[kW']],"",0,1)</f>
        <v>0</v>
      </c>
      <c r="M122" s="25" cm="1">
        <f t="array" ref="M122">_xlfn.XLOOKUP($C122,SiteChar[Site Name],SiteCalc1[Total 
Site 
LMD-FCI Power Rating 
'[kW']],"",0,1)</f>
        <v>0</v>
      </c>
      <c r="N122" s="25" cm="1">
        <f t="array" ref="N122">_xlfn.XLOOKUP($C122,SiteChar[Site Name],SiteCalc1[Total Site
HD-FCI Power Rating 
'[kW']],"",0,1)</f>
        <v>0</v>
      </c>
      <c r="O122" s="25" cm="1">
        <f t="array" ref="O122">_xlfn.XLOOKUP($C122,SiteChar[Site Name],SiteCalc2[Total Number of 
Site 
FSEs],"",0,1)</f>
        <v>0</v>
      </c>
      <c r="P122" s="27" cm="1">
        <f t="array" ref="P122">_xlfn.XLOOKUP($C122,SiteChar[Site Name],SiteCalc2[Total Number of Site
LMD-FCI FSEs],"",0,1)</f>
        <v>0</v>
      </c>
      <c r="Q122" s="27" cm="1">
        <f t="array" ref="Q122">_xlfn.XLOOKUP($C122,SiteChar[Site Name],SiteCalc2[Total Number of Site
HD-FCI FSEs],"",0,1)</f>
        <v>0</v>
      </c>
      <c r="R122" s="27" t="str" cm="1">
        <f t="array" ref="R122">_xlfn.XLOOKUP(C122,'Sites Data'!AZ129:$AZ$210,'Sites Data'!BA129:$BA$210,"",0,1)</f>
        <v/>
      </c>
      <c r="S122" s="25" t="str" cm="1">
        <f t="array" ref="S122">INDEX('Sites Data'!$BC$11:$BC$210,(S$2+SUM($R$4:R121)))</f>
        <v/>
      </c>
      <c r="T122" s="25" t="str" cm="1">
        <f t="array" ref="T122">INDEX('Sites Data'!$BD$11:$BD$210,(S$2+SUM($R$4:R121)))</f>
        <v/>
      </c>
      <c r="U122" s="25" t="str" cm="1">
        <f t="array" ref="U122">INDEX('Sites Data'!$BE$11:$BE$210,(S$2+SUM($R$4:$R121)))</f>
        <v/>
      </c>
      <c r="V122" s="25" t="str" cm="1">
        <f t="array" ref="V122">INDEX('Sites Data'!$BF$11:$BF$210,(S$2+SUM($R$4:$R121)))</f>
        <v/>
      </c>
      <c r="W122" s="25" t="str" cm="1">
        <f t="array" ref="W122">INDEX('Sites Data'!$BG$11:$BG$210,(S$2+SUM($R$4:$R121)))</f>
        <v/>
      </c>
      <c r="X122" s="25" t="str" cm="1">
        <f t="array" ref="X122">INDEX('Sites Data'!$BH$11:$BH$210,(S$2+SUM($R$4:$R121)))</f>
        <v/>
      </c>
      <c r="Y122" s="25" t="str" cm="1">
        <f t="array" ref="Y122">INDEX('Sites Data'!$BI$11:$BI$210,(S$2+SUM($R$4:$R121)))</f>
        <v/>
      </c>
      <c r="Z122" s="25" t="str" cm="1">
        <f t="array" ref="Z122">INDEX('Sites Data'!$BJ$11:$BJ$210,(S$2+SUM($R$4:$R121)))</f>
        <v/>
      </c>
      <c r="AA122" s="25" t="str" cm="1">
        <f t="array" ref="AA122">INDEX('Sites Data'!$BK$11:$BK$210,(S$2+SUM($R$4:$R121)))</f>
        <v/>
      </c>
      <c r="AB122" s="25" t="str">
        <f>IF(S122="","",SUMIF(Hide[Unique Types],$C122&amp;" "&amp;T122&amp;" "&amp;U122&amp;" "&amp;V122,SiteCalc2[FCI Charging Capacity '[kWh/day']]))</f>
        <v/>
      </c>
      <c r="AC122" s="27" t="str" cm="1">
        <f t="array" ref="AC122">IF(AC$2&lt;=$R122,INDEX('Sites Data'!$BC$11:$BC$210,(AC$2+SUM($R$4:$R121))),"")</f>
        <v/>
      </c>
      <c r="AD122" s="152" t="str" cm="1">
        <f t="array" ref="AD122">IF(AC$2&lt;=$R122,INDEX('Sites Data'!$BD$11:$BD$210,(AC$2+SUM($R$4:$R121))),"")</f>
        <v/>
      </c>
      <c r="AE122" s="27" t="str" cm="1">
        <f t="array" ref="AE122">IF(AC$2&lt;=$R122,INDEX('Sites Data'!$BE$11:$BE$210,(AC$2+SUM($R$4:$R121))),"")</f>
        <v/>
      </c>
      <c r="AF122" s="27" t="str" cm="1">
        <f t="array" ref="AF122">IF(AC$2&lt;=$R122,INDEX('Sites Data'!$BF$11:$BF$210,(AC$2+SUM($R$4:$R121))),"")</f>
        <v/>
      </c>
      <c r="AG122" s="27" t="str" cm="1">
        <f t="array" ref="AG122">IF(AC$2&lt;=$R122,INDEX('Sites Data'!$BG$11:$BG$210,(AC$2+SUM($R$4:$R121))),"")</f>
        <v/>
      </c>
      <c r="AH122" s="27" t="str" cm="1">
        <f t="array" ref="AH122">IF(AC$2&lt;=$R122,INDEX('Sites Data'!$BH$11:$BH$210,(AC$2+SUM($R$4:$R121))),"")</f>
        <v/>
      </c>
      <c r="AI122" s="27" t="str" cm="1">
        <f t="array" ref="AI122">IF(AC$2&lt;=$R122,INDEX('Sites Data'!$BI$11:$BI$210,(AC$2+SUM($R$4:$R121))),"")</f>
        <v/>
      </c>
      <c r="AJ122" s="27" t="str" cm="1">
        <f t="array" ref="AJ122">IF(AC$2&lt;=$R122,INDEX('Sites Data'!$BJ$11:$BJ$210,(AC$2+SUM($R$4:$R121))),"")</f>
        <v/>
      </c>
      <c r="AK122" s="27" t="str" cm="1">
        <f t="array" ref="AK122">IF(AC$2&lt;=$R122,INDEX('Sites Data'!$BK$11:$BK$210,(AC$2+SUM($R$4:$R121))),"")</f>
        <v/>
      </c>
      <c r="AL122" s="25" t="str">
        <f>IF(AC122="","",SUMIF(Hide[Unique Types],$C122&amp;" "&amp;AD122&amp;" "&amp;AE122&amp;" "&amp;AF122,SiteCalc2[FCI Charging Capacity '[kWh/day']]))</f>
        <v/>
      </c>
      <c r="AM122" s="27" t="str" cm="1">
        <f t="array" ref="AM122">IF(AM$2&lt;=$R122,INDEX('Sites Data'!$BC$11:$BC$210,(AM$2+SUM($R$4:$R121))),"")</f>
        <v/>
      </c>
      <c r="AN122" s="27" t="str" cm="1">
        <f t="array" ref="AN122">IF(AM$2&lt;=$R122,INDEX('Sites Data'!$BD$11:$BD$210,(AM$2+SUM($R$4:$R121))),"")</f>
        <v/>
      </c>
      <c r="AO122" s="27" t="str" cm="1">
        <f t="array" ref="AO122">IF(AM$2&lt;=$R122,INDEX('Sites Data'!$BE$11:$BE$210,(AM$2+SUM($R$4:$R121))),"")</f>
        <v/>
      </c>
      <c r="AP122" s="27" t="str" cm="1">
        <f t="array" ref="AP122">IF(AM$2&lt;=$R122,INDEX('Sites Data'!$BF$11:$BF$210,(AM$2+SUM($R$4:$R121))),"")</f>
        <v/>
      </c>
      <c r="AQ122" s="27" t="str" cm="1">
        <f t="array" ref="AQ122">IF(AM$2&lt;=$R122,INDEX('Sites Data'!$BG$11:$BG$210,(AM$2+SUM($R$4:$R121))),"")</f>
        <v/>
      </c>
      <c r="AR122" s="27" t="str" cm="1">
        <f t="array" ref="AR122">IF(AM$2&lt;=$R122,INDEX('Sites Data'!$BH$11:$BH$210,(AM$2+SUM($R$4:$R121))),"")</f>
        <v/>
      </c>
      <c r="AS122" s="27" t="str" cm="1">
        <f t="array" ref="AS122">IF(AM$2&lt;=$R122,INDEX('Sites Data'!$BI$11:$BI$210,(AM$2+SUM($R$4:$R121))),"")</f>
        <v/>
      </c>
      <c r="AT122" s="27" t="str" cm="1">
        <f t="array" ref="AT122">IF(AM$2&lt;=$R122,INDEX('Sites Data'!$BJ$11:$BJ$210,(AM$2+SUM($R$4:$R121))),"")</f>
        <v/>
      </c>
      <c r="AU122" s="27" t="str" cm="1">
        <f t="array" ref="AU122">IF(AM$2&lt;=$R122,INDEX('Sites Data'!$BK$11:$BK$210,(AM$2+SUM($R$4:$R121))),"")</f>
        <v/>
      </c>
      <c r="AV122" s="25" t="str">
        <f>IF(AM122="","",SUMIF(Hide[Unique Types],$C122&amp;" "&amp;AN122&amp;" "&amp;AO122&amp;" "&amp;AP122,SiteCalc2[FCI Charging Capacity '[kWh/day']]))</f>
        <v/>
      </c>
      <c r="AW122" s="27" t="str" cm="1">
        <f t="array" ref="AW122">IF(AW$2&lt;=$R122,INDEX('Sites Data'!$BC$11:$BC$210,(AW$2+SUM($R$4:$R121))),"")</f>
        <v/>
      </c>
      <c r="AX122" s="27" t="str" cm="1">
        <f t="array" ref="AX122">IF(AW$2&lt;=$R122,INDEX('Sites Data'!$BD$11:$BD$210,(AW$2+SUM($R$4:$R121))),"")</f>
        <v/>
      </c>
      <c r="AY122" s="27" t="str" cm="1">
        <f t="array" ref="AY122">IF(AW$2&lt;=$R122,INDEX('Sites Data'!$BE$11:$BE$210,(AW$2+SUM($R$4:$R121))),"")</f>
        <v/>
      </c>
      <c r="AZ122" s="27" t="str" cm="1">
        <f t="array" ref="AZ122">IF(AW$2&lt;=$R122,INDEX('Sites Data'!$BF$11:$BF$210,(AW$2+SUM($R$4:$R121))),"")</f>
        <v/>
      </c>
      <c r="BA122" s="27" t="str" cm="1">
        <f t="array" ref="BA122">IF(AW$2&lt;=$R122,INDEX('Sites Data'!$BG$11:$BG$210,(AW$2+SUM($R$4:$R121))),"")</f>
        <v/>
      </c>
      <c r="BB122" s="27" t="str" cm="1">
        <f t="array" ref="BB122">IF(AW$2&lt;=$R122,INDEX('Sites Data'!$BH$11:$BH$210,(AW$2+SUM($R$4:$R121))),"")</f>
        <v/>
      </c>
      <c r="BC122" s="27" t="str" cm="1">
        <f t="array" ref="BC122">IF(AW$2&lt;=$R122,INDEX('Sites Data'!$BI$11:$BI$210,(AW$2+SUM($R$4:$R121))),"")</f>
        <v/>
      </c>
      <c r="BD122" s="27" t="str" cm="1">
        <f t="array" ref="BD122">IF(AW$2&lt;=$R122,INDEX('Sites Data'!$BJ$11:$BJ$210,(AW$2+SUM($R$4:$R121))),"")</f>
        <v/>
      </c>
      <c r="BE122" s="27" t="str" cm="1">
        <f t="array" ref="BE122">IF(AW$2&lt;=$R122,INDEX('Sites Data'!$BK$11:$BK$210,(AW$2+SUM($R$4:$R121))),"")</f>
        <v/>
      </c>
      <c r="BF122" s="25" t="str">
        <f>IF(AW122="","",SUMIF(Hide[Unique Types],$C122&amp;" "&amp;AX122&amp;" "&amp;AY122&amp;" "&amp;AZ122,SiteCalc2[FCI Charging Capacity '[kWh/day']]))</f>
        <v/>
      </c>
      <c r="BG122" s="27" t="str" cm="1">
        <f t="array" ref="BG122">IF(BG$2&lt;=$R122,INDEX('Sites Data'!$BC$11:$BC$210,(BG$2+SUM($R$4:$R121))),"")</f>
        <v/>
      </c>
      <c r="BH122" s="27" t="str" cm="1">
        <f t="array" ref="BH122">IF(BG$2&lt;=$R122,INDEX('Sites Data'!$BD$11:$BD$210,(BG$2+SUM($R$4:$R121))),"")</f>
        <v/>
      </c>
      <c r="BI122" s="27" t="str" cm="1">
        <f t="array" ref="BI122">IF(BG$2&lt;=$R122,INDEX('Sites Data'!$BE$11:$BE$210,(BG$2+SUM($R$4:$R121))),"")</f>
        <v/>
      </c>
      <c r="BJ122" s="27" t="str" cm="1">
        <f t="array" ref="BJ122">IF(BG$2&lt;=$R122,INDEX('Sites Data'!$BF$11:$BF$210,(BG$2+SUM($R$4:$R121))),"")</f>
        <v/>
      </c>
      <c r="BK122" s="27" t="str" cm="1">
        <f t="array" ref="BK122">IF(BG$2&lt;=$R122,INDEX('Sites Data'!$BG$11:$BG$210,(BG$2+SUM($R$4:$R121))),"")</f>
        <v/>
      </c>
      <c r="BL122" s="27" t="str" cm="1">
        <f t="array" ref="BL122">IF(BG$2&lt;=$R122,INDEX('Sites Data'!$BH$11:$BH$210,(BG$2+SUM($R$4:$R121))),"")</f>
        <v/>
      </c>
      <c r="BM122" s="27" t="str" cm="1">
        <f t="array" ref="BM122">IF(BG$2&lt;=$R122,INDEX('Sites Data'!$BI$11:$BI$210,(BG$2+SUM($R$4:$R121))),"")</f>
        <v/>
      </c>
      <c r="BN122" s="27" t="str" cm="1">
        <f t="array" ref="BN122">IF(BG$2&lt;=$R122,INDEX('Sites Data'!$BJ$11:$BJ$210,(BG$2+SUM($R$4:$R121))),"")</f>
        <v/>
      </c>
      <c r="BO122" s="27" t="str" cm="1">
        <f t="array" ref="BO122">IF(BG$2&lt;=$R122,INDEX('Sites Data'!$BK$11:$BK$210,(BG$2+SUM($R$4:$R121))),"")</f>
        <v/>
      </c>
      <c r="BP122" s="25" t="str">
        <f>IF(BG122="","",SUMIF(Hide[Unique Types],$C122&amp;" "&amp;BH122&amp;" "&amp;BI122&amp;" "&amp;BJ122,SiteCalc2[FCI Charging Capacity '[kWh/day']]))</f>
        <v/>
      </c>
      <c r="BQ122" s="27" t="str" cm="1">
        <f t="array" ref="BQ122">IF(BQ$2&lt;=$R122,INDEX('Sites Data'!$BC$11:$BC$210,(BQ$2+SUM($R$4:$R121))),"")</f>
        <v/>
      </c>
      <c r="BR122" s="27" t="str" cm="1">
        <f t="array" ref="BR122">IF(BQ$2&lt;=$R122,INDEX('Sites Data'!$BD$11:$BD$210,(BQ$2+SUM($R$4:$R121))),"")</f>
        <v/>
      </c>
      <c r="BS122" s="27" t="str" cm="1">
        <f t="array" ref="BS122">IF(BQ$2&lt;=$R122,INDEX('Sites Data'!$BE$11:$BE$210,(BQ$2+SUM($R$4:$R121))),"")</f>
        <v/>
      </c>
      <c r="BT122" s="27" t="str" cm="1">
        <f t="array" ref="BT122">IF(BQ$2&lt;=$R122,INDEX('Sites Data'!$BF$11:$BF$210,(BQ$2+SUM($R$4:$R121))),"")</f>
        <v/>
      </c>
      <c r="BU122" s="27" t="str" cm="1">
        <f t="array" ref="BU122">IF(BQ$2&lt;=$R122,INDEX('Sites Data'!$BG$11:$BG$210,(BQ$2+SUM($R$4:$R121))),"")</f>
        <v/>
      </c>
      <c r="BV122" s="27" t="str" cm="1">
        <f t="array" ref="BV122">IF(BQ$2&lt;=$R122,INDEX('Sites Data'!$BH$11:$BH$210,(BQ$2+SUM($R$4:$R121))),"")</f>
        <v/>
      </c>
      <c r="BW122" s="27" t="str" cm="1">
        <f t="array" ref="BW122">IF(BQ$2&lt;=$R122,INDEX('Sites Data'!$BI$11:$BI$210,(BQ$2+SUM($R$4:$R121))),"")</f>
        <v/>
      </c>
      <c r="BX122" s="27" t="str" cm="1">
        <f t="array" ref="BX122">IF(BQ$2&lt;=$R122,INDEX('Sites Data'!$BJ$11:$BJ$210,(BQ$2+SUM($R$4:$R121))),"")</f>
        <v/>
      </c>
      <c r="BY122" s="27" t="str" cm="1">
        <f t="array" ref="BY122">IF(BQ$2&lt;=$R122,INDEX('Sites Data'!$BK$11:$BK$210,(BQ$2+SUM($R$4:$R121))),"")</f>
        <v/>
      </c>
      <c r="BZ122" s="25" t="str">
        <f>IF(BQ122="","",SUMIF(Hide[Unique Types],$C122&amp;" "&amp;BR122&amp;" "&amp;BS122&amp;" "&amp;BT122,SiteCalc2[FCI Charging Capacity '[kWh/day']]))</f>
        <v/>
      </c>
      <c r="CA122" s="27" t="str" cm="1">
        <f t="array" ref="CA122">IF(CA$2&lt;=$R122,INDEX('Sites Data'!$BC$11:$BC$210,(CA$2+SUM($R$4:$R121))),"")</f>
        <v/>
      </c>
      <c r="CB122" s="27" t="str" cm="1">
        <f t="array" ref="CB122">IF(CA$2&lt;=$R122,INDEX('Sites Data'!$BD$11:$BD$210,(CA$2+SUM($R$4:$R121))),"")</f>
        <v/>
      </c>
      <c r="CC122" s="27" t="str" cm="1">
        <f t="array" ref="CC122">IF(CA$2&lt;=$R122,INDEX('Sites Data'!$BE$11:$BE$210,(CA$2+SUM($R$4:$R121))),"")</f>
        <v/>
      </c>
      <c r="CD122" s="27" t="str" cm="1">
        <f t="array" ref="CD122">IF(CA$2&lt;=$R122,INDEX('Sites Data'!$BF$11:$BF$210,(CA$2+SUM($R$4:$R121))),"")</f>
        <v/>
      </c>
      <c r="CE122" s="27" t="str" cm="1">
        <f t="array" ref="CE122">IF(CA$2&lt;=$R122,INDEX('Sites Data'!$BG$11:$BG$210,(CA$2+SUM($R$4:$R121))),"")</f>
        <v/>
      </c>
      <c r="CF122" s="27" t="str" cm="1">
        <f t="array" ref="CF122">IF(CA$2&lt;=$R122,INDEX('Sites Data'!$BH$11:$BH$210,(CA$2+SUM($R$4:$R121))),"")</f>
        <v/>
      </c>
      <c r="CG122" s="27" t="str" cm="1">
        <f t="array" ref="CG122">IF(CA$2&lt;=$R122,INDEX('Sites Data'!$BI$11:$BI$210,(CA$2+SUM($R$4:$R121))),"")</f>
        <v/>
      </c>
      <c r="CH122" s="27" t="str" cm="1">
        <f t="array" ref="CH122">IF(CA$2&lt;=$R122,INDEX('Sites Data'!$BJ$11:$BJ$210,(CA$2+SUM($R$4:$R121))),"")</f>
        <v/>
      </c>
      <c r="CI122" s="27" t="str" cm="1">
        <f t="array" ref="CI122">IF(CA$2&lt;=$R122,INDEX('Sites Data'!$BK$11:$BK$210,(CA$2+SUM($R$4:$R121))),"")</f>
        <v/>
      </c>
      <c r="CJ122" s="25" t="str">
        <f>IF(CA122="","",SUMIF(Hide[Unique Types],$C122&amp;" "&amp;CB122&amp;" "&amp;CC122&amp;" "&amp;CD122,SiteCalc2[FCI Charging Capacity '[kWh/day']]))</f>
        <v/>
      </c>
      <c r="CK122" s="25" t="str">
        <f t="shared" si="23"/>
        <v/>
      </c>
      <c r="CL122" s="25" t="str">
        <f t="shared" si="24"/>
        <v/>
      </c>
      <c r="CM122" s="25" t="str">
        <f t="shared" si="25"/>
        <v/>
      </c>
      <c r="CN122" s="25" t="str">
        <f t="shared" si="26"/>
        <v/>
      </c>
      <c r="CO122" s="25" t="str">
        <f t="shared" si="27"/>
        <v/>
      </c>
      <c r="CP122" s="25" t="str">
        <f t="shared" si="28"/>
        <v/>
      </c>
      <c r="CQ122" s="25" t="str">
        <f t="shared" si="29"/>
        <v/>
      </c>
      <c r="CR122" s="25" t="str">
        <f t="shared" si="30"/>
        <v/>
      </c>
      <c r="CS122" s="25" t="str">
        <f t="shared" si="31"/>
        <v/>
      </c>
      <c r="CT122" s="25" t="str">
        <f t="shared" si="32"/>
        <v/>
      </c>
    </row>
    <row r="123" spans="1:98" x14ac:dyDescent="0.3">
      <c r="A123" s="20">
        <v>120</v>
      </c>
      <c r="B123" s="20">
        <f t="shared" si="33"/>
        <v>0</v>
      </c>
      <c r="D123" s="25">
        <f>_xlfn.XLOOKUP(C123,SiteChar[Site Name],SiteChar[Site Street Address],"",0,1)</f>
        <v>0</v>
      </c>
      <c r="E123" s="25" t="str">
        <f>_xlfn.XLOOKUP(D123,SiteChar[Site Street Address],SiteChar[Site City],"",0,1)</f>
        <v/>
      </c>
      <c r="F123" s="25">
        <f>_xlfn.XLOOKUP($C123,SiteChar[Site Name],SiteChar[Latitude],"",0,1)</f>
        <v>0</v>
      </c>
      <c r="G123" s="25">
        <f>_xlfn.XLOOKUP($C123,SiteChar[Site Name],SiteChar[Longitude],"",0,1)</f>
        <v>0</v>
      </c>
      <c r="H123" s="33">
        <f>_xlfn.XLOOKUP($C123,SiteChar[Site Name],SiteChar[Expected Date of Station Operation],"",0,1)</f>
        <v>0</v>
      </c>
      <c r="I123" s="34">
        <f>_xlfn.XLOOKUP($C123,SiteChar[Site Name],SiteChar[Expected Daily Permitted Hours],"",0,1)</f>
        <v>0</v>
      </c>
      <c r="J123" s="25">
        <f>_xlfn.XLOOKUP($C123,SiteChar[Site Name],SiteChar[Maximum Total Site Power 
'[kW']],"",0,1)</f>
        <v>0</v>
      </c>
      <c r="K123" s="25"/>
      <c r="L123" s="25" cm="1">
        <f t="array" ref="L123">_xlfn.XLOOKUP($C123,SiteChar[Site Name],SiteCalc1[Total Site
FCI 
Power Rating 
'[kW']],"",0,1)</f>
        <v>0</v>
      </c>
      <c r="M123" s="25" cm="1">
        <f t="array" ref="M123">_xlfn.XLOOKUP($C123,SiteChar[Site Name],SiteCalc1[Total 
Site 
LMD-FCI Power Rating 
'[kW']],"",0,1)</f>
        <v>0</v>
      </c>
      <c r="N123" s="25" cm="1">
        <f t="array" ref="N123">_xlfn.XLOOKUP($C123,SiteChar[Site Name],SiteCalc1[Total Site
HD-FCI Power Rating 
'[kW']],"",0,1)</f>
        <v>0</v>
      </c>
      <c r="O123" s="25" cm="1">
        <f t="array" ref="O123">_xlfn.XLOOKUP($C123,SiteChar[Site Name],SiteCalc2[Total Number of 
Site 
FSEs],"",0,1)</f>
        <v>0</v>
      </c>
      <c r="P123" s="27" cm="1">
        <f t="array" ref="P123">_xlfn.XLOOKUP($C123,SiteChar[Site Name],SiteCalc2[Total Number of Site
LMD-FCI FSEs],"",0,1)</f>
        <v>0</v>
      </c>
      <c r="Q123" s="27" cm="1">
        <f t="array" ref="Q123">_xlfn.XLOOKUP($C123,SiteChar[Site Name],SiteCalc2[Total Number of Site
HD-FCI FSEs],"",0,1)</f>
        <v>0</v>
      </c>
      <c r="R123" s="27" t="str" cm="1">
        <f t="array" ref="R123">_xlfn.XLOOKUP(C123,'Sites Data'!AZ130:$AZ$210,'Sites Data'!BA130:$BA$210,"",0,1)</f>
        <v/>
      </c>
      <c r="S123" s="25" t="str" cm="1">
        <f t="array" ref="S123">INDEX('Sites Data'!$BC$11:$BC$210,(S$2+SUM($R$4:R122)))</f>
        <v/>
      </c>
      <c r="T123" s="25" t="str" cm="1">
        <f t="array" ref="T123">INDEX('Sites Data'!$BD$11:$BD$210,(S$2+SUM($R$4:R122)))</f>
        <v/>
      </c>
      <c r="U123" s="25" t="str" cm="1">
        <f t="array" ref="U123">INDEX('Sites Data'!$BE$11:$BE$210,(S$2+SUM($R$4:$R122)))</f>
        <v/>
      </c>
      <c r="V123" s="25" t="str" cm="1">
        <f t="array" ref="V123">INDEX('Sites Data'!$BF$11:$BF$210,(S$2+SUM($R$4:$R122)))</f>
        <v/>
      </c>
      <c r="W123" s="25" t="str" cm="1">
        <f t="array" ref="W123">INDEX('Sites Data'!$BG$11:$BG$210,(S$2+SUM($R$4:$R122)))</f>
        <v/>
      </c>
      <c r="X123" s="25" t="str" cm="1">
        <f t="array" ref="X123">INDEX('Sites Data'!$BH$11:$BH$210,(S$2+SUM($R$4:$R122)))</f>
        <v/>
      </c>
      <c r="Y123" s="25" t="str" cm="1">
        <f t="array" ref="Y123">INDEX('Sites Data'!$BI$11:$BI$210,(S$2+SUM($R$4:$R122)))</f>
        <v/>
      </c>
      <c r="Z123" s="25" t="str" cm="1">
        <f t="array" ref="Z123">INDEX('Sites Data'!$BJ$11:$BJ$210,(S$2+SUM($R$4:$R122)))</f>
        <v/>
      </c>
      <c r="AA123" s="25" t="str" cm="1">
        <f t="array" ref="AA123">INDEX('Sites Data'!$BK$11:$BK$210,(S$2+SUM($R$4:$R122)))</f>
        <v/>
      </c>
      <c r="AB123" s="25" t="str">
        <f>IF(S123="","",SUMIF(Hide[Unique Types],$C123&amp;" "&amp;T123&amp;" "&amp;U123&amp;" "&amp;V123,SiteCalc2[FCI Charging Capacity '[kWh/day']]))</f>
        <v/>
      </c>
      <c r="AC123" s="27" t="str" cm="1">
        <f t="array" ref="AC123">IF(AC$2&lt;=$R123,INDEX('Sites Data'!$BC$11:$BC$210,(AC$2+SUM($R$4:$R122))),"")</f>
        <v/>
      </c>
      <c r="AD123" s="152" t="str" cm="1">
        <f t="array" ref="AD123">IF(AC$2&lt;=$R123,INDEX('Sites Data'!$BD$11:$BD$210,(AC$2+SUM($R$4:$R122))),"")</f>
        <v/>
      </c>
      <c r="AE123" s="27" t="str" cm="1">
        <f t="array" ref="AE123">IF(AC$2&lt;=$R123,INDEX('Sites Data'!$BE$11:$BE$210,(AC$2+SUM($R$4:$R122))),"")</f>
        <v/>
      </c>
      <c r="AF123" s="27" t="str" cm="1">
        <f t="array" ref="AF123">IF(AC$2&lt;=$R123,INDEX('Sites Data'!$BF$11:$BF$210,(AC$2+SUM($R$4:$R122))),"")</f>
        <v/>
      </c>
      <c r="AG123" s="27" t="str" cm="1">
        <f t="array" ref="AG123">IF(AC$2&lt;=$R123,INDEX('Sites Data'!$BG$11:$BG$210,(AC$2+SUM($R$4:$R122))),"")</f>
        <v/>
      </c>
      <c r="AH123" s="27" t="str" cm="1">
        <f t="array" ref="AH123">IF(AC$2&lt;=$R123,INDEX('Sites Data'!$BH$11:$BH$210,(AC$2+SUM($R$4:$R122))),"")</f>
        <v/>
      </c>
      <c r="AI123" s="27" t="str" cm="1">
        <f t="array" ref="AI123">IF(AC$2&lt;=$R123,INDEX('Sites Data'!$BI$11:$BI$210,(AC$2+SUM($R$4:$R122))),"")</f>
        <v/>
      </c>
      <c r="AJ123" s="27" t="str" cm="1">
        <f t="array" ref="AJ123">IF(AC$2&lt;=$R123,INDEX('Sites Data'!$BJ$11:$BJ$210,(AC$2+SUM($R$4:$R122))),"")</f>
        <v/>
      </c>
      <c r="AK123" s="27" t="str" cm="1">
        <f t="array" ref="AK123">IF(AC$2&lt;=$R123,INDEX('Sites Data'!$BK$11:$BK$210,(AC$2+SUM($R$4:$R122))),"")</f>
        <v/>
      </c>
      <c r="AL123" s="25" t="str">
        <f>IF(AC123="","",SUMIF(Hide[Unique Types],$C123&amp;" "&amp;AD123&amp;" "&amp;AE123&amp;" "&amp;AF123,SiteCalc2[FCI Charging Capacity '[kWh/day']]))</f>
        <v/>
      </c>
      <c r="AM123" s="27" t="str" cm="1">
        <f t="array" ref="AM123">IF(AM$2&lt;=$R123,INDEX('Sites Data'!$BC$11:$BC$210,(AM$2+SUM($R$4:$R122))),"")</f>
        <v/>
      </c>
      <c r="AN123" s="27" t="str" cm="1">
        <f t="array" ref="AN123">IF(AM$2&lt;=$R123,INDEX('Sites Data'!$BD$11:$BD$210,(AM$2+SUM($R$4:$R122))),"")</f>
        <v/>
      </c>
      <c r="AO123" s="27" t="str" cm="1">
        <f t="array" ref="AO123">IF(AM$2&lt;=$R123,INDEX('Sites Data'!$BE$11:$BE$210,(AM$2+SUM($R$4:$R122))),"")</f>
        <v/>
      </c>
      <c r="AP123" s="27" t="str" cm="1">
        <f t="array" ref="AP123">IF(AM$2&lt;=$R123,INDEX('Sites Data'!$BF$11:$BF$210,(AM$2+SUM($R$4:$R122))),"")</f>
        <v/>
      </c>
      <c r="AQ123" s="27" t="str" cm="1">
        <f t="array" ref="AQ123">IF(AM$2&lt;=$R123,INDEX('Sites Data'!$BG$11:$BG$210,(AM$2+SUM($R$4:$R122))),"")</f>
        <v/>
      </c>
      <c r="AR123" s="27" t="str" cm="1">
        <f t="array" ref="AR123">IF(AM$2&lt;=$R123,INDEX('Sites Data'!$BH$11:$BH$210,(AM$2+SUM($R$4:$R122))),"")</f>
        <v/>
      </c>
      <c r="AS123" s="27" t="str" cm="1">
        <f t="array" ref="AS123">IF(AM$2&lt;=$R123,INDEX('Sites Data'!$BI$11:$BI$210,(AM$2+SUM($R$4:$R122))),"")</f>
        <v/>
      </c>
      <c r="AT123" s="27" t="str" cm="1">
        <f t="array" ref="AT123">IF(AM$2&lt;=$R123,INDEX('Sites Data'!$BJ$11:$BJ$210,(AM$2+SUM($R$4:$R122))),"")</f>
        <v/>
      </c>
      <c r="AU123" s="27" t="str" cm="1">
        <f t="array" ref="AU123">IF(AM$2&lt;=$R123,INDEX('Sites Data'!$BK$11:$BK$210,(AM$2+SUM($R$4:$R122))),"")</f>
        <v/>
      </c>
      <c r="AV123" s="25" t="str">
        <f>IF(AM123="","",SUMIF(Hide[Unique Types],$C123&amp;" "&amp;AN123&amp;" "&amp;AO123&amp;" "&amp;AP123,SiteCalc2[FCI Charging Capacity '[kWh/day']]))</f>
        <v/>
      </c>
      <c r="AW123" s="27" t="str" cm="1">
        <f t="array" ref="AW123">IF(AW$2&lt;=$R123,INDEX('Sites Data'!$BC$11:$BC$210,(AW$2+SUM($R$4:$R122))),"")</f>
        <v/>
      </c>
      <c r="AX123" s="27" t="str" cm="1">
        <f t="array" ref="AX123">IF(AW$2&lt;=$R123,INDEX('Sites Data'!$BD$11:$BD$210,(AW$2+SUM($R$4:$R122))),"")</f>
        <v/>
      </c>
      <c r="AY123" s="27" t="str" cm="1">
        <f t="array" ref="AY123">IF(AW$2&lt;=$R123,INDEX('Sites Data'!$BE$11:$BE$210,(AW$2+SUM($R$4:$R122))),"")</f>
        <v/>
      </c>
      <c r="AZ123" s="27" t="str" cm="1">
        <f t="array" ref="AZ123">IF(AW$2&lt;=$R123,INDEX('Sites Data'!$BF$11:$BF$210,(AW$2+SUM($R$4:$R122))),"")</f>
        <v/>
      </c>
      <c r="BA123" s="27" t="str" cm="1">
        <f t="array" ref="BA123">IF(AW$2&lt;=$R123,INDEX('Sites Data'!$BG$11:$BG$210,(AW$2+SUM($R$4:$R122))),"")</f>
        <v/>
      </c>
      <c r="BB123" s="27" t="str" cm="1">
        <f t="array" ref="BB123">IF(AW$2&lt;=$R123,INDEX('Sites Data'!$BH$11:$BH$210,(AW$2+SUM($R$4:$R122))),"")</f>
        <v/>
      </c>
      <c r="BC123" s="27" t="str" cm="1">
        <f t="array" ref="BC123">IF(AW$2&lt;=$R123,INDEX('Sites Data'!$BI$11:$BI$210,(AW$2+SUM($R$4:$R122))),"")</f>
        <v/>
      </c>
      <c r="BD123" s="27" t="str" cm="1">
        <f t="array" ref="BD123">IF(AW$2&lt;=$R123,INDEX('Sites Data'!$BJ$11:$BJ$210,(AW$2+SUM($R$4:$R122))),"")</f>
        <v/>
      </c>
      <c r="BE123" s="27" t="str" cm="1">
        <f t="array" ref="BE123">IF(AW$2&lt;=$R123,INDEX('Sites Data'!$BK$11:$BK$210,(AW$2+SUM($R$4:$R122))),"")</f>
        <v/>
      </c>
      <c r="BF123" s="25" t="str">
        <f>IF(AW123="","",SUMIF(Hide[Unique Types],$C123&amp;" "&amp;AX123&amp;" "&amp;AY123&amp;" "&amp;AZ123,SiteCalc2[FCI Charging Capacity '[kWh/day']]))</f>
        <v/>
      </c>
      <c r="BG123" s="27" t="str" cm="1">
        <f t="array" ref="BG123">IF(BG$2&lt;=$R123,INDEX('Sites Data'!$BC$11:$BC$210,(BG$2+SUM($R$4:$R122))),"")</f>
        <v/>
      </c>
      <c r="BH123" s="27" t="str" cm="1">
        <f t="array" ref="BH123">IF(BG$2&lt;=$R123,INDEX('Sites Data'!$BD$11:$BD$210,(BG$2+SUM($R$4:$R122))),"")</f>
        <v/>
      </c>
      <c r="BI123" s="27" t="str" cm="1">
        <f t="array" ref="BI123">IF(BG$2&lt;=$R123,INDEX('Sites Data'!$BE$11:$BE$210,(BG$2+SUM($R$4:$R122))),"")</f>
        <v/>
      </c>
      <c r="BJ123" s="27" t="str" cm="1">
        <f t="array" ref="BJ123">IF(BG$2&lt;=$R123,INDEX('Sites Data'!$BF$11:$BF$210,(BG$2+SUM($R$4:$R122))),"")</f>
        <v/>
      </c>
      <c r="BK123" s="27" t="str" cm="1">
        <f t="array" ref="BK123">IF(BG$2&lt;=$R123,INDEX('Sites Data'!$BG$11:$BG$210,(BG$2+SUM($R$4:$R122))),"")</f>
        <v/>
      </c>
      <c r="BL123" s="27" t="str" cm="1">
        <f t="array" ref="BL123">IF(BG$2&lt;=$R123,INDEX('Sites Data'!$BH$11:$BH$210,(BG$2+SUM($R$4:$R122))),"")</f>
        <v/>
      </c>
      <c r="BM123" s="27" t="str" cm="1">
        <f t="array" ref="BM123">IF(BG$2&lt;=$R123,INDEX('Sites Data'!$BI$11:$BI$210,(BG$2+SUM($R$4:$R122))),"")</f>
        <v/>
      </c>
      <c r="BN123" s="27" t="str" cm="1">
        <f t="array" ref="BN123">IF(BG$2&lt;=$R123,INDEX('Sites Data'!$BJ$11:$BJ$210,(BG$2+SUM($R$4:$R122))),"")</f>
        <v/>
      </c>
      <c r="BO123" s="27" t="str" cm="1">
        <f t="array" ref="BO123">IF(BG$2&lt;=$R123,INDEX('Sites Data'!$BK$11:$BK$210,(BG$2+SUM($R$4:$R122))),"")</f>
        <v/>
      </c>
      <c r="BP123" s="25" t="str">
        <f>IF(BG123="","",SUMIF(Hide[Unique Types],$C123&amp;" "&amp;BH123&amp;" "&amp;BI123&amp;" "&amp;BJ123,SiteCalc2[FCI Charging Capacity '[kWh/day']]))</f>
        <v/>
      </c>
      <c r="BQ123" s="27" t="str" cm="1">
        <f t="array" ref="BQ123">IF(BQ$2&lt;=$R123,INDEX('Sites Data'!$BC$11:$BC$210,(BQ$2+SUM($R$4:$R122))),"")</f>
        <v/>
      </c>
      <c r="BR123" s="27" t="str" cm="1">
        <f t="array" ref="BR123">IF(BQ$2&lt;=$R123,INDEX('Sites Data'!$BD$11:$BD$210,(BQ$2+SUM($R$4:$R122))),"")</f>
        <v/>
      </c>
      <c r="BS123" s="27" t="str" cm="1">
        <f t="array" ref="BS123">IF(BQ$2&lt;=$R123,INDEX('Sites Data'!$BE$11:$BE$210,(BQ$2+SUM($R$4:$R122))),"")</f>
        <v/>
      </c>
      <c r="BT123" s="27" t="str" cm="1">
        <f t="array" ref="BT123">IF(BQ$2&lt;=$R123,INDEX('Sites Data'!$BF$11:$BF$210,(BQ$2+SUM($R$4:$R122))),"")</f>
        <v/>
      </c>
      <c r="BU123" s="27" t="str" cm="1">
        <f t="array" ref="BU123">IF(BQ$2&lt;=$R123,INDEX('Sites Data'!$BG$11:$BG$210,(BQ$2+SUM($R$4:$R122))),"")</f>
        <v/>
      </c>
      <c r="BV123" s="27" t="str" cm="1">
        <f t="array" ref="BV123">IF(BQ$2&lt;=$R123,INDEX('Sites Data'!$BH$11:$BH$210,(BQ$2+SUM($R$4:$R122))),"")</f>
        <v/>
      </c>
      <c r="BW123" s="27" t="str" cm="1">
        <f t="array" ref="BW123">IF(BQ$2&lt;=$R123,INDEX('Sites Data'!$BI$11:$BI$210,(BQ$2+SUM($R$4:$R122))),"")</f>
        <v/>
      </c>
      <c r="BX123" s="27" t="str" cm="1">
        <f t="array" ref="BX123">IF(BQ$2&lt;=$R123,INDEX('Sites Data'!$BJ$11:$BJ$210,(BQ$2+SUM($R$4:$R122))),"")</f>
        <v/>
      </c>
      <c r="BY123" s="27" t="str" cm="1">
        <f t="array" ref="BY123">IF(BQ$2&lt;=$R123,INDEX('Sites Data'!$BK$11:$BK$210,(BQ$2+SUM($R$4:$R122))),"")</f>
        <v/>
      </c>
      <c r="BZ123" s="25" t="str">
        <f>IF(BQ123="","",SUMIF(Hide[Unique Types],$C123&amp;" "&amp;BR123&amp;" "&amp;BS123&amp;" "&amp;BT123,SiteCalc2[FCI Charging Capacity '[kWh/day']]))</f>
        <v/>
      </c>
      <c r="CA123" s="27" t="str" cm="1">
        <f t="array" ref="CA123">IF(CA$2&lt;=$R123,INDEX('Sites Data'!$BC$11:$BC$210,(CA$2+SUM($R$4:$R122))),"")</f>
        <v/>
      </c>
      <c r="CB123" s="27" t="str" cm="1">
        <f t="array" ref="CB123">IF(CA$2&lt;=$R123,INDEX('Sites Data'!$BD$11:$BD$210,(CA$2+SUM($R$4:$R122))),"")</f>
        <v/>
      </c>
      <c r="CC123" s="27" t="str" cm="1">
        <f t="array" ref="CC123">IF(CA$2&lt;=$R123,INDEX('Sites Data'!$BE$11:$BE$210,(CA$2+SUM($R$4:$R122))),"")</f>
        <v/>
      </c>
      <c r="CD123" s="27" t="str" cm="1">
        <f t="array" ref="CD123">IF(CA$2&lt;=$R123,INDEX('Sites Data'!$BF$11:$BF$210,(CA$2+SUM($R$4:$R122))),"")</f>
        <v/>
      </c>
      <c r="CE123" s="27" t="str" cm="1">
        <f t="array" ref="CE123">IF(CA$2&lt;=$R123,INDEX('Sites Data'!$BG$11:$BG$210,(CA$2+SUM($R$4:$R122))),"")</f>
        <v/>
      </c>
      <c r="CF123" s="27" t="str" cm="1">
        <f t="array" ref="CF123">IF(CA$2&lt;=$R123,INDEX('Sites Data'!$BH$11:$BH$210,(CA$2+SUM($R$4:$R122))),"")</f>
        <v/>
      </c>
      <c r="CG123" s="27" t="str" cm="1">
        <f t="array" ref="CG123">IF(CA$2&lt;=$R123,INDEX('Sites Data'!$BI$11:$BI$210,(CA$2+SUM($R$4:$R122))),"")</f>
        <v/>
      </c>
      <c r="CH123" s="27" t="str" cm="1">
        <f t="array" ref="CH123">IF(CA$2&lt;=$R123,INDEX('Sites Data'!$BJ$11:$BJ$210,(CA$2+SUM($R$4:$R122))),"")</f>
        <v/>
      </c>
      <c r="CI123" s="27" t="str" cm="1">
        <f t="array" ref="CI123">IF(CA$2&lt;=$R123,INDEX('Sites Data'!$BK$11:$BK$210,(CA$2+SUM($R$4:$R122))),"")</f>
        <v/>
      </c>
      <c r="CJ123" s="25" t="str">
        <f>IF(CA123="","",SUMIF(Hide[Unique Types],$C123&amp;" "&amp;CB123&amp;" "&amp;CC123&amp;" "&amp;CD123,SiteCalc2[FCI Charging Capacity '[kWh/day']]))</f>
        <v/>
      </c>
      <c r="CK123" s="25" t="str">
        <f t="shared" si="23"/>
        <v/>
      </c>
      <c r="CL123" s="25" t="str">
        <f t="shared" si="24"/>
        <v/>
      </c>
      <c r="CM123" s="25" t="str">
        <f t="shared" si="25"/>
        <v/>
      </c>
      <c r="CN123" s="25" t="str">
        <f t="shared" si="26"/>
        <v/>
      </c>
      <c r="CO123" s="25" t="str">
        <f t="shared" si="27"/>
        <v/>
      </c>
      <c r="CP123" s="25" t="str">
        <f t="shared" si="28"/>
        <v/>
      </c>
      <c r="CQ123" s="25" t="str">
        <f t="shared" si="29"/>
        <v/>
      </c>
      <c r="CR123" s="25" t="str">
        <f t="shared" si="30"/>
        <v/>
      </c>
      <c r="CS123" s="25" t="str">
        <f t="shared" si="31"/>
        <v/>
      </c>
      <c r="CT123" s="25" t="str">
        <f t="shared" si="32"/>
        <v/>
      </c>
    </row>
    <row r="124" spans="1:98" x14ac:dyDescent="0.3">
      <c r="A124" s="20">
        <v>121</v>
      </c>
      <c r="B124" s="20">
        <f t="shared" si="33"/>
        <v>0</v>
      </c>
      <c r="D124" s="25">
        <f>_xlfn.XLOOKUP(C124,SiteChar[Site Name],SiteChar[Site Street Address],"",0,1)</f>
        <v>0</v>
      </c>
      <c r="E124" s="25" t="str">
        <f>_xlfn.XLOOKUP(D124,SiteChar[Site Street Address],SiteChar[Site City],"",0,1)</f>
        <v/>
      </c>
      <c r="F124" s="25">
        <f>_xlfn.XLOOKUP($C124,SiteChar[Site Name],SiteChar[Latitude],"",0,1)</f>
        <v>0</v>
      </c>
      <c r="G124" s="25">
        <f>_xlfn.XLOOKUP($C124,SiteChar[Site Name],SiteChar[Longitude],"",0,1)</f>
        <v>0</v>
      </c>
      <c r="H124" s="33">
        <f>_xlfn.XLOOKUP($C124,SiteChar[Site Name],SiteChar[Expected Date of Station Operation],"",0,1)</f>
        <v>0</v>
      </c>
      <c r="I124" s="34">
        <f>_xlfn.XLOOKUP($C124,SiteChar[Site Name],SiteChar[Expected Daily Permitted Hours],"",0,1)</f>
        <v>0</v>
      </c>
      <c r="J124" s="25">
        <f>_xlfn.XLOOKUP($C124,SiteChar[Site Name],SiteChar[Maximum Total Site Power 
'[kW']],"",0,1)</f>
        <v>0</v>
      </c>
      <c r="K124" s="25"/>
      <c r="L124" s="25" cm="1">
        <f t="array" ref="L124">_xlfn.XLOOKUP($C124,SiteChar[Site Name],SiteCalc1[Total Site
FCI 
Power Rating 
'[kW']],"",0,1)</f>
        <v>0</v>
      </c>
      <c r="M124" s="25" cm="1">
        <f t="array" ref="M124">_xlfn.XLOOKUP($C124,SiteChar[Site Name],SiteCalc1[Total 
Site 
LMD-FCI Power Rating 
'[kW']],"",0,1)</f>
        <v>0</v>
      </c>
      <c r="N124" s="25" cm="1">
        <f t="array" ref="N124">_xlfn.XLOOKUP($C124,SiteChar[Site Name],SiteCalc1[Total Site
HD-FCI Power Rating 
'[kW']],"",0,1)</f>
        <v>0</v>
      </c>
      <c r="O124" s="25" cm="1">
        <f t="array" ref="O124">_xlfn.XLOOKUP($C124,SiteChar[Site Name],SiteCalc2[Total Number of 
Site 
FSEs],"",0,1)</f>
        <v>0</v>
      </c>
      <c r="P124" s="27" cm="1">
        <f t="array" ref="P124">_xlfn.XLOOKUP($C124,SiteChar[Site Name],SiteCalc2[Total Number of Site
LMD-FCI FSEs],"",0,1)</f>
        <v>0</v>
      </c>
      <c r="Q124" s="27" cm="1">
        <f t="array" ref="Q124">_xlfn.XLOOKUP($C124,SiteChar[Site Name],SiteCalc2[Total Number of Site
HD-FCI FSEs],"",0,1)</f>
        <v>0</v>
      </c>
      <c r="R124" s="27" t="str" cm="1">
        <f t="array" ref="R124">_xlfn.XLOOKUP(C124,'Sites Data'!AZ131:$AZ$210,'Sites Data'!BA131:$BA$210,"",0,1)</f>
        <v/>
      </c>
      <c r="S124" s="25" t="str" cm="1">
        <f t="array" ref="S124">INDEX('Sites Data'!$BC$11:$BC$210,(S$2+SUM($R$4:R123)))</f>
        <v/>
      </c>
      <c r="T124" s="25" t="str" cm="1">
        <f t="array" ref="T124">INDEX('Sites Data'!$BD$11:$BD$210,(S$2+SUM($R$4:R123)))</f>
        <v/>
      </c>
      <c r="U124" s="25" t="str" cm="1">
        <f t="array" ref="U124">INDEX('Sites Data'!$BE$11:$BE$210,(S$2+SUM($R$4:$R123)))</f>
        <v/>
      </c>
      <c r="V124" s="25" t="str" cm="1">
        <f t="array" ref="V124">INDEX('Sites Data'!$BF$11:$BF$210,(S$2+SUM($R$4:$R123)))</f>
        <v/>
      </c>
      <c r="W124" s="25" t="str" cm="1">
        <f t="array" ref="W124">INDEX('Sites Data'!$BG$11:$BG$210,(S$2+SUM($R$4:$R123)))</f>
        <v/>
      </c>
      <c r="X124" s="25" t="str" cm="1">
        <f t="array" ref="X124">INDEX('Sites Data'!$BH$11:$BH$210,(S$2+SUM($R$4:$R123)))</f>
        <v/>
      </c>
      <c r="Y124" s="25" t="str" cm="1">
        <f t="array" ref="Y124">INDEX('Sites Data'!$BI$11:$BI$210,(S$2+SUM($R$4:$R123)))</f>
        <v/>
      </c>
      <c r="Z124" s="25" t="str" cm="1">
        <f t="array" ref="Z124">INDEX('Sites Data'!$BJ$11:$BJ$210,(S$2+SUM($R$4:$R123)))</f>
        <v/>
      </c>
      <c r="AA124" s="25" t="str" cm="1">
        <f t="array" ref="AA124">INDEX('Sites Data'!$BK$11:$BK$210,(S$2+SUM($R$4:$R123)))</f>
        <v/>
      </c>
      <c r="AB124" s="25" t="str">
        <f>IF(S124="","",SUMIF(Hide[Unique Types],$C124&amp;" "&amp;T124&amp;" "&amp;U124&amp;" "&amp;V124,SiteCalc2[FCI Charging Capacity '[kWh/day']]))</f>
        <v/>
      </c>
      <c r="AC124" s="27" t="str" cm="1">
        <f t="array" ref="AC124">IF(AC$2&lt;=$R124,INDEX('Sites Data'!$BC$11:$BC$210,(AC$2+SUM($R$4:$R123))),"")</f>
        <v/>
      </c>
      <c r="AD124" s="152" t="str" cm="1">
        <f t="array" ref="AD124">IF(AC$2&lt;=$R124,INDEX('Sites Data'!$BD$11:$BD$210,(AC$2+SUM($R$4:$R123))),"")</f>
        <v/>
      </c>
      <c r="AE124" s="27" t="str" cm="1">
        <f t="array" ref="AE124">IF(AC$2&lt;=$R124,INDEX('Sites Data'!$BE$11:$BE$210,(AC$2+SUM($R$4:$R123))),"")</f>
        <v/>
      </c>
      <c r="AF124" s="27" t="str" cm="1">
        <f t="array" ref="AF124">IF(AC$2&lt;=$R124,INDEX('Sites Data'!$BF$11:$BF$210,(AC$2+SUM($R$4:$R123))),"")</f>
        <v/>
      </c>
      <c r="AG124" s="27" t="str" cm="1">
        <f t="array" ref="AG124">IF(AC$2&lt;=$R124,INDEX('Sites Data'!$BG$11:$BG$210,(AC$2+SUM($R$4:$R123))),"")</f>
        <v/>
      </c>
      <c r="AH124" s="27" t="str" cm="1">
        <f t="array" ref="AH124">IF(AC$2&lt;=$R124,INDEX('Sites Data'!$BH$11:$BH$210,(AC$2+SUM($R$4:$R123))),"")</f>
        <v/>
      </c>
      <c r="AI124" s="27" t="str" cm="1">
        <f t="array" ref="AI124">IF(AC$2&lt;=$R124,INDEX('Sites Data'!$BI$11:$BI$210,(AC$2+SUM($R$4:$R123))),"")</f>
        <v/>
      </c>
      <c r="AJ124" s="27" t="str" cm="1">
        <f t="array" ref="AJ124">IF(AC$2&lt;=$R124,INDEX('Sites Data'!$BJ$11:$BJ$210,(AC$2+SUM($R$4:$R123))),"")</f>
        <v/>
      </c>
      <c r="AK124" s="27" t="str" cm="1">
        <f t="array" ref="AK124">IF(AC$2&lt;=$R124,INDEX('Sites Data'!$BK$11:$BK$210,(AC$2+SUM($R$4:$R123))),"")</f>
        <v/>
      </c>
      <c r="AL124" s="25" t="str">
        <f>IF(AC124="","",SUMIF(Hide[Unique Types],$C124&amp;" "&amp;AD124&amp;" "&amp;AE124&amp;" "&amp;AF124,SiteCalc2[FCI Charging Capacity '[kWh/day']]))</f>
        <v/>
      </c>
      <c r="AM124" s="27" t="str" cm="1">
        <f t="array" ref="AM124">IF(AM$2&lt;=$R124,INDEX('Sites Data'!$BC$11:$BC$210,(AM$2+SUM($R$4:$R123))),"")</f>
        <v/>
      </c>
      <c r="AN124" s="27" t="str" cm="1">
        <f t="array" ref="AN124">IF(AM$2&lt;=$R124,INDEX('Sites Data'!$BD$11:$BD$210,(AM$2+SUM($R$4:$R123))),"")</f>
        <v/>
      </c>
      <c r="AO124" s="27" t="str" cm="1">
        <f t="array" ref="AO124">IF(AM$2&lt;=$R124,INDEX('Sites Data'!$BE$11:$BE$210,(AM$2+SUM($R$4:$R123))),"")</f>
        <v/>
      </c>
      <c r="AP124" s="27" t="str" cm="1">
        <f t="array" ref="AP124">IF(AM$2&lt;=$R124,INDEX('Sites Data'!$BF$11:$BF$210,(AM$2+SUM($R$4:$R123))),"")</f>
        <v/>
      </c>
      <c r="AQ124" s="27" t="str" cm="1">
        <f t="array" ref="AQ124">IF(AM$2&lt;=$R124,INDEX('Sites Data'!$BG$11:$BG$210,(AM$2+SUM($R$4:$R123))),"")</f>
        <v/>
      </c>
      <c r="AR124" s="27" t="str" cm="1">
        <f t="array" ref="AR124">IF(AM$2&lt;=$R124,INDEX('Sites Data'!$BH$11:$BH$210,(AM$2+SUM($R$4:$R123))),"")</f>
        <v/>
      </c>
      <c r="AS124" s="27" t="str" cm="1">
        <f t="array" ref="AS124">IF(AM$2&lt;=$R124,INDEX('Sites Data'!$BI$11:$BI$210,(AM$2+SUM($R$4:$R123))),"")</f>
        <v/>
      </c>
      <c r="AT124" s="27" t="str" cm="1">
        <f t="array" ref="AT124">IF(AM$2&lt;=$R124,INDEX('Sites Data'!$BJ$11:$BJ$210,(AM$2+SUM($R$4:$R123))),"")</f>
        <v/>
      </c>
      <c r="AU124" s="27" t="str" cm="1">
        <f t="array" ref="AU124">IF(AM$2&lt;=$R124,INDEX('Sites Data'!$BK$11:$BK$210,(AM$2+SUM($R$4:$R123))),"")</f>
        <v/>
      </c>
      <c r="AV124" s="25" t="str">
        <f>IF(AM124="","",SUMIF(Hide[Unique Types],$C124&amp;" "&amp;AN124&amp;" "&amp;AO124&amp;" "&amp;AP124,SiteCalc2[FCI Charging Capacity '[kWh/day']]))</f>
        <v/>
      </c>
      <c r="AW124" s="27" t="str" cm="1">
        <f t="array" ref="AW124">IF(AW$2&lt;=$R124,INDEX('Sites Data'!$BC$11:$BC$210,(AW$2+SUM($R$4:$R123))),"")</f>
        <v/>
      </c>
      <c r="AX124" s="27" t="str" cm="1">
        <f t="array" ref="AX124">IF(AW$2&lt;=$R124,INDEX('Sites Data'!$BD$11:$BD$210,(AW$2+SUM($R$4:$R123))),"")</f>
        <v/>
      </c>
      <c r="AY124" s="27" t="str" cm="1">
        <f t="array" ref="AY124">IF(AW$2&lt;=$R124,INDEX('Sites Data'!$BE$11:$BE$210,(AW$2+SUM($R$4:$R123))),"")</f>
        <v/>
      </c>
      <c r="AZ124" s="27" t="str" cm="1">
        <f t="array" ref="AZ124">IF(AW$2&lt;=$R124,INDEX('Sites Data'!$BF$11:$BF$210,(AW$2+SUM($R$4:$R123))),"")</f>
        <v/>
      </c>
      <c r="BA124" s="27" t="str" cm="1">
        <f t="array" ref="BA124">IF(AW$2&lt;=$R124,INDEX('Sites Data'!$BG$11:$BG$210,(AW$2+SUM($R$4:$R123))),"")</f>
        <v/>
      </c>
      <c r="BB124" s="27" t="str" cm="1">
        <f t="array" ref="BB124">IF(AW$2&lt;=$R124,INDEX('Sites Data'!$BH$11:$BH$210,(AW$2+SUM($R$4:$R123))),"")</f>
        <v/>
      </c>
      <c r="BC124" s="27" t="str" cm="1">
        <f t="array" ref="BC124">IF(AW$2&lt;=$R124,INDEX('Sites Data'!$BI$11:$BI$210,(AW$2+SUM($R$4:$R123))),"")</f>
        <v/>
      </c>
      <c r="BD124" s="27" t="str" cm="1">
        <f t="array" ref="BD124">IF(AW$2&lt;=$R124,INDEX('Sites Data'!$BJ$11:$BJ$210,(AW$2+SUM($R$4:$R123))),"")</f>
        <v/>
      </c>
      <c r="BE124" s="27" t="str" cm="1">
        <f t="array" ref="BE124">IF(AW$2&lt;=$R124,INDEX('Sites Data'!$BK$11:$BK$210,(AW$2+SUM($R$4:$R123))),"")</f>
        <v/>
      </c>
      <c r="BF124" s="25" t="str">
        <f>IF(AW124="","",SUMIF(Hide[Unique Types],$C124&amp;" "&amp;AX124&amp;" "&amp;AY124&amp;" "&amp;AZ124,SiteCalc2[FCI Charging Capacity '[kWh/day']]))</f>
        <v/>
      </c>
      <c r="BG124" s="27" t="str" cm="1">
        <f t="array" ref="BG124">IF(BG$2&lt;=$R124,INDEX('Sites Data'!$BC$11:$BC$210,(BG$2+SUM($R$4:$R123))),"")</f>
        <v/>
      </c>
      <c r="BH124" s="27" t="str" cm="1">
        <f t="array" ref="BH124">IF(BG$2&lt;=$R124,INDEX('Sites Data'!$BD$11:$BD$210,(BG$2+SUM($R$4:$R123))),"")</f>
        <v/>
      </c>
      <c r="BI124" s="27" t="str" cm="1">
        <f t="array" ref="BI124">IF(BG$2&lt;=$R124,INDEX('Sites Data'!$BE$11:$BE$210,(BG$2+SUM($R$4:$R123))),"")</f>
        <v/>
      </c>
      <c r="BJ124" s="27" t="str" cm="1">
        <f t="array" ref="BJ124">IF(BG$2&lt;=$R124,INDEX('Sites Data'!$BF$11:$BF$210,(BG$2+SUM($R$4:$R123))),"")</f>
        <v/>
      </c>
      <c r="BK124" s="27" t="str" cm="1">
        <f t="array" ref="BK124">IF(BG$2&lt;=$R124,INDEX('Sites Data'!$BG$11:$BG$210,(BG$2+SUM($R$4:$R123))),"")</f>
        <v/>
      </c>
      <c r="BL124" s="27" t="str" cm="1">
        <f t="array" ref="BL124">IF(BG$2&lt;=$R124,INDEX('Sites Data'!$BH$11:$BH$210,(BG$2+SUM($R$4:$R123))),"")</f>
        <v/>
      </c>
      <c r="BM124" s="27" t="str" cm="1">
        <f t="array" ref="BM124">IF(BG$2&lt;=$R124,INDEX('Sites Data'!$BI$11:$BI$210,(BG$2+SUM($R$4:$R123))),"")</f>
        <v/>
      </c>
      <c r="BN124" s="27" t="str" cm="1">
        <f t="array" ref="BN124">IF(BG$2&lt;=$R124,INDEX('Sites Data'!$BJ$11:$BJ$210,(BG$2+SUM($R$4:$R123))),"")</f>
        <v/>
      </c>
      <c r="BO124" s="27" t="str" cm="1">
        <f t="array" ref="BO124">IF(BG$2&lt;=$R124,INDEX('Sites Data'!$BK$11:$BK$210,(BG$2+SUM($R$4:$R123))),"")</f>
        <v/>
      </c>
      <c r="BP124" s="25" t="str">
        <f>IF(BG124="","",SUMIF(Hide[Unique Types],$C124&amp;" "&amp;BH124&amp;" "&amp;BI124&amp;" "&amp;BJ124,SiteCalc2[FCI Charging Capacity '[kWh/day']]))</f>
        <v/>
      </c>
      <c r="BQ124" s="27" t="str" cm="1">
        <f t="array" ref="BQ124">IF(BQ$2&lt;=$R124,INDEX('Sites Data'!$BC$11:$BC$210,(BQ$2+SUM($R$4:$R123))),"")</f>
        <v/>
      </c>
      <c r="BR124" s="27" t="str" cm="1">
        <f t="array" ref="BR124">IF(BQ$2&lt;=$R124,INDEX('Sites Data'!$BD$11:$BD$210,(BQ$2+SUM($R$4:$R123))),"")</f>
        <v/>
      </c>
      <c r="BS124" s="27" t="str" cm="1">
        <f t="array" ref="BS124">IF(BQ$2&lt;=$R124,INDEX('Sites Data'!$BE$11:$BE$210,(BQ$2+SUM($R$4:$R123))),"")</f>
        <v/>
      </c>
      <c r="BT124" s="27" t="str" cm="1">
        <f t="array" ref="BT124">IF(BQ$2&lt;=$R124,INDEX('Sites Data'!$BF$11:$BF$210,(BQ$2+SUM($R$4:$R123))),"")</f>
        <v/>
      </c>
      <c r="BU124" s="27" t="str" cm="1">
        <f t="array" ref="BU124">IF(BQ$2&lt;=$R124,INDEX('Sites Data'!$BG$11:$BG$210,(BQ$2+SUM($R$4:$R123))),"")</f>
        <v/>
      </c>
      <c r="BV124" s="27" t="str" cm="1">
        <f t="array" ref="BV124">IF(BQ$2&lt;=$R124,INDEX('Sites Data'!$BH$11:$BH$210,(BQ$2+SUM($R$4:$R123))),"")</f>
        <v/>
      </c>
      <c r="BW124" s="27" t="str" cm="1">
        <f t="array" ref="BW124">IF(BQ$2&lt;=$R124,INDEX('Sites Data'!$BI$11:$BI$210,(BQ$2+SUM($R$4:$R123))),"")</f>
        <v/>
      </c>
      <c r="BX124" s="27" t="str" cm="1">
        <f t="array" ref="BX124">IF(BQ$2&lt;=$R124,INDEX('Sites Data'!$BJ$11:$BJ$210,(BQ$2+SUM($R$4:$R123))),"")</f>
        <v/>
      </c>
      <c r="BY124" s="27" t="str" cm="1">
        <f t="array" ref="BY124">IF(BQ$2&lt;=$R124,INDEX('Sites Data'!$BK$11:$BK$210,(BQ$2+SUM($R$4:$R123))),"")</f>
        <v/>
      </c>
      <c r="BZ124" s="25" t="str">
        <f>IF(BQ124="","",SUMIF(Hide[Unique Types],$C124&amp;" "&amp;BR124&amp;" "&amp;BS124&amp;" "&amp;BT124,SiteCalc2[FCI Charging Capacity '[kWh/day']]))</f>
        <v/>
      </c>
      <c r="CA124" s="27" t="str" cm="1">
        <f t="array" ref="CA124">IF(CA$2&lt;=$R124,INDEX('Sites Data'!$BC$11:$BC$210,(CA$2+SUM($R$4:$R123))),"")</f>
        <v/>
      </c>
      <c r="CB124" s="27" t="str" cm="1">
        <f t="array" ref="CB124">IF(CA$2&lt;=$R124,INDEX('Sites Data'!$BD$11:$BD$210,(CA$2+SUM($R$4:$R123))),"")</f>
        <v/>
      </c>
      <c r="CC124" s="27" t="str" cm="1">
        <f t="array" ref="CC124">IF(CA$2&lt;=$R124,INDEX('Sites Data'!$BE$11:$BE$210,(CA$2+SUM($R$4:$R123))),"")</f>
        <v/>
      </c>
      <c r="CD124" s="27" t="str" cm="1">
        <f t="array" ref="CD124">IF(CA$2&lt;=$R124,INDEX('Sites Data'!$BF$11:$BF$210,(CA$2+SUM($R$4:$R123))),"")</f>
        <v/>
      </c>
      <c r="CE124" s="27" t="str" cm="1">
        <f t="array" ref="CE124">IF(CA$2&lt;=$R124,INDEX('Sites Data'!$BG$11:$BG$210,(CA$2+SUM($R$4:$R123))),"")</f>
        <v/>
      </c>
      <c r="CF124" s="27" t="str" cm="1">
        <f t="array" ref="CF124">IF(CA$2&lt;=$R124,INDEX('Sites Data'!$BH$11:$BH$210,(CA$2+SUM($R$4:$R123))),"")</f>
        <v/>
      </c>
      <c r="CG124" s="27" t="str" cm="1">
        <f t="array" ref="CG124">IF(CA$2&lt;=$R124,INDEX('Sites Data'!$BI$11:$BI$210,(CA$2+SUM($R$4:$R123))),"")</f>
        <v/>
      </c>
      <c r="CH124" s="27" t="str" cm="1">
        <f t="array" ref="CH124">IF(CA$2&lt;=$R124,INDEX('Sites Data'!$BJ$11:$BJ$210,(CA$2+SUM($R$4:$R123))),"")</f>
        <v/>
      </c>
      <c r="CI124" s="27" t="str" cm="1">
        <f t="array" ref="CI124">IF(CA$2&lt;=$R124,INDEX('Sites Data'!$BK$11:$BK$210,(CA$2+SUM($R$4:$R123))),"")</f>
        <v/>
      </c>
      <c r="CJ124" s="25" t="str">
        <f>IF(CA124="","",SUMIF(Hide[Unique Types],$C124&amp;" "&amp;CB124&amp;" "&amp;CC124&amp;" "&amp;CD124,SiteCalc2[FCI Charging Capacity '[kWh/day']]))</f>
        <v/>
      </c>
      <c r="CK124" s="25" t="str">
        <f t="shared" si="23"/>
        <v/>
      </c>
      <c r="CL124" s="25" t="str">
        <f t="shared" si="24"/>
        <v/>
      </c>
      <c r="CM124" s="25" t="str">
        <f t="shared" si="25"/>
        <v/>
      </c>
      <c r="CN124" s="25" t="str">
        <f t="shared" si="26"/>
        <v/>
      </c>
      <c r="CO124" s="25" t="str">
        <f t="shared" si="27"/>
        <v/>
      </c>
      <c r="CP124" s="25" t="str">
        <f t="shared" si="28"/>
        <v/>
      </c>
      <c r="CQ124" s="25" t="str">
        <f t="shared" si="29"/>
        <v/>
      </c>
      <c r="CR124" s="25" t="str">
        <f t="shared" si="30"/>
        <v/>
      </c>
      <c r="CS124" s="25" t="str">
        <f t="shared" si="31"/>
        <v/>
      </c>
      <c r="CT124" s="25" t="str">
        <f t="shared" si="32"/>
        <v/>
      </c>
    </row>
    <row r="125" spans="1:98" x14ac:dyDescent="0.3">
      <c r="A125" s="20">
        <v>122</v>
      </c>
      <c r="B125" s="20">
        <f t="shared" si="33"/>
        <v>0</v>
      </c>
      <c r="D125" s="25">
        <f>_xlfn.XLOOKUP(C125,SiteChar[Site Name],SiteChar[Site Street Address],"",0,1)</f>
        <v>0</v>
      </c>
      <c r="E125" s="25" t="str">
        <f>_xlfn.XLOOKUP(D125,SiteChar[Site Street Address],SiteChar[Site City],"",0,1)</f>
        <v/>
      </c>
      <c r="F125" s="25">
        <f>_xlfn.XLOOKUP($C125,SiteChar[Site Name],SiteChar[Latitude],"",0,1)</f>
        <v>0</v>
      </c>
      <c r="G125" s="25">
        <f>_xlfn.XLOOKUP($C125,SiteChar[Site Name],SiteChar[Longitude],"",0,1)</f>
        <v>0</v>
      </c>
      <c r="H125" s="33">
        <f>_xlfn.XLOOKUP($C125,SiteChar[Site Name],SiteChar[Expected Date of Station Operation],"",0,1)</f>
        <v>0</v>
      </c>
      <c r="I125" s="34">
        <f>_xlfn.XLOOKUP($C125,SiteChar[Site Name],SiteChar[Expected Daily Permitted Hours],"",0,1)</f>
        <v>0</v>
      </c>
      <c r="J125" s="25">
        <f>_xlfn.XLOOKUP($C125,SiteChar[Site Name],SiteChar[Maximum Total Site Power 
'[kW']],"",0,1)</f>
        <v>0</v>
      </c>
      <c r="K125" s="25"/>
      <c r="L125" s="25" cm="1">
        <f t="array" ref="L125">_xlfn.XLOOKUP($C125,SiteChar[Site Name],SiteCalc1[Total Site
FCI 
Power Rating 
'[kW']],"",0,1)</f>
        <v>0</v>
      </c>
      <c r="M125" s="25" cm="1">
        <f t="array" ref="M125">_xlfn.XLOOKUP($C125,SiteChar[Site Name],SiteCalc1[Total 
Site 
LMD-FCI Power Rating 
'[kW']],"",0,1)</f>
        <v>0</v>
      </c>
      <c r="N125" s="25" cm="1">
        <f t="array" ref="N125">_xlfn.XLOOKUP($C125,SiteChar[Site Name],SiteCalc1[Total Site
HD-FCI Power Rating 
'[kW']],"",0,1)</f>
        <v>0</v>
      </c>
      <c r="O125" s="25" cm="1">
        <f t="array" ref="O125">_xlfn.XLOOKUP($C125,SiteChar[Site Name],SiteCalc2[Total Number of 
Site 
FSEs],"",0,1)</f>
        <v>0</v>
      </c>
      <c r="P125" s="27" cm="1">
        <f t="array" ref="P125">_xlfn.XLOOKUP($C125,SiteChar[Site Name],SiteCalc2[Total Number of Site
LMD-FCI FSEs],"",0,1)</f>
        <v>0</v>
      </c>
      <c r="Q125" s="27" cm="1">
        <f t="array" ref="Q125">_xlfn.XLOOKUP($C125,SiteChar[Site Name],SiteCalc2[Total Number of Site
HD-FCI FSEs],"",0,1)</f>
        <v>0</v>
      </c>
      <c r="R125" s="27" t="str" cm="1">
        <f t="array" ref="R125">_xlfn.XLOOKUP(C125,'Sites Data'!AZ132:$AZ$210,'Sites Data'!BA132:$BA$210,"",0,1)</f>
        <v/>
      </c>
      <c r="S125" s="25" t="str" cm="1">
        <f t="array" ref="S125">INDEX('Sites Data'!$BC$11:$BC$210,(S$2+SUM($R$4:R124)))</f>
        <v/>
      </c>
      <c r="T125" s="25" t="str" cm="1">
        <f t="array" ref="T125">INDEX('Sites Data'!$BD$11:$BD$210,(S$2+SUM($R$4:R124)))</f>
        <v/>
      </c>
      <c r="U125" s="25" t="str" cm="1">
        <f t="array" ref="U125">INDEX('Sites Data'!$BE$11:$BE$210,(S$2+SUM($R$4:$R124)))</f>
        <v/>
      </c>
      <c r="V125" s="25" t="str" cm="1">
        <f t="array" ref="V125">INDEX('Sites Data'!$BF$11:$BF$210,(S$2+SUM($R$4:$R124)))</f>
        <v/>
      </c>
      <c r="W125" s="25" t="str" cm="1">
        <f t="array" ref="W125">INDEX('Sites Data'!$BG$11:$BG$210,(S$2+SUM($R$4:$R124)))</f>
        <v/>
      </c>
      <c r="X125" s="25" t="str" cm="1">
        <f t="array" ref="X125">INDEX('Sites Data'!$BH$11:$BH$210,(S$2+SUM($R$4:$R124)))</f>
        <v/>
      </c>
      <c r="Y125" s="25" t="str" cm="1">
        <f t="array" ref="Y125">INDEX('Sites Data'!$BI$11:$BI$210,(S$2+SUM($R$4:$R124)))</f>
        <v/>
      </c>
      <c r="Z125" s="25" t="str" cm="1">
        <f t="array" ref="Z125">INDEX('Sites Data'!$BJ$11:$BJ$210,(S$2+SUM($R$4:$R124)))</f>
        <v/>
      </c>
      <c r="AA125" s="25" t="str" cm="1">
        <f t="array" ref="AA125">INDEX('Sites Data'!$BK$11:$BK$210,(S$2+SUM($R$4:$R124)))</f>
        <v/>
      </c>
      <c r="AB125" s="25" t="str">
        <f>IF(S125="","",SUMIF(Hide[Unique Types],$C125&amp;" "&amp;T125&amp;" "&amp;U125&amp;" "&amp;V125,SiteCalc2[FCI Charging Capacity '[kWh/day']]))</f>
        <v/>
      </c>
      <c r="AC125" s="27" t="str" cm="1">
        <f t="array" ref="AC125">IF(AC$2&lt;=$R125,INDEX('Sites Data'!$BC$11:$BC$210,(AC$2+SUM($R$4:$R124))),"")</f>
        <v/>
      </c>
      <c r="AD125" s="152" t="str" cm="1">
        <f t="array" ref="AD125">IF(AC$2&lt;=$R125,INDEX('Sites Data'!$BD$11:$BD$210,(AC$2+SUM($R$4:$R124))),"")</f>
        <v/>
      </c>
      <c r="AE125" s="27" t="str" cm="1">
        <f t="array" ref="AE125">IF(AC$2&lt;=$R125,INDEX('Sites Data'!$BE$11:$BE$210,(AC$2+SUM($R$4:$R124))),"")</f>
        <v/>
      </c>
      <c r="AF125" s="27" t="str" cm="1">
        <f t="array" ref="AF125">IF(AC$2&lt;=$R125,INDEX('Sites Data'!$BF$11:$BF$210,(AC$2+SUM($R$4:$R124))),"")</f>
        <v/>
      </c>
      <c r="AG125" s="27" t="str" cm="1">
        <f t="array" ref="AG125">IF(AC$2&lt;=$R125,INDEX('Sites Data'!$BG$11:$BG$210,(AC$2+SUM($R$4:$R124))),"")</f>
        <v/>
      </c>
      <c r="AH125" s="27" t="str" cm="1">
        <f t="array" ref="AH125">IF(AC$2&lt;=$R125,INDEX('Sites Data'!$BH$11:$BH$210,(AC$2+SUM($R$4:$R124))),"")</f>
        <v/>
      </c>
      <c r="AI125" s="27" t="str" cm="1">
        <f t="array" ref="AI125">IF(AC$2&lt;=$R125,INDEX('Sites Data'!$BI$11:$BI$210,(AC$2+SUM($R$4:$R124))),"")</f>
        <v/>
      </c>
      <c r="AJ125" s="27" t="str" cm="1">
        <f t="array" ref="AJ125">IF(AC$2&lt;=$R125,INDEX('Sites Data'!$BJ$11:$BJ$210,(AC$2+SUM($R$4:$R124))),"")</f>
        <v/>
      </c>
      <c r="AK125" s="27" t="str" cm="1">
        <f t="array" ref="AK125">IF(AC$2&lt;=$R125,INDEX('Sites Data'!$BK$11:$BK$210,(AC$2+SUM($R$4:$R124))),"")</f>
        <v/>
      </c>
      <c r="AL125" s="25" t="str">
        <f>IF(AC125="","",SUMIF(Hide[Unique Types],$C125&amp;" "&amp;AD125&amp;" "&amp;AE125&amp;" "&amp;AF125,SiteCalc2[FCI Charging Capacity '[kWh/day']]))</f>
        <v/>
      </c>
      <c r="AM125" s="27" t="str" cm="1">
        <f t="array" ref="AM125">IF(AM$2&lt;=$R125,INDEX('Sites Data'!$BC$11:$BC$210,(AM$2+SUM($R$4:$R124))),"")</f>
        <v/>
      </c>
      <c r="AN125" s="27" t="str" cm="1">
        <f t="array" ref="AN125">IF(AM$2&lt;=$R125,INDEX('Sites Data'!$BD$11:$BD$210,(AM$2+SUM($R$4:$R124))),"")</f>
        <v/>
      </c>
      <c r="AO125" s="27" t="str" cm="1">
        <f t="array" ref="AO125">IF(AM$2&lt;=$R125,INDEX('Sites Data'!$BE$11:$BE$210,(AM$2+SUM($R$4:$R124))),"")</f>
        <v/>
      </c>
      <c r="AP125" s="27" t="str" cm="1">
        <f t="array" ref="AP125">IF(AM$2&lt;=$R125,INDEX('Sites Data'!$BF$11:$BF$210,(AM$2+SUM($R$4:$R124))),"")</f>
        <v/>
      </c>
      <c r="AQ125" s="27" t="str" cm="1">
        <f t="array" ref="AQ125">IF(AM$2&lt;=$R125,INDEX('Sites Data'!$BG$11:$BG$210,(AM$2+SUM($R$4:$R124))),"")</f>
        <v/>
      </c>
      <c r="AR125" s="27" t="str" cm="1">
        <f t="array" ref="AR125">IF(AM$2&lt;=$R125,INDEX('Sites Data'!$BH$11:$BH$210,(AM$2+SUM($R$4:$R124))),"")</f>
        <v/>
      </c>
      <c r="AS125" s="27" t="str" cm="1">
        <f t="array" ref="AS125">IF(AM$2&lt;=$R125,INDEX('Sites Data'!$BI$11:$BI$210,(AM$2+SUM($R$4:$R124))),"")</f>
        <v/>
      </c>
      <c r="AT125" s="27" t="str" cm="1">
        <f t="array" ref="AT125">IF(AM$2&lt;=$R125,INDEX('Sites Data'!$BJ$11:$BJ$210,(AM$2+SUM($R$4:$R124))),"")</f>
        <v/>
      </c>
      <c r="AU125" s="27" t="str" cm="1">
        <f t="array" ref="AU125">IF(AM$2&lt;=$R125,INDEX('Sites Data'!$BK$11:$BK$210,(AM$2+SUM($R$4:$R124))),"")</f>
        <v/>
      </c>
      <c r="AV125" s="25" t="str">
        <f>IF(AM125="","",SUMIF(Hide[Unique Types],$C125&amp;" "&amp;AN125&amp;" "&amp;AO125&amp;" "&amp;AP125,SiteCalc2[FCI Charging Capacity '[kWh/day']]))</f>
        <v/>
      </c>
      <c r="AW125" s="27" t="str" cm="1">
        <f t="array" ref="AW125">IF(AW$2&lt;=$R125,INDEX('Sites Data'!$BC$11:$BC$210,(AW$2+SUM($R$4:$R124))),"")</f>
        <v/>
      </c>
      <c r="AX125" s="27" t="str" cm="1">
        <f t="array" ref="AX125">IF(AW$2&lt;=$R125,INDEX('Sites Data'!$BD$11:$BD$210,(AW$2+SUM($R$4:$R124))),"")</f>
        <v/>
      </c>
      <c r="AY125" s="27" t="str" cm="1">
        <f t="array" ref="AY125">IF(AW$2&lt;=$R125,INDEX('Sites Data'!$BE$11:$BE$210,(AW$2+SUM($R$4:$R124))),"")</f>
        <v/>
      </c>
      <c r="AZ125" s="27" t="str" cm="1">
        <f t="array" ref="AZ125">IF(AW$2&lt;=$R125,INDEX('Sites Data'!$BF$11:$BF$210,(AW$2+SUM($R$4:$R124))),"")</f>
        <v/>
      </c>
      <c r="BA125" s="27" t="str" cm="1">
        <f t="array" ref="BA125">IF(AW$2&lt;=$R125,INDEX('Sites Data'!$BG$11:$BG$210,(AW$2+SUM($R$4:$R124))),"")</f>
        <v/>
      </c>
      <c r="BB125" s="27" t="str" cm="1">
        <f t="array" ref="BB125">IF(AW$2&lt;=$R125,INDEX('Sites Data'!$BH$11:$BH$210,(AW$2+SUM($R$4:$R124))),"")</f>
        <v/>
      </c>
      <c r="BC125" s="27" t="str" cm="1">
        <f t="array" ref="BC125">IF(AW$2&lt;=$R125,INDEX('Sites Data'!$BI$11:$BI$210,(AW$2+SUM($R$4:$R124))),"")</f>
        <v/>
      </c>
      <c r="BD125" s="27" t="str" cm="1">
        <f t="array" ref="BD125">IF(AW$2&lt;=$R125,INDEX('Sites Data'!$BJ$11:$BJ$210,(AW$2+SUM($R$4:$R124))),"")</f>
        <v/>
      </c>
      <c r="BE125" s="27" t="str" cm="1">
        <f t="array" ref="BE125">IF(AW$2&lt;=$R125,INDEX('Sites Data'!$BK$11:$BK$210,(AW$2+SUM($R$4:$R124))),"")</f>
        <v/>
      </c>
      <c r="BF125" s="25" t="str">
        <f>IF(AW125="","",SUMIF(Hide[Unique Types],$C125&amp;" "&amp;AX125&amp;" "&amp;AY125&amp;" "&amp;AZ125,SiteCalc2[FCI Charging Capacity '[kWh/day']]))</f>
        <v/>
      </c>
      <c r="BG125" s="27" t="str" cm="1">
        <f t="array" ref="BG125">IF(BG$2&lt;=$R125,INDEX('Sites Data'!$BC$11:$BC$210,(BG$2+SUM($R$4:$R124))),"")</f>
        <v/>
      </c>
      <c r="BH125" s="27" t="str" cm="1">
        <f t="array" ref="BH125">IF(BG$2&lt;=$R125,INDEX('Sites Data'!$BD$11:$BD$210,(BG$2+SUM($R$4:$R124))),"")</f>
        <v/>
      </c>
      <c r="BI125" s="27" t="str" cm="1">
        <f t="array" ref="BI125">IF(BG$2&lt;=$R125,INDEX('Sites Data'!$BE$11:$BE$210,(BG$2+SUM($R$4:$R124))),"")</f>
        <v/>
      </c>
      <c r="BJ125" s="27" t="str" cm="1">
        <f t="array" ref="BJ125">IF(BG$2&lt;=$R125,INDEX('Sites Data'!$BF$11:$BF$210,(BG$2+SUM($R$4:$R124))),"")</f>
        <v/>
      </c>
      <c r="BK125" s="27" t="str" cm="1">
        <f t="array" ref="BK125">IF(BG$2&lt;=$R125,INDEX('Sites Data'!$BG$11:$BG$210,(BG$2+SUM($R$4:$R124))),"")</f>
        <v/>
      </c>
      <c r="BL125" s="27" t="str" cm="1">
        <f t="array" ref="BL125">IF(BG$2&lt;=$R125,INDEX('Sites Data'!$BH$11:$BH$210,(BG$2+SUM($R$4:$R124))),"")</f>
        <v/>
      </c>
      <c r="BM125" s="27" t="str" cm="1">
        <f t="array" ref="BM125">IF(BG$2&lt;=$R125,INDEX('Sites Data'!$BI$11:$BI$210,(BG$2+SUM($R$4:$R124))),"")</f>
        <v/>
      </c>
      <c r="BN125" s="27" t="str" cm="1">
        <f t="array" ref="BN125">IF(BG$2&lt;=$R125,INDEX('Sites Data'!$BJ$11:$BJ$210,(BG$2+SUM($R$4:$R124))),"")</f>
        <v/>
      </c>
      <c r="BO125" s="27" t="str" cm="1">
        <f t="array" ref="BO125">IF(BG$2&lt;=$R125,INDEX('Sites Data'!$BK$11:$BK$210,(BG$2+SUM($R$4:$R124))),"")</f>
        <v/>
      </c>
      <c r="BP125" s="25" t="str">
        <f>IF(BG125="","",SUMIF(Hide[Unique Types],$C125&amp;" "&amp;BH125&amp;" "&amp;BI125&amp;" "&amp;BJ125,SiteCalc2[FCI Charging Capacity '[kWh/day']]))</f>
        <v/>
      </c>
      <c r="BQ125" s="27" t="str" cm="1">
        <f t="array" ref="BQ125">IF(BQ$2&lt;=$R125,INDEX('Sites Data'!$BC$11:$BC$210,(BQ$2+SUM($R$4:$R124))),"")</f>
        <v/>
      </c>
      <c r="BR125" s="27" t="str" cm="1">
        <f t="array" ref="BR125">IF(BQ$2&lt;=$R125,INDEX('Sites Data'!$BD$11:$BD$210,(BQ$2+SUM($R$4:$R124))),"")</f>
        <v/>
      </c>
      <c r="BS125" s="27" t="str" cm="1">
        <f t="array" ref="BS125">IF(BQ$2&lt;=$R125,INDEX('Sites Data'!$BE$11:$BE$210,(BQ$2+SUM($R$4:$R124))),"")</f>
        <v/>
      </c>
      <c r="BT125" s="27" t="str" cm="1">
        <f t="array" ref="BT125">IF(BQ$2&lt;=$R125,INDEX('Sites Data'!$BF$11:$BF$210,(BQ$2+SUM($R$4:$R124))),"")</f>
        <v/>
      </c>
      <c r="BU125" s="27" t="str" cm="1">
        <f t="array" ref="BU125">IF(BQ$2&lt;=$R125,INDEX('Sites Data'!$BG$11:$BG$210,(BQ$2+SUM($R$4:$R124))),"")</f>
        <v/>
      </c>
      <c r="BV125" s="27" t="str" cm="1">
        <f t="array" ref="BV125">IF(BQ$2&lt;=$R125,INDEX('Sites Data'!$BH$11:$BH$210,(BQ$2+SUM($R$4:$R124))),"")</f>
        <v/>
      </c>
      <c r="BW125" s="27" t="str" cm="1">
        <f t="array" ref="BW125">IF(BQ$2&lt;=$R125,INDEX('Sites Data'!$BI$11:$BI$210,(BQ$2+SUM($R$4:$R124))),"")</f>
        <v/>
      </c>
      <c r="BX125" s="27" t="str" cm="1">
        <f t="array" ref="BX125">IF(BQ$2&lt;=$R125,INDEX('Sites Data'!$BJ$11:$BJ$210,(BQ$2+SUM($R$4:$R124))),"")</f>
        <v/>
      </c>
      <c r="BY125" s="27" t="str" cm="1">
        <f t="array" ref="BY125">IF(BQ$2&lt;=$R125,INDEX('Sites Data'!$BK$11:$BK$210,(BQ$2+SUM($R$4:$R124))),"")</f>
        <v/>
      </c>
      <c r="BZ125" s="25" t="str">
        <f>IF(BQ125="","",SUMIF(Hide[Unique Types],$C125&amp;" "&amp;BR125&amp;" "&amp;BS125&amp;" "&amp;BT125,SiteCalc2[FCI Charging Capacity '[kWh/day']]))</f>
        <v/>
      </c>
      <c r="CA125" s="27" t="str" cm="1">
        <f t="array" ref="CA125">IF(CA$2&lt;=$R125,INDEX('Sites Data'!$BC$11:$BC$210,(CA$2+SUM($R$4:$R124))),"")</f>
        <v/>
      </c>
      <c r="CB125" s="27" t="str" cm="1">
        <f t="array" ref="CB125">IF(CA$2&lt;=$R125,INDEX('Sites Data'!$BD$11:$BD$210,(CA$2+SUM($R$4:$R124))),"")</f>
        <v/>
      </c>
      <c r="CC125" s="27" t="str" cm="1">
        <f t="array" ref="CC125">IF(CA$2&lt;=$R125,INDEX('Sites Data'!$BE$11:$BE$210,(CA$2+SUM($R$4:$R124))),"")</f>
        <v/>
      </c>
      <c r="CD125" s="27" t="str" cm="1">
        <f t="array" ref="CD125">IF(CA$2&lt;=$R125,INDEX('Sites Data'!$BF$11:$BF$210,(CA$2+SUM($R$4:$R124))),"")</f>
        <v/>
      </c>
      <c r="CE125" s="27" t="str" cm="1">
        <f t="array" ref="CE125">IF(CA$2&lt;=$R125,INDEX('Sites Data'!$BG$11:$BG$210,(CA$2+SUM($R$4:$R124))),"")</f>
        <v/>
      </c>
      <c r="CF125" s="27" t="str" cm="1">
        <f t="array" ref="CF125">IF(CA$2&lt;=$R125,INDEX('Sites Data'!$BH$11:$BH$210,(CA$2+SUM($R$4:$R124))),"")</f>
        <v/>
      </c>
      <c r="CG125" s="27" t="str" cm="1">
        <f t="array" ref="CG125">IF(CA$2&lt;=$R125,INDEX('Sites Data'!$BI$11:$BI$210,(CA$2+SUM($R$4:$R124))),"")</f>
        <v/>
      </c>
      <c r="CH125" s="27" t="str" cm="1">
        <f t="array" ref="CH125">IF(CA$2&lt;=$R125,INDEX('Sites Data'!$BJ$11:$BJ$210,(CA$2+SUM($R$4:$R124))),"")</f>
        <v/>
      </c>
      <c r="CI125" s="27" t="str" cm="1">
        <f t="array" ref="CI125">IF(CA$2&lt;=$R125,INDEX('Sites Data'!$BK$11:$BK$210,(CA$2+SUM($R$4:$R124))),"")</f>
        <v/>
      </c>
      <c r="CJ125" s="25" t="str">
        <f>IF(CA125="","",SUMIF(Hide[Unique Types],$C125&amp;" "&amp;CB125&amp;" "&amp;CC125&amp;" "&amp;CD125,SiteCalc2[FCI Charging Capacity '[kWh/day']]))</f>
        <v/>
      </c>
      <c r="CK125" s="25" t="str">
        <f t="shared" si="23"/>
        <v/>
      </c>
      <c r="CL125" s="25" t="str">
        <f t="shared" si="24"/>
        <v/>
      </c>
      <c r="CM125" s="25" t="str">
        <f t="shared" si="25"/>
        <v/>
      </c>
      <c r="CN125" s="25" t="str">
        <f t="shared" si="26"/>
        <v/>
      </c>
      <c r="CO125" s="25" t="str">
        <f t="shared" si="27"/>
        <v/>
      </c>
      <c r="CP125" s="25" t="str">
        <f t="shared" si="28"/>
        <v/>
      </c>
      <c r="CQ125" s="25" t="str">
        <f t="shared" si="29"/>
        <v/>
      </c>
      <c r="CR125" s="25" t="str">
        <f t="shared" si="30"/>
        <v/>
      </c>
      <c r="CS125" s="25" t="str">
        <f t="shared" si="31"/>
        <v/>
      </c>
      <c r="CT125" s="25" t="str">
        <f t="shared" si="32"/>
        <v/>
      </c>
    </row>
    <row r="126" spans="1:98" x14ac:dyDescent="0.3">
      <c r="A126" s="20">
        <v>123</v>
      </c>
      <c r="B126" s="20">
        <f t="shared" si="33"/>
        <v>0</v>
      </c>
      <c r="D126" s="25">
        <f>_xlfn.XLOOKUP(C126,SiteChar[Site Name],SiteChar[Site Street Address],"",0,1)</f>
        <v>0</v>
      </c>
      <c r="E126" s="25" t="str">
        <f>_xlfn.XLOOKUP(D126,SiteChar[Site Street Address],SiteChar[Site City],"",0,1)</f>
        <v/>
      </c>
      <c r="F126" s="25">
        <f>_xlfn.XLOOKUP($C126,SiteChar[Site Name],SiteChar[Latitude],"",0,1)</f>
        <v>0</v>
      </c>
      <c r="G126" s="25">
        <f>_xlfn.XLOOKUP($C126,SiteChar[Site Name],SiteChar[Longitude],"",0,1)</f>
        <v>0</v>
      </c>
      <c r="H126" s="33">
        <f>_xlfn.XLOOKUP($C126,SiteChar[Site Name],SiteChar[Expected Date of Station Operation],"",0,1)</f>
        <v>0</v>
      </c>
      <c r="I126" s="34">
        <f>_xlfn.XLOOKUP($C126,SiteChar[Site Name],SiteChar[Expected Daily Permitted Hours],"",0,1)</f>
        <v>0</v>
      </c>
      <c r="J126" s="25">
        <f>_xlfn.XLOOKUP($C126,SiteChar[Site Name],SiteChar[Maximum Total Site Power 
'[kW']],"",0,1)</f>
        <v>0</v>
      </c>
      <c r="K126" s="25"/>
      <c r="L126" s="25" cm="1">
        <f t="array" ref="L126">_xlfn.XLOOKUP($C126,SiteChar[Site Name],SiteCalc1[Total Site
FCI 
Power Rating 
'[kW']],"",0,1)</f>
        <v>0</v>
      </c>
      <c r="M126" s="25" cm="1">
        <f t="array" ref="M126">_xlfn.XLOOKUP($C126,SiteChar[Site Name],SiteCalc1[Total 
Site 
LMD-FCI Power Rating 
'[kW']],"",0,1)</f>
        <v>0</v>
      </c>
      <c r="N126" s="25" cm="1">
        <f t="array" ref="N126">_xlfn.XLOOKUP($C126,SiteChar[Site Name],SiteCalc1[Total Site
HD-FCI Power Rating 
'[kW']],"",0,1)</f>
        <v>0</v>
      </c>
      <c r="O126" s="25" cm="1">
        <f t="array" ref="O126">_xlfn.XLOOKUP($C126,SiteChar[Site Name],SiteCalc2[Total Number of 
Site 
FSEs],"",0,1)</f>
        <v>0</v>
      </c>
      <c r="P126" s="27" cm="1">
        <f t="array" ref="P126">_xlfn.XLOOKUP($C126,SiteChar[Site Name],SiteCalc2[Total Number of Site
LMD-FCI FSEs],"",0,1)</f>
        <v>0</v>
      </c>
      <c r="Q126" s="27" cm="1">
        <f t="array" ref="Q126">_xlfn.XLOOKUP($C126,SiteChar[Site Name],SiteCalc2[Total Number of Site
HD-FCI FSEs],"",0,1)</f>
        <v>0</v>
      </c>
      <c r="R126" s="27" t="str" cm="1">
        <f t="array" ref="R126">_xlfn.XLOOKUP(C126,'Sites Data'!AZ133:$AZ$210,'Sites Data'!BA133:$BA$210,"",0,1)</f>
        <v/>
      </c>
      <c r="S126" s="25" t="str" cm="1">
        <f t="array" ref="S126">INDEX('Sites Data'!$BC$11:$BC$210,(S$2+SUM($R$4:R125)))</f>
        <v/>
      </c>
      <c r="T126" s="25" t="str" cm="1">
        <f t="array" ref="T126">INDEX('Sites Data'!$BD$11:$BD$210,(S$2+SUM($R$4:R125)))</f>
        <v/>
      </c>
      <c r="U126" s="25" t="str" cm="1">
        <f t="array" ref="U126">INDEX('Sites Data'!$BE$11:$BE$210,(S$2+SUM($R$4:$R125)))</f>
        <v/>
      </c>
      <c r="V126" s="25" t="str" cm="1">
        <f t="array" ref="V126">INDEX('Sites Data'!$BF$11:$BF$210,(S$2+SUM($R$4:$R125)))</f>
        <v/>
      </c>
      <c r="W126" s="25" t="str" cm="1">
        <f t="array" ref="W126">INDEX('Sites Data'!$BG$11:$BG$210,(S$2+SUM($R$4:$R125)))</f>
        <v/>
      </c>
      <c r="X126" s="25" t="str" cm="1">
        <f t="array" ref="X126">INDEX('Sites Data'!$BH$11:$BH$210,(S$2+SUM($R$4:$R125)))</f>
        <v/>
      </c>
      <c r="Y126" s="25" t="str" cm="1">
        <f t="array" ref="Y126">INDEX('Sites Data'!$BI$11:$BI$210,(S$2+SUM($R$4:$R125)))</f>
        <v/>
      </c>
      <c r="Z126" s="25" t="str" cm="1">
        <f t="array" ref="Z126">INDEX('Sites Data'!$BJ$11:$BJ$210,(S$2+SUM($R$4:$R125)))</f>
        <v/>
      </c>
      <c r="AA126" s="25" t="str" cm="1">
        <f t="array" ref="AA126">INDEX('Sites Data'!$BK$11:$BK$210,(S$2+SUM($R$4:$R125)))</f>
        <v/>
      </c>
      <c r="AB126" s="25" t="str">
        <f>IF(S126="","",SUMIF(Hide[Unique Types],$C126&amp;" "&amp;T126&amp;" "&amp;U126&amp;" "&amp;V126,SiteCalc2[FCI Charging Capacity '[kWh/day']]))</f>
        <v/>
      </c>
      <c r="AC126" s="27" t="str" cm="1">
        <f t="array" ref="AC126">IF(AC$2&lt;=$R126,INDEX('Sites Data'!$BC$11:$BC$210,(AC$2+SUM($R$4:$R125))),"")</f>
        <v/>
      </c>
      <c r="AD126" s="152" t="str" cm="1">
        <f t="array" ref="AD126">IF(AC$2&lt;=$R126,INDEX('Sites Data'!$BD$11:$BD$210,(AC$2+SUM($R$4:$R125))),"")</f>
        <v/>
      </c>
      <c r="AE126" s="27" t="str" cm="1">
        <f t="array" ref="AE126">IF(AC$2&lt;=$R126,INDEX('Sites Data'!$BE$11:$BE$210,(AC$2+SUM($R$4:$R125))),"")</f>
        <v/>
      </c>
      <c r="AF126" s="27" t="str" cm="1">
        <f t="array" ref="AF126">IF(AC$2&lt;=$R126,INDEX('Sites Data'!$BF$11:$BF$210,(AC$2+SUM($R$4:$R125))),"")</f>
        <v/>
      </c>
      <c r="AG126" s="27" t="str" cm="1">
        <f t="array" ref="AG126">IF(AC$2&lt;=$R126,INDEX('Sites Data'!$BG$11:$BG$210,(AC$2+SUM($R$4:$R125))),"")</f>
        <v/>
      </c>
      <c r="AH126" s="27" t="str" cm="1">
        <f t="array" ref="AH126">IF(AC$2&lt;=$R126,INDEX('Sites Data'!$BH$11:$BH$210,(AC$2+SUM($R$4:$R125))),"")</f>
        <v/>
      </c>
      <c r="AI126" s="27" t="str" cm="1">
        <f t="array" ref="AI126">IF(AC$2&lt;=$R126,INDEX('Sites Data'!$BI$11:$BI$210,(AC$2+SUM($R$4:$R125))),"")</f>
        <v/>
      </c>
      <c r="AJ126" s="27" t="str" cm="1">
        <f t="array" ref="AJ126">IF(AC$2&lt;=$R126,INDEX('Sites Data'!$BJ$11:$BJ$210,(AC$2+SUM($R$4:$R125))),"")</f>
        <v/>
      </c>
      <c r="AK126" s="27" t="str" cm="1">
        <f t="array" ref="AK126">IF(AC$2&lt;=$R126,INDEX('Sites Data'!$BK$11:$BK$210,(AC$2+SUM($R$4:$R125))),"")</f>
        <v/>
      </c>
      <c r="AL126" s="25" t="str">
        <f>IF(AC126="","",SUMIF(Hide[Unique Types],$C126&amp;" "&amp;AD126&amp;" "&amp;AE126&amp;" "&amp;AF126,SiteCalc2[FCI Charging Capacity '[kWh/day']]))</f>
        <v/>
      </c>
      <c r="AM126" s="27" t="str" cm="1">
        <f t="array" ref="AM126">IF(AM$2&lt;=$R126,INDEX('Sites Data'!$BC$11:$BC$210,(AM$2+SUM($R$4:$R125))),"")</f>
        <v/>
      </c>
      <c r="AN126" s="27" t="str" cm="1">
        <f t="array" ref="AN126">IF(AM$2&lt;=$R126,INDEX('Sites Data'!$BD$11:$BD$210,(AM$2+SUM($R$4:$R125))),"")</f>
        <v/>
      </c>
      <c r="AO126" s="27" t="str" cm="1">
        <f t="array" ref="AO126">IF(AM$2&lt;=$R126,INDEX('Sites Data'!$BE$11:$BE$210,(AM$2+SUM($R$4:$R125))),"")</f>
        <v/>
      </c>
      <c r="AP126" s="27" t="str" cm="1">
        <f t="array" ref="AP126">IF(AM$2&lt;=$R126,INDEX('Sites Data'!$BF$11:$BF$210,(AM$2+SUM($R$4:$R125))),"")</f>
        <v/>
      </c>
      <c r="AQ126" s="27" t="str" cm="1">
        <f t="array" ref="AQ126">IF(AM$2&lt;=$R126,INDEX('Sites Data'!$BG$11:$BG$210,(AM$2+SUM($R$4:$R125))),"")</f>
        <v/>
      </c>
      <c r="AR126" s="27" t="str" cm="1">
        <f t="array" ref="AR126">IF(AM$2&lt;=$R126,INDEX('Sites Data'!$BH$11:$BH$210,(AM$2+SUM($R$4:$R125))),"")</f>
        <v/>
      </c>
      <c r="AS126" s="27" t="str" cm="1">
        <f t="array" ref="AS126">IF(AM$2&lt;=$R126,INDEX('Sites Data'!$BI$11:$BI$210,(AM$2+SUM($R$4:$R125))),"")</f>
        <v/>
      </c>
      <c r="AT126" s="27" t="str" cm="1">
        <f t="array" ref="AT126">IF(AM$2&lt;=$R126,INDEX('Sites Data'!$BJ$11:$BJ$210,(AM$2+SUM($R$4:$R125))),"")</f>
        <v/>
      </c>
      <c r="AU126" s="27" t="str" cm="1">
        <f t="array" ref="AU126">IF(AM$2&lt;=$R126,INDEX('Sites Data'!$BK$11:$BK$210,(AM$2+SUM($R$4:$R125))),"")</f>
        <v/>
      </c>
      <c r="AV126" s="25" t="str">
        <f>IF(AM126="","",SUMIF(Hide[Unique Types],$C126&amp;" "&amp;AN126&amp;" "&amp;AO126&amp;" "&amp;AP126,SiteCalc2[FCI Charging Capacity '[kWh/day']]))</f>
        <v/>
      </c>
      <c r="AW126" s="27" t="str" cm="1">
        <f t="array" ref="AW126">IF(AW$2&lt;=$R126,INDEX('Sites Data'!$BC$11:$BC$210,(AW$2+SUM($R$4:$R125))),"")</f>
        <v/>
      </c>
      <c r="AX126" s="27" t="str" cm="1">
        <f t="array" ref="AX126">IF(AW$2&lt;=$R126,INDEX('Sites Data'!$BD$11:$BD$210,(AW$2+SUM($R$4:$R125))),"")</f>
        <v/>
      </c>
      <c r="AY126" s="27" t="str" cm="1">
        <f t="array" ref="AY126">IF(AW$2&lt;=$R126,INDEX('Sites Data'!$BE$11:$BE$210,(AW$2+SUM($R$4:$R125))),"")</f>
        <v/>
      </c>
      <c r="AZ126" s="27" t="str" cm="1">
        <f t="array" ref="AZ126">IF(AW$2&lt;=$R126,INDEX('Sites Data'!$BF$11:$BF$210,(AW$2+SUM($R$4:$R125))),"")</f>
        <v/>
      </c>
      <c r="BA126" s="27" t="str" cm="1">
        <f t="array" ref="BA126">IF(AW$2&lt;=$R126,INDEX('Sites Data'!$BG$11:$BG$210,(AW$2+SUM($R$4:$R125))),"")</f>
        <v/>
      </c>
      <c r="BB126" s="27" t="str" cm="1">
        <f t="array" ref="BB126">IF(AW$2&lt;=$R126,INDEX('Sites Data'!$BH$11:$BH$210,(AW$2+SUM($R$4:$R125))),"")</f>
        <v/>
      </c>
      <c r="BC126" s="27" t="str" cm="1">
        <f t="array" ref="BC126">IF(AW$2&lt;=$R126,INDEX('Sites Data'!$BI$11:$BI$210,(AW$2+SUM($R$4:$R125))),"")</f>
        <v/>
      </c>
      <c r="BD126" s="27" t="str" cm="1">
        <f t="array" ref="BD126">IF(AW$2&lt;=$R126,INDEX('Sites Data'!$BJ$11:$BJ$210,(AW$2+SUM($R$4:$R125))),"")</f>
        <v/>
      </c>
      <c r="BE126" s="27" t="str" cm="1">
        <f t="array" ref="BE126">IF(AW$2&lt;=$R126,INDEX('Sites Data'!$BK$11:$BK$210,(AW$2+SUM($R$4:$R125))),"")</f>
        <v/>
      </c>
      <c r="BF126" s="25" t="str">
        <f>IF(AW126="","",SUMIF(Hide[Unique Types],$C126&amp;" "&amp;AX126&amp;" "&amp;AY126&amp;" "&amp;AZ126,SiteCalc2[FCI Charging Capacity '[kWh/day']]))</f>
        <v/>
      </c>
      <c r="BG126" s="27" t="str" cm="1">
        <f t="array" ref="BG126">IF(BG$2&lt;=$R126,INDEX('Sites Data'!$BC$11:$BC$210,(BG$2+SUM($R$4:$R125))),"")</f>
        <v/>
      </c>
      <c r="BH126" s="27" t="str" cm="1">
        <f t="array" ref="BH126">IF(BG$2&lt;=$R126,INDEX('Sites Data'!$BD$11:$BD$210,(BG$2+SUM($R$4:$R125))),"")</f>
        <v/>
      </c>
      <c r="BI126" s="27" t="str" cm="1">
        <f t="array" ref="BI126">IF(BG$2&lt;=$R126,INDEX('Sites Data'!$BE$11:$BE$210,(BG$2+SUM($R$4:$R125))),"")</f>
        <v/>
      </c>
      <c r="BJ126" s="27" t="str" cm="1">
        <f t="array" ref="BJ126">IF(BG$2&lt;=$R126,INDEX('Sites Data'!$BF$11:$BF$210,(BG$2+SUM($R$4:$R125))),"")</f>
        <v/>
      </c>
      <c r="BK126" s="27" t="str" cm="1">
        <f t="array" ref="BK126">IF(BG$2&lt;=$R126,INDEX('Sites Data'!$BG$11:$BG$210,(BG$2+SUM($R$4:$R125))),"")</f>
        <v/>
      </c>
      <c r="BL126" s="27" t="str" cm="1">
        <f t="array" ref="BL126">IF(BG$2&lt;=$R126,INDEX('Sites Data'!$BH$11:$BH$210,(BG$2+SUM($R$4:$R125))),"")</f>
        <v/>
      </c>
      <c r="BM126" s="27" t="str" cm="1">
        <f t="array" ref="BM126">IF(BG$2&lt;=$R126,INDEX('Sites Data'!$BI$11:$BI$210,(BG$2+SUM($R$4:$R125))),"")</f>
        <v/>
      </c>
      <c r="BN126" s="27" t="str" cm="1">
        <f t="array" ref="BN126">IF(BG$2&lt;=$R126,INDEX('Sites Data'!$BJ$11:$BJ$210,(BG$2+SUM($R$4:$R125))),"")</f>
        <v/>
      </c>
      <c r="BO126" s="27" t="str" cm="1">
        <f t="array" ref="BO126">IF(BG$2&lt;=$R126,INDEX('Sites Data'!$BK$11:$BK$210,(BG$2+SUM($R$4:$R125))),"")</f>
        <v/>
      </c>
      <c r="BP126" s="25" t="str">
        <f>IF(BG126="","",SUMIF(Hide[Unique Types],$C126&amp;" "&amp;BH126&amp;" "&amp;BI126&amp;" "&amp;BJ126,SiteCalc2[FCI Charging Capacity '[kWh/day']]))</f>
        <v/>
      </c>
      <c r="BQ126" s="27" t="str" cm="1">
        <f t="array" ref="BQ126">IF(BQ$2&lt;=$R126,INDEX('Sites Data'!$BC$11:$BC$210,(BQ$2+SUM($R$4:$R125))),"")</f>
        <v/>
      </c>
      <c r="BR126" s="27" t="str" cm="1">
        <f t="array" ref="BR126">IF(BQ$2&lt;=$R126,INDEX('Sites Data'!$BD$11:$BD$210,(BQ$2+SUM($R$4:$R125))),"")</f>
        <v/>
      </c>
      <c r="BS126" s="27" t="str" cm="1">
        <f t="array" ref="BS126">IF(BQ$2&lt;=$R126,INDEX('Sites Data'!$BE$11:$BE$210,(BQ$2+SUM($R$4:$R125))),"")</f>
        <v/>
      </c>
      <c r="BT126" s="27" t="str" cm="1">
        <f t="array" ref="BT126">IF(BQ$2&lt;=$R126,INDEX('Sites Data'!$BF$11:$BF$210,(BQ$2+SUM($R$4:$R125))),"")</f>
        <v/>
      </c>
      <c r="BU126" s="27" t="str" cm="1">
        <f t="array" ref="BU126">IF(BQ$2&lt;=$R126,INDEX('Sites Data'!$BG$11:$BG$210,(BQ$2+SUM($R$4:$R125))),"")</f>
        <v/>
      </c>
      <c r="BV126" s="27" t="str" cm="1">
        <f t="array" ref="BV126">IF(BQ$2&lt;=$R126,INDEX('Sites Data'!$BH$11:$BH$210,(BQ$2+SUM($R$4:$R125))),"")</f>
        <v/>
      </c>
      <c r="BW126" s="27" t="str" cm="1">
        <f t="array" ref="BW126">IF(BQ$2&lt;=$R126,INDEX('Sites Data'!$BI$11:$BI$210,(BQ$2+SUM($R$4:$R125))),"")</f>
        <v/>
      </c>
      <c r="BX126" s="27" t="str" cm="1">
        <f t="array" ref="BX126">IF(BQ$2&lt;=$R126,INDEX('Sites Data'!$BJ$11:$BJ$210,(BQ$2+SUM($R$4:$R125))),"")</f>
        <v/>
      </c>
      <c r="BY126" s="27" t="str" cm="1">
        <f t="array" ref="BY126">IF(BQ$2&lt;=$R126,INDEX('Sites Data'!$BK$11:$BK$210,(BQ$2+SUM($R$4:$R125))),"")</f>
        <v/>
      </c>
      <c r="BZ126" s="25" t="str">
        <f>IF(BQ126="","",SUMIF(Hide[Unique Types],$C126&amp;" "&amp;BR126&amp;" "&amp;BS126&amp;" "&amp;BT126,SiteCalc2[FCI Charging Capacity '[kWh/day']]))</f>
        <v/>
      </c>
      <c r="CA126" s="27" t="str" cm="1">
        <f t="array" ref="CA126">IF(CA$2&lt;=$R126,INDEX('Sites Data'!$BC$11:$BC$210,(CA$2+SUM($R$4:$R125))),"")</f>
        <v/>
      </c>
      <c r="CB126" s="27" t="str" cm="1">
        <f t="array" ref="CB126">IF(CA$2&lt;=$R126,INDEX('Sites Data'!$BD$11:$BD$210,(CA$2+SUM($R$4:$R125))),"")</f>
        <v/>
      </c>
      <c r="CC126" s="27" t="str" cm="1">
        <f t="array" ref="CC126">IF(CA$2&lt;=$R126,INDEX('Sites Data'!$BE$11:$BE$210,(CA$2+SUM($R$4:$R125))),"")</f>
        <v/>
      </c>
      <c r="CD126" s="27" t="str" cm="1">
        <f t="array" ref="CD126">IF(CA$2&lt;=$R126,INDEX('Sites Data'!$BF$11:$BF$210,(CA$2+SUM($R$4:$R125))),"")</f>
        <v/>
      </c>
      <c r="CE126" s="27" t="str" cm="1">
        <f t="array" ref="CE126">IF(CA$2&lt;=$R126,INDEX('Sites Data'!$BG$11:$BG$210,(CA$2+SUM($R$4:$R125))),"")</f>
        <v/>
      </c>
      <c r="CF126" s="27" t="str" cm="1">
        <f t="array" ref="CF126">IF(CA$2&lt;=$R126,INDEX('Sites Data'!$BH$11:$BH$210,(CA$2+SUM($R$4:$R125))),"")</f>
        <v/>
      </c>
      <c r="CG126" s="27" t="str" cm="1">
        <f t="array" ref="CG126">IF(CA$2&lt;=$R126,INDEX('Sites Data'!$BI$11:$BI$210,(CA$2+SUM($R$4:$R125))),"")</f>
        <v/>
      </c>
      <c r="CH126" s="27" t="str" cm="1">
        <f t="array" ref="CH126">IF(CA$2&lt;=$R126,INDEX('Sites Data'!$BJ$11:$BJ$210,(CA$2+SUM($R$4:$R125))),"")</f>
        <v/>
      </c>
      <c r="CI126" s="27" t="str" cm="1">
        <f t="array" ref="CI126">IF(CA$2&lt;=$R126,INDEX('Sites Data'!$BK$11:$BK$210,(CA$2+SUM($R$4:$R125))),"")</f>
        <v/>
      </c>
      <c r="CJ126" s="25" t="str">
        <f>IF(CA126="","",SUMIF(Hide[Unique Types],$C126&amp;" "&amp;CB126&amp;" "&amp;CC126&amp;" "&amp;CD126,SiteCalc2[FCI Charging Capacity '[kWh/day']]))</f>
        <v/>
      </c>
      <c r="CK126" s="25" t="str">
        <f t="shared" si="23"/>
        <v/>
      </c>
      <c r="CL126" s="25" t="str">
        <f t="shared" si="24"/>
        <v/>
      </c>
      <c r="CM126" s="25" t="str">
        <f t="shared" si="25"/>
        <v/>
      </c>
      <c r="CN126" s="25" t="str">
        <f t="shared" si="26"/>
        <v/>
      </c>
      <c r="CO126" s="25" t="str">
        <f t="shared" si="27"/>
        <v/>
      </c>
      <c r="CP126" s="25" t="str">
        <f t="shared" si="28"/>
        <v/>
      </c>
      <c r="CQ126" s="25" t="str">
        <f t="shared" si="29"/>
        <v/>
      </c>
      <c r="CR126" s="25" t="str">
        <f t="shared" si="30"/>
        <v/>
      </c>
      <c r="CS126" s="25" t="str">
        <f t="shared" si="31"/>
        <v/>
      </c>
      <c r="CT126" s="25" t="str">
        <f t="shared" si="32"/>
        <v/>
      </c>
    </row>
    <row r="127" spans="1:98" x14ac:dyDescent="0.3">
      <c r="A127" s="20">
        <v>124</v>
      </c>
      <c r="B127" s="20">
        <f t="shared" si="33"/>
        <v>0</v>
      </c>
      <c r="D127" s="25">
        <f>_xlfn.XLOOKUP(C127,SiteChar[Site Name],SiteChar[Site Street Address],"",0,1)</f>
        <v>0</v>
      </c>
      <c r="E127" s="25" t="str">
        <f>_xlfn.XLOOKUP(D127,SiteChar[Site Street Address],SiteChar[Site City],"",0,1)</f>
        <v/>
      </c>
      <c r="F127" s="25">
        <f>_xlfn.XLOOKUP($C127,SiteChar[Site Name],SiteChar[Latitude],"",0,1)</f>
        <v>0</v>
      </c>
      <c r="G127" s="25">
        <f>_xlfn.XLOOKUP($C127,SiteChar[Site Name],SiteChar[Longitude],"",0,1)</f>
        <v>0</v>
      </c>
      <c r="H127" s="33">
        <f>_xlfn.XLOOKUP($C127,SiteChar[Site Name],SiteChar[Expected Date of Station Operation],"",0,1)</f>
        <v>0</v>
      </c>
      <c r="I127" s="34">
        <f>_xlfn.XLOOKUP($C127,SiteChar[Site Name],SiteChar[Expected Daily Permitted Hours],"",0,1)</f>
        <v>0</v>
      </c>
      <c r="J127" s="25">
        <f>_xlfn.XLOOKUP($C127,SiteChar[Site Name],SiteChar[Maximum Total Site Power 
'[kW']],"",0,1)</f>
        <v>0</v>
      </c>
      <c r="K127" s="25"/>
      <c r="L127" s="25" cm="1">
        <f t="array" ref="L127">_xlfn.XLOOKUP($C127,SiteChar[Site Name],SiteCalc1[Total Site
FCI 
Power Rating 
'[kW']],"",0,1)</f>
        <v>0</v>
      </c>
      <c r="M127" s="25" cm="1">
        <f t="array" ref="M127">_xlfn.XLOOKUP($C127,SiteChar[Site Name],SiteCalc1[Total 
Site 
LMD-FCI Power Rating 
'[kW']],"",0,1)</f>
        <v>0</v>
      </c>
      <c r="N127" s="25" cm="1">
        <f t="array" ref="N127">_xlfn.XLOOKUP($C127,SiteChar[Site Name],SiteCalc1[Total Site
HD-FCI Power Rating 
'[kW']],"",0,1)</f>
        <v>0</v>
      </c>
      <c r="O127" s="25" cm="1">
        <f t="array" ref="O127">_xlfn.XLOOKUP($C127,SiteChar[Site Name],SiteCalc2[Total Number of 
Site 
FSEs],"",0,1)</f>
        <v>0</v>
      </c>
      <c r="P127" s="27" cm="1">
        <f t="array" ref="P127">_xlfn.XLOOKUP($C127,SiteChar[Site Name],SiteCalc2[Total Number of Site
LMD-FCI FSEs],"",0,1)</f>
        <v>0</v>
      </c>
      <c r="Q127" s="27" cm="1">
        <f t="array" ref="Q127">_xlfn.XLOOKUP($C127,SiteChar[Site Name],SiteCalc2[Total Number of Site
HD-FCI FSEs],"",0,1)</f>
        <v>0</v>
      </c>
      <c r="R127" s="27" t="str" cm="1">
        <f t="array" ref="R127">_xlfn.XLOOKUP(C127,'Sites Data'!AZ134:$AZ$210,'Sites Data'!BA134:$BA$210,"",0,1)</f>
        <v/>
      </c>
      <c r="S127" s="25" t="str" cm="1">
        <f t="array" ref="S127">INDEX('Sites Data'!$BC$11:$BC$210,(S$2+SUM($R$4:R126)))</f>
        <v/>
      </c>
      <c r="T127" s="25" t="str" cm="1">
        <f t="array" ref="T127">INDEX('Sites Data'!$BD$11:$BD$210,(S$2+SUM($R$4:R126)))</f>
        <v/>
      </c>
      <c r="U127" s="25" t="str" cm="1">
        <f t="array" ref="U127">INDEX('Sites Data'!$BE$11:$BE$210,(S$2+SUM($R$4:$R126)))</f>
        <v/>
      </c>
      <c r="V127" s="25" t="str" cm="1">
        <f t="array" ref="V127">INDEX('Sites Data'!$BF$11:$BF$210,(S$2+SUM($R$4:$R126)))</f>
        <v/>
      </c>
      <c r="W127" s="25" t="str" cm="1">
        <f t="array" ref="W127">INDEX('Sites Data'!$BG$11:$BG$210,(S$2+SUM($R$4:$R126)))</f>
        <v/>
      </c>
      <c r="X127" s="25" t="str" cm="1">
        <f t="array" ref="X127">INDEX('Sites Data'!$BH$11:$BH$210,(S$2+SUM($R$4:$R126)))</f>
        <v/>
      </c>
      <c r="Y127" s="25" t="str" cm="1">
        <f t="array" ref="Y127">INDEX('Sites Data'!$BI$11:$BI$210,(S$2+SUM($R$4:$R126)))</f>
        <v/>
      </c>
      <c r="Z127" s="25" t="str" cm="1">
        <f t="array" ref="Z127">INDEX('Sites Data'!$BJ$11:$BJ$210,(S$2+SUM($R$4:$R126)))</f>
        <v/>
      </c>
      <c r="AA127" s="25" t="str" cm="1">
        <f t="array" ref="AA127">INDEX('Sites Data'!$BK$11:$BK$210,(S$2+SUM($R$4:$R126)))</f>
        <v/>
      </c>
      <c r="AB127" s="25" t="str">
        <f>IF(S127="","",SUMIF(Hide[Unique Types],$C127&amp;" "&amp;T127&amp;" "&amp;U127&amp;" "&amp;V127,SiteCalc2[FCI Charging Capacity '[kWh/day']]))</f>
        <v/>
      </c>
      <c r="AC127" s="27" t="str" cm="1">
        <f t="array" ref="AC127">IF(AC$2&lt;=$R127,INDEX('Sites Data'!$BC$11:$BC$210,(AC$2+SUM($R$4:$R126))),"")</f>
        <v/>
      </c>
      <c r="AD127" s="152" t="str" cm="1">
        <f t="array" ref="AD127">IF(AC$2&lt;=$R127,INDEX('Sites Data'!$BD$11:$BD$210,(AC$2+SUM($R$4:$R126))),"")</f>
        <v/>
      </c>
      <c r="AE127" s="27" t="str" cm="1">
        <f t="array" ref="AE127">IF(AC$2&lt;=$R127,INDEX('Sites Data'!$BE$11:$BE$210,(AC$2+SUM($R$4:$R126))),"")</f>
        <v/>
      </c>
      <c r="AF127" s="27" t="str" cm="1">
        <f t="array" ref="AF127">IF(AC$2&lt;=$R127,INDEX('Sites Data'!$BF$11:$BF$210,(AC$2+SUM($R$4:$R126))),"")</f>
        <v/>
      </c>
      <c r="AG127" s="27" t="str" cm="1">
        <f t="array" ref="AG127">IF(AC$2&lt;=$R127,INDEX('Sites Data'!$BG$11:$BG$210,(AC$2+SUM($R$4:$R126))),"")</f>
        <v/>
      </c>
      <c r="AH127" s="27" t="str" cm="1">
        <f t="array" ref="AH127">IF(AC$2&lt;=$R127,INDEX('Sites Data'!$BH$11:$BH$210,(AC$2+SUM($R$4:$R126))),"")</f>
        <v/>
      </c>
      <c r="AI127" s="27" t="str" cm="1">
        <f t="array" ref="AI127">IF(AC$2&lt;=$R127,INDEX('Sites Data'!$BI$11:$BI$210,(AC$2+SUM($R$4:$R126))),"")</f>
        <v/>
      </c>
      <c r="AJ127" s="27" t="str" cm="1">
        <f t="array" ref="AJ127">IF(AC$2&lt;=$R127,INDEX('Sites Data'!$BJ$11:$BJ$210,(AC$2+SUM($R$4:$R126))),"")</f>
        <v/>
      </c>
      <c r="AK127" s="27" t="str" cm="1">
        <f t="array" ref="AK127">IF(AC$2&lt;=$R127,INDEX('Sites Data'!$BK$11:$BK$210,(AC$2+SUM($R$4:$R126))),"")</f>
        <v/>
      </c>
      <c r="AL127" s="25" t="str">
        <f>IF(AC127="","",SUMIF(Hide[Unique Types],$C127&amp;" "&amp;AD127&amp;" "&amp;AE127&amp;" "&amp;AF127,SiteCalc2[FCI Charging Capacity '[kWh/day']]))</f>
        <v/>
      </c>
      <c r="AM127" s="27" t="str" cm="1">
        <f t="array" ref="AM127">IF(AM$2&lt;=$R127,INDEX('Sites Data'!$BC$11:$BC$210,(AM$2+SUM($R$4:$R126))),"")</f>
        <v/>
      </c>
      <c r="AN127" s="27" t="str" cm="1">
        <f t="array" ref="AN127">IF(AM$2&lt;=$R127,INDEX('Sites Data'!$BD$11:$BD$210,(AM$2+SUM($R$4:$R126))),"")</f>
        <v/>
      </c>
      <c r="AO127" s="27" t="str" cm="1">
        <f t="array" ref="AO127">IF(AM$2&lt;=$R127,INDEX('Sites Data'!$BE$11:$BE$210,(AM$2+SUM($R$4:$R126))),"")</f>
        <v/>
      </c>
      <c r="AP127" s="27" t="str" cm="1">
        <f t="array" ref="AP127">IF(AM$2&lt;=$R127,INDEX('Sites Data'!$BF$11:$BF$210,(AM$2+SUM($R$4:$R126))),"")</f>
        <v/>
      </c>
      <c r="AQ127" s="27" t="str" cm="1">
        <f t="array" ref="AQ127">IF(AM$2&lt;=$R127,INDEX('Sites Data'!$BG$11:$BG$210,(AM$2+SUM($R$4:$R126))),"")</f>
        <v/>
      </c>
      <c r="AR127" s="27" t="str" cm="1">
        <f t="array" ref="AR127">IF(AM$2&lt;=$R127,INDEX('Sites Data'!$BH$11:$BH$210,(AM$2+SUM($R$4:$R126))),"")</f>
        <v/>
      </c>
      <c r="AS127" s="27" t="str" cm="1">
        <f t="array" ref="AS127">IF(AM$2&lt;=$R127,INDEX('Sites Data'!$BI$11:$BI$210,(AM$2+SUM($R$4:$R126))),"")</f>
        <v/>
      </c>
      <c r="AT127" s="27" t="str" cm="1">
        <f t="array" ref="AT127">IF(AM$2&lt;=$R127,INDEX('Sites Data'!$BJ$11:$BJ$210,(AM$2+SUM($R$4:$R126))),"")</f>
        <v/>
      </c>
      <c r="AU127" s="27" t="str" cm="1">
        <f t="array" ref="AU127">IF(AM$2&lt;=$R127,INDEX('Sites Data'!$BK$11:$BK$210,(AM$2+SUM($R$4:$R126))),"")</f>
        <v/>
      </c>
      <c r="AV127" s="25" t="str">
        <f>IF(AM127="","",SUMIF(Hide[Unique Types],$C127&amp;" "&amp;AN127&amp;" "&amp;AO127&amp;" "&amp;AP127,SiteCalc2[FCI Charging Capacity '[kWh/day']]))</f>
        <v/>
      </c>
      <c r="AW127" s="27" t="str" cm="1">
        <f t="array" ref="AW127">IF(AW$2&lt;=$R127,INDEX('Sites Data'!$BC$11:$BC$210,(AW$2+SUM($R$4:$R126))),"")</f>
        <v/>
      </c>
      <c r="AX127" s="27" t="str" cm="1">
        <f t="array" ref="AX127">IF(AW$2&lt;=$R127,INDEX('Sites Data'!$BD$11:$BD$210,(AW$2+SUM($R$4:$R126))),"")</f>
        <v/>
      </c>
      <c r="AY127" s="27" t="str" cm="1">
        <f t="array" ref="AY127">IF(AW$2&lt;=$R127,INDEX('Sites Data'!$BE$11:$BE$210,(AW$2+SUM($R$4:$R126))),"")</f>
        <v/>
      </c>
      <c r="AZ127" s="27" t="str" cm="1">
        <f t="array" ref="AZ127">IF(AW$2&lt;=$R127,INDEX('Sites Data'!$BF$11:$BF$210,(AW$2+SUM($R$4:$R126))),"")</f>
        <v/>
      </c>
      <c r="BA127" s="27" t="str" cm="1">
        <f t="array" ref="BA127">IF(AW$2&lt;=$R127,INDEX('Sites Data'!$BG$11:$BG$210,(AW$2+SUM($R$4:$R126))),"")</f>
        <v/>
      </c>
      <c r="BB127" s="27" t="str" cm="1">
        <f t="array" ref="BB127">IF(AW$2&lt;=$R127,INDEX('Sites Data'!$BH$11:$BH$210,(AW$2+SUM($R$4:$R126))),"")</f>
        <v/>
      </c>
      <c r="BC127" s="27" t="str" cm="1">
        <f t="array" ref="BC127">IF(AW$2&lt;=$R127,INDEX('Sites Data'!$BI$11:$BI$210,(AW$2+SUM($R$4:$R126))),"")</f>
        <v/>
      </c>
      <c r="BD127" s="27" t="str" cm="1">
        <f t="array" ref="BD127">IF(AW$2&lt;=$R127,INDEX('Sites Data'!$BJ$11:$BJ$210,(AW$2+SUM($R$4:$R126))),"")</f>
        <v/>
      </c>
      <c r="BE127" s="27" t="str" cm="1">
        <f t="array" ref="BE127">IF(AW$2&lt;=$R127,INDEX('Sites Data'!$BK$11:$BK$210,(AW$2+SUM($R$4:$R126))),"")</f>
        <v/>
      </c>
      <c r="BF127" s="25" t="str">
        <f>IF(AW127="","",SUMIF(Hide[Unique Types],$C127&amp;" "&amp;AX127&amp;" "&amp;AY127&amp;" "&amp;AZ127,SiteCalc2[FCI Charging Capacity '[kWh/day']]))</f>
        <v/>
      </c>
      <c r="BG127" s="27" t="str" cm="1">
        <f t="array" ref="BG127">IF(BG$2&lt;=$R127,INDEX('Sites Data'!$BC$11:$BC$210,(BG$2+SUM($R$4:$R126))),"")</f>
        <v/>
      </c>
      <c r="BH127" s="27" t="str" cm="1">
        <f t="array" ref="BH127">IF(BG$2&lt;=$R127,INDEX('Sites Data'!$BD$11:$BD$210,(BG$2+SUM($R$4:$R126))),"")</f>
        <v/>
      </c>
      <c r="BI127" s="27" t="str" cm="1">
        <f t="array" ref="BI127">IF(BG$2&lt;=$R127,INDEX('Sites Data'!$BE$11:$BE$210,(BG$2+SUM($R$4:$R126))),"")</f>
        <v/>
      </c>
      <c r="BJ127" s="27" t="str" cm="1">
        <f t="array" ref="BJ127">IF(BG$2&lt;=$R127,INDEX('Sites Data'!$BF$11:$BF$210,(BG$2+SUM($R$4:$R126))),"")</f>
        <v/>
      </c>
      <c r="BK127" s="27" t="str" cm="1">
        <f t="array" ref="BK127">IF(BG$2&lt;=$R127,INDEX('Sites Data'!$BG$11:$BG$210,(BG$2+SUM($R$4:$R126))),"")</f>
        <v/>
      </c>
      <c r="BL127" s="27" t="str" cm="1">
        <f t="array" ref="BL127">IF(BG$2&lt;=$R127,INDEX('Sites Data'!$BH$11:$BH$210,(BG$2+SUM($R$4:$R126))),"")</f>
        <v/>
      </c>
      <c r="BM127" s="27" t="str" cm="1">
        <f t="array" ref="BM127">IF(BG$2&lt;=$R127,INDEX('Sites Data'!$BI$11:$BI$210,(BG$2+SUM($R$4:$R126))),"")</f>
        <v/>
      </c>
      <c r="BN127" s="27" t="str" cm="1">
        <f t="array" ref="BN127">IF(BG$2&lt;=$R127,INDEX('Sites Data'!$BJ$11:$BJ$210,(BG$2+SUM($R$4:$R126))),"")</f>
        <v/>
      </c>
      <c r="BO127" s="27" t="str" cm="1">
        <f t="array" ref="BO127">IF(BG$2&lt;=$R127,INDEX('Sites Data'!$BK$11:$BK$210,(BG$2+SUM($R$4:$R126))),"")</f>
        <v/>
      </c>
      <c r="BP127" s="25" t="str">
        <f>IF(BG127="","",SUMIF(Hide[Unique Types],$C127&amp;" "&amp;BH127&amp;" "&amp;BI127&amp;" "&amp;BJ127,SiteCalc2[FCI Charging Capacity '[kWh/day']]))</f>
        <v/>
      </c>
      <c r="BQ127" s="27" t="str" cm="1">
        <f t="array" ref="BQ127">IF(BQ$2&lt;=$R127,INDEX('Sites Data'!$BC$11:$BC$210,(BQ$2+SUM($R$4:$R126))),"")</f>
        <v/>
      </c>
      <c r="BR127" s="27" t="str" cm="1">
        <f t="array" ref="BR127">IF(BQ$2&lt;=$R127,INDEX('Sites Data'!$BD$11:$BD$210,(BQ$2+SUM($R$4:$R126))),"")</f>
        <v/>
      </c>
      <c r="BS127" s="27" t="str" cm="1">
        <f t="array" ref="BS127">IF(BQ$2&lt;=$R127,INDEX('Sites Data'!$BE$11:$BE$210,(BQ$2+SUM($R$4:$R126))),"")</f>
        <v/>
      </c>
      <c r="BT127" s="27" t="str" cm="1">
        <f t="array" ref="BT127">IF(BQ$2&lt;=$R127,INDEX('Sites Data'!$BF$11:$BF$210,(BQ$2+SUM($R$4:$R126))),"")</f>
        <v/>
      </c>
      <c r="BU127" s="27" t="str" cm="1">
        <f t="array" ref="BU127">IF(BQ$2&lt;=$R127,INDEX('Sites Data'!$BG$11:$BG$210,(BQ$2+SUM($R$4:$R126))),"")</f>
        <v/>
      </c>
      <c r="BV127" s="27" t="str" cm="1">
        <f t="array" ref="BV127">IF(BQ$2&lt;=$R127,INDEX('Sites Data'!$BH$11:$BH$210,(BQ$2+SUM($R$4:$R126))),"")</f>
        <v/>
      </c>
      <c r="BW127" s="27" t="str" cm="1">
        <f t="array" ref="BW127">IF(BQ$2&lt;=$R127,INDEX('Sites Data'!$BI$11:$BI$210,(BQ$2+SUM($R$4:$R126))),"")</f>
        <v/>
      </c>
      <c r="BX127" s="27" t="str" cm="1">
        <f t="array" ref="BX127">IF(BQ$2&lt;=$R127,INDEX('Sites Data'!$BJ$11:$BJ$210,(BQ$2+SUM($R$4:$R126))),"")</f>
        <v/>
      </c>
      <c r="BY127" s="27" t="str" cm="1">
        <f t="array" ref="BY127">IF(BQ$2&lt;=$R127,INDEX('Sites Data'!$BK$11:$BK$210,(BQ$2+SUM($R$4:$R126))),"")</f>
        <v/>
      </c>
      <c r="BZ127" s="25" t="str">
        <f>IF(BQ127="","",SUMIF(Hide[Unique Types],$C127&amp;" "&amp;BR127&amp;" "&amp;BS127&amp;" "&amp;BT127,SiteCalc2[FCI Charging Capacity '[kWh/day']]))</f>
        <v/>
      </c>
      <c r="CA127" s="27" t="str" cm="1">
        <f t="array" ref="CA127">IF(CA$2&lt;=$R127,INDEX('Sites Data'!$BC$11:$BC$210,(CA$2+SUM($R$4:$R126))),"")</f>
        <v/>
      </c>
      <c r="CB127" s="27" t="str" cm="1">
        <f t="array" ref="CB127">IF(CA$2&lt;=$R127,INDEX('Sites Data'!$BD$11:$BD$210,(CA$2+SUM($R$4:$R126))),"")</f>
        <v/>
      </c>
      <c r="CC127" s="27" t="str" cm="1">
        <f t="array" ref="CC127">IF(CA$2&lt;=$R127,INDEX('Sites Data'!$BE$11:$BE$210,(CA$2+SUM($R$4:$R126))),"")</f>
        <v/>
      </c>
      <c r="CD127" s="27" t="str" cm="1">
        <f t="array" ref="CD127">IF(CA$2&lt;=$R127,INDEX('Sites Data'!$BF$11:$BF$210,(CA$2+SUM($R$4:$R126))),"")</f>
        <v/>
      </c>
      <c r="CE127" s="27" t="str" cm="1">
        <f t="array" ref="CE127">IF(CA$2&lt;=$R127,INDEX('Sites Data'!$BG$11:$BG$210,(CA$2+SUM($R$4:$R126))),"")</f>
        <v/>
      </c>
      <c r="CF127" s="27" t="str" cm="1">
        <f t="array" ref="CF127">IF(CA$2&lt;=$R127,INDEX('Sites Data'!$BH$11:$BH$210,(CA$2+SUM($R$4:$R126))),"")</f>
        <v/>
      </c>
      <c r="CG127" s="27" t="str" cm="1">
        <f t="array" ref="CG127">IF(CA$2&lt;=$R127,INDEX('Sites Data'!$BI$11:$BI$210,(CA$2+SUM($R$4:$R126))),"")</f>
        <v/>
      </c>
      <c r="CH127" s="27" t="str" cm="1">
        <f t="array" ref="CH127">IF(CA$2&lt;=$R127,INDEX('Sites Data'!$BJ$11:$BJ$210,(CA$2+SUM($R$4:$R126))),"")</f>
        <v/>
      </c>
      <c r="CI127" s="27" t="str" cm="1">
        <f t="array" ref="CI127">IF(CA$2&lt;=$R127,INDEX('Sites Data'!$BK$11:$BK$210,(CA$2+SUM($R$4:$R126))),"")</f>
        <v/>
      </c>
      <c r="CJ127" s="25" t="str">
        <f>IF(CA127="","",SUMIF(Hide[Unique Types],$C127&amp;" "&amp;CB127&amp;" "&amp;CC127&amp;" "&amp;CD127,SiteCalc2[FCI Charging Capacity '[kWh/day']]))</f>
        <v/>
      </c>
      <c r="CK127" s="25" t="str">
        <f t="shared" si="23"/>
        <v/>
      </c>
      <c r="CL127" s="25" t="str">
        <f t="shared" si="24"/>
        <v/>
      </c>
      <c r="CM127" s="25" t="str">
        <f t="shared" si="25"/>
        <v/>
      </c>
      <c r="CN127" s="25" t="str">
        <f t="shared" si="26"/>
        <v/>
      </c>
      <c r="CO127" s="25" t="str">
        <f t="shared" si="27"/>
        <v/>
      </c>
      <c r="CP127" s="25" t="str">
        <f t="shared" si="28"/>
        <v/>
      </c>
      <c r="CQ127" s="25" t="str">
        <f t="shared" si="29"/>
        <v/>
      </c>
      <c r="CR127" s="25" t="str">
        <f t="shared" si="30"/>
        <v/>
      </c>
      <c r="CS127" s="25" t="str">
        <f t="shared" si="31"/>
        <v/>
      </c>
      <c r="CT127" s="25" t="str">
        <f t="shared" si="32"/>
        <v/>
      </c>
    </row>
    <row r="128" spans="1:98" x14ac:dyDescent="0.3">
      <c r="A128" s="20">
        <v>125</v>
      </c>
      <c r="B128" s="20">
        <f t="shared" si="33"/>
        <v>0</v>
      </c>
      <c r="D128" s="25">
        <f>_xlfn.XLOOKUP(C128,SiteChar[Site Name],SiteChar[Site Street Address],"",0,1)</f>
        <v>0</v>
      </c>
      <c r="E128" s="25" t="str">
        <f>_xlfn.XLOOKUP(D128,SiteChar[Site Street Address],SiteChar[Site City],"",0,1)</f>
        <v/>
      </c>
      <c r="F128" s="25">
        <f>_xlfn.XLOOKUP($C128,SiteChar[Site Name],SiteChar[Latitude],"",0,1)</f>
        <v>0</v>
      </c>
      <c r="G128" s="25">
        <f>_xlfn.XLOOKUP($C128,SiteChar[Site Name],SiteChar[Longitude],"",0,1)</f>
        <v>0</v>
      </c>
      <c r="H128" s="33">
        <f>_xlfn.XLOOKUP($C128,SiteChar[Site Name],SiteChar[Expected Date of Station Operation],"",0,1)</f>
        <v>0</v>
      </c>
      <c r="I128" s="34">
        <f>_xlfn.XLOOKUP($C128,SiteChar[Site Name],SiteChar[Expected Daily Permitted Hours],"",0,1)</f>
        <v>0</v>
      </c>
      <c r="J128" s="25">
        <f>_xlfn.XLOOKUP($C128,SiteChar[Site Name],SiteChar[Maximum Total Site Power 
'[kW']],"",0,1)</f>
        <v>0</v>
      </c>
      <c r="K128" s="25"/>
      <c r="L128" s="25" cm="1">
        <f t="array" ref="L128">_xlfn.XLOOKUP($C128,SiteChar[Site Name],SiteCalc1[Total Site
FCI 
Power Rating 
'[kW']],"",0,1)</f>
        <v>0</v>
      </c>
      <c r="M128" s="25" cm="1">
        <f t="array" ref="M128">_xlfn.XLOOKUP($C128,SiteChar[Site Name],SiteCalc1[Total 
Site 
LMD-FCI Power Rating 
'[kW']],"",0,1)</f>
        <v>0</v>
      </c>
      <c r="N128" s="25" cm="1">
        <f t="array" ref="N128">_xlfn.XLOOKUP($C128,SiteChar[Site Name],SiteCalc1[Total Site
HD-FCI Power Rating 
'[kW']],"",0,1)</f>
        <v>0</v>
      </c>
      <c r="O128" s="25" cm="1">
        <f t="array" ref="O128">_xlfn.XLOOKUP($C128,SiteChar[Site Name],SiteCalc2[Total Number of 
Site 
FSEs],"",0,1)</f>
        <v>0</v>
      </c>
      <c r="P128" s="27" cm="1">
        <f t="array" ref="P128">_xlfn.XLOOKUP($C128,SiteChar[Site Name],SiteCalc2[Total Number of Site
LMD-FCI FSEs],"",0,1)</f>
        <v>0</v>
      </c>
      <c r="Q128" s="27" cm="1">
        <f t="array" ref="Q128">_xlfn.XLOOKUP($C128,SiteChar[Site Name],SiteCalc2[Total Number of Site
HD-FCI FSEs],"",0,1)</f>
        <v>0</v>
      </c>
      <c r="R128" s="27" t="str" cm="1">
        <f t="array" ref="R128">_xlfn.XLOOKUP(C128,'Sites Data'!AZ135:$AZ$210,'Sites Data'!BA135:$BA$210,"",0,1)</f>
        <v/>
      </c>
      <c r="S128" s="25" t="str" cm="1">
        <f t="array" ref="S128">INDEX('Sites Data'!$BC$11:$BC$210,(S$2+SUM($R$4:R127)))</f>
        <v/>
      </c>
      <c r="T128" s="25" t="str" cm="1">
        <f t="array" ref="T128">INDEX('Sites Data'!$BD$11:$BD$210,(S$2+SUM($R$4:R127)))</f>
        <v/>
      </c>
      <c r="U128" s="25" t="str" cm="1">
        <f t="array" ref="U128">INDEX('Sites Data'!$BE$11:$BE$210,(S$2+SUM($R$4:$R127)))</f>
        <v/>
      </c>
      <c r="V128" s="25" t="str" cm="1">
        <f t="array" ref="V128">INDEX('Sites Data'!$BF$11:$BF$210,(S$2+SUM($R$4:$R127)))</f>
        <v/>
      </c>
      <c r="W128" s="25" t="str" cm="1">
        <f t="array" ref="W128">INDEX('Sites Data'!$BG$11:$BG$210,(S$2+SUM($R$4:$R127)))</f>
        <v/>
      </c>
      <c r="X128" s="25" t="str" cm="1">
        <f t="array" ref="X128">INDEX('Sites Data'!$BH$11:$BH$210,(S$2+SUM($R$4:$R127)))</f>
        <v/>
      </c>
      <c r="Y128" s="25" t="str" cm="1">
        <f t="array" ref="Y128">INDEX('Sites Data'!$BI$11:$BI$210,(S$2+SUM($R$4:$R127)))</f>
        <v/>
      </c>
      <c r="Z128" s="25" t="str" cm="1">
        <f t="array" ref="Z128">INDEX('Sites Data'!$BJ$11:$BJ$210,(S$2+SUM($R$4:$R127)))</f>
        <v/>
      </c>
      <c r="AA128" s="25" t="str" cm="1">
        <f t="array" ref="AA128">INDEX('Sites Data'!$BK$11:$BK$210,(S$2+SUM($R$4:$R127)))</f>
        <v/>
      </c>
      <c r="AB128" s="25" t="str">
        <f>IF(S128="","",SUMIF(Hide[Unique Types],$C128&amp;" "&amp;T128&amp;" "&amp;U128&amp;" "&amp;V128,SiteCalc2[FCI Charging Capacity '[kWh/day']]))</f>
        <v/>
      </c>
      <c r="AC128" s="27" t="str" cm="1">
        <f t="array" ref="AC128">IF(AC$2&lt;=$R128,INDEX('Sites Data'!$BC$11:$BC$210,(AC$2+SUM($R$4:$R127))),"")</f>
        <v/>
      </c>
      <c r="AD128" s="152" t="str" cm="1">
        <f t="array" ref="AD128">IF(AC$2&lt;=$R128,INDEX('Sites Data'!$BD$11:$BD$210,(AC$2+SUM($R$4:$R127))),"")</f>
        <v/>
      </c>
      <c r="AE128" s="27" t="str" cm="1">
        <f t="array" ref="AE128">IF(AC$2&lt;=$R128,INDEX('Sites Data'!$BE$11:$BE$210,(AC$2+SUM($R$4:$R127))),"")</f>
        <v/>
      </c>
      <c r="AF128" s="27" t="str" cm="1">
        <f t="array" ref="AF128">IF(AC$2&lt;=$R128,INDEX('Sites Data'!$BF$11:$BF$210,(AC$2+SUM($R$4:$R127))),"")</f>
        <v/>
      </c>
      <c r="AG128" s="27" t="str" cm="1">
        <f t="array" ref="AG128">IF(AC$2&lt;=$R128,INDEX('Sites Data'!$BG$11:$BG$210,(AC$2+SUM($R$4:$R127))),"")</f>
        <v/>
      </c>
      <c r="AH128" s="27" t="str" cm="1">
        <f t="array" ref="AH128">IF(AC$2&lt;=$R128,INDEX('Sites Data'!$BH$11:$BH$210,(AC$2+SUM($R$4:$R127))),"")</f>
        <v/>
      </c>
      <c r="AI128" s="27" t="str" cm="1">
        <f t="array" ref="AI128">IF(AC$2&lt;=$R128,INDEX('Sites Data'!$BI$11:$BI$210,(AC$2+SUM($R$4:$R127))),"")</f>
        <v/>
      </c>
      <c r="AJ128" s="27" t="str" cm="1">
        <f t="array" ref="AJ128">IF(AC$2&lt;=$R128,INDEX('Sites Data'!$BJ$11:$BJ$210,(AC$2+SUM($R$4:$R127))),"")</f>
        <v/>
      </c>
      <c r="AK128" s="27" t="str" cm="1">
        <f t="array" ref="AK128">IF(AC$2&lt;=$R128,INDEX('Sites Data'!$BK$11:$BK$210,(AC$2+SUM($R$4:$R127))),"")</f>
        <v/>
      </c>
      <c r="AL128" s="25" t="str">
        <f>IF(AC128="","",SUMIF(Hide[Unique Types],$C128&amp;" "&amp;AD128&amp;" "&amp;AE128&amp;" "&amp;AF128,SiteCalc2[FCI Charging Capacity '[kWh/day']]))</f>
        <v/>
      </c>
      <c r="AM128" s="27" t="str" cm="1">
        <f t="array" ref="AM128">IF(AM$2&lt;=$R128,INDEX('Sites Data'!$BC$11:$BC$210,(AM$2+SUM($R$4:$R127))),"")</f>
        <v/>
      </c>
      <c r="AN128" s="27" t="str" cm="1">
        <f t="array" ref="AN128">IF(AM$2&lt;=$R128,INDEX('Sites Data'!$BD$11:$BD$210,(AM$2+SUM($R$4:$R127))),"")</f>
        <v/>
      </c>
      <c r="AO128" s="27" t="str" cm="1">
        <f t="array" ref="AO128">IF(AM$2&lt;=$R128,INDEX('Sites Data'!$BE$11:$BE$210,(AM$2+SUM($R$4:$R127))),"")</f>
        <v/>
      </c>
      <c r="AP128" s="27" t="str" cm="1">
        <f t="array" ref="AP128">IF(AM$2&lt;=$R128,INDEX('Sites Data'!$BF$11:$BF$210,(AM$2+SUM($R$4:$R127))),"")</f>
        <v/>
      </c>
      <c r="AQ128" s="27" t="str" cm="1">
        <f t="array" ref="AQ128">IF(AM$2&lt;=$R128,INDEX('Sites Data'!$BG$11:$BG$210,(AM$2+SUM($R$4:$R127))),"")</f>
        <v/>
      </c>
      <c r="AR128" s="27" t="str" cm="1">
        <f t="array" ref="AR128">IF(AM$2&lt;=$R128,INDEX('Sites Data'!$BH$11:$BH$210,(AM$2+SUM($R$4:$R127))),"")</f>
        <v/>
      </c>
      <c r="AS128" s="27" t="str" cm="1">
        <f t="array" ref="AS128">IF(AM$2&lt;=$R128,INDEX('Sites Data'!$BI$11:$BI$210,(AM$2+SUM($R$4:$R127))),"")</f>
        <v/>
      </c>
      <c r="AT128" s="27" t="str" cm="1">
        <f t="array" ref="AT128">IF(AM$2&lt;=$R128,INDEX('Sites Data'!$BJ$11:$BJ$210,(AM$2+SUM($R$4:$R127))),"")</f>
        <v/>
      </c>
      <c r="AU128" s="27" t="str" cm="1">
        <f t="array" ref="AU128">IF(AM$2&lt;=$R128,INDEX('Sites Data'!$BK$11:$BK$210,(AM$2+SUM($R$4:$R127))),"")</f>
        <v/>
      </c>
      <c r="AV128" s="25" t="str">
        <f>IF(AM128="","",SUMIF(Hide[Unique Types],$C128&amp;" "&amp;AN128&amp;" "&amp;AO128&amp;" "&amp;AP128,SiteCalc2[FCI Charging Capacity '[kWh/day']]))</f>
        <v/>
      </c>
      <c r="AW128" s="27" t="str" cm="1">
        <f t="array" ref="AW128">IF(AW$2&lt;=$R128,INDEX('Sites Data'!$BC$11:$BC$210,(AW$2+SUM($R$4:$R127))),"")</f>
        <v/>
      </c>
      <c r="AX128" s="27" t="str" cm="1">
        <f t="array" ref="AX128">IF(AW$2&lt;=$R128,INDEX('Sites Data'!$BD$11:$BD$210,(AW$2+SUM($R$4:$R127))),"")</f>
        <v/>
      </c>
      <c r="AY128" s="27" t="str" cm="1">
        <f t="array" ref="AY128">IF(AW$2&lt;=$R128,INDEX('Sites Data'!$BE$11:$BE$210,(AW$2+SUM($R$4:$R127))),"")</f>
        <v/>
      </c>
      <c r="AZ128" s="27" t="str" cm="1">
        <f t="array" ref="AZ128">IF(AW$2&lt;=$R128,INDEX('Sites Data'!$BF$11:$BF$210,(AW$2+SUM($R$4:$R127))),"")</f>
        <v/>
      </c>
      <c r="BA128" s="27" t="str" cm="1">
        <f t="array" ref="BA128">IF(AW$2&lt;=$R128,INDEX('Sites Data'!$BG$11:$BG$210,(AW$2+SUM($R$4:$R127))),"")</f>
        <v/>
      </c>
      <c r="BB128" s="27" t="str" cm="1">
        <f t="array" ref="BB128">IF(AW$2&lt;=$R128,INDEX('Sites Data'!$BH$11:$BH$210,(AW$2+SUM($R$4:$R127))),"")</f>
        <v/>
      </c>
      <c r="BC128" s="27" t="str" cm="1">
        <f t="array" ref="BC128">IF(AW$2&lt;=$R128,INDEX('Sites Data'!$BI$11:$BI$210,(AW$2+SUM($R$4:$R127))),"")</f>
        <v/>
      </c>
      <c r="BD128" s="27" t="str" cm="1">
        <f t="array" ref="BD128">IF(AW$2&lt;=$R128,INDEX('Sites Data'!$BJ$11:$BJ$210,(AW$2+SUM($R$4:$R127))),"")</f>
        <v/>
      </c>
      <c r="BE128" s="27" t="str" cm="1">
        <f t="array" ref="BE128">IF(AW$2&lt;=$R128,INDEX('Sites Data'!$BK$11:$BK$210,(AW$2+SUM($R$4:$R127))),"")</f>
        <v/>
      </c>
      <c r="BF128" s="25" t="str">
        <f>IF(AW128="","",SUMIF(Hide[Unique Types],$C128&amp;" "&amp;AX128&amp;" "&amp;AY128&amp;" "&amp;AZ128,SiteCalc2[FCI Charging Capacity '[kWh/day']]))</f>
        <v/>
      </c>
      <c r="BG128" s="27" t="str" cm="1">
        <f t="array" ref="BG128">IF(BG$2&lt;=$R128,INDEX('Sites Data'!$BC$11:$BC$210,(BG$2+SUM($R$4:$R127))),"")</f>
        <v/>
      </c>
      <c r="BH128" s="27" t="str" cm="1">
        <f t="array" ref="BH128">IF(BG$2&lt;=$R128,INDEX('Sites Data'!$BD$11:$BD$210,(BG$2+SUM($R$4:$R127))),"")</f>
        <v/>
      </c>
      <c r="BI128" s="27" t="str" cm="1">
        <f t="array" ref="BI128">IF(BG$2&lt;=$R128,INDEX('Sites Data'!$BE$11:$BE$210,(BG$2+SUM($R$4:$R127))),"")</f>
        <v/>
      </c>
      <c r="BJ128" s="27" t="str" cm="1">
        <f t="array" ref="BJ128">IF(BG$2&lt;=$R128,INDEX('Sites Data'!$BF$11:$BF$210,(BG$2+SUM($R$4:$R127))),"")</f>
        <v/>
      </c>
      <c r="BK128" s="27" t="str" cm="1">
        <f t="array" ref="BK128">IF(BG$2&lt;=$R128,INDEX('Sites Data'!$BG$11:$BG$210,(BG$2+SUM($R$4:$R127))),"")</f>
        <v/>
      </c>
      <c r="BL128" s="27" t="str" cm="1">
        <f t="array" ref="BL128">IF(BG$2&lt;=$R128,INDEX('Sites Data'!$BH$11:$BH$210,(BG$2+SUM($R$4:$R127))),"")</f>
        <v/>
      </c>
      <c r="BM128" s="27" t="str" cm="1">
        <f t="array" ref="BM128">IF(BG$2&lt;=$R128,INDEX('Sites Data'!$BI$11:$BI$210,(BG$2+SUM($R$4:$R127))),"")</f>
        <v/>
      </c>
      <c r="BN128" s="27" t="str" cm="1">
        <f t="array" ref="BN128">IF(BG$2&lt;=$R128,INDEX('Sites Data'!$BJ$11:$BJ$210,(BG$2+SUM($R$4:$R127))),"")</f>
        <v/>
      </c>
      <c r="BO128" s="27" t="str" cm="1">
        <f t="array" ref="BO128">IF(BG$2&lt;=$R128,INDEX('Sites Data'!$BK$11:$BK$210,(BG$2+SUM($R$4:$R127))),"")</f>
        <v/>
      </c>
      <c r="BP128" s="25" t="str">
        <f>IF(BG128="","",SUMIF(Hide[Unique Types],$C128&amp;" "&amp;BH128&amp;" "&amp;BI128&amp;" "&amp;BJ128,SiteCalc2[FCI Charging Capacity '[kWh/day']]))</f>
        <v/>
      </c>
      <c r="BQ128" s="27" t="str" cm="1">
        <f t="array" ref="BQ128">IF(BQ$2&lt;=$R128,INDEX('Sites Data'!$BC$11:$BC$210,(BQ$2+SUM($R$4:$R127))),"")</f>
        <v/>
      </c>
      <c r="BR128" s="27" t="str" cm="1">
        <f t="array" ref="BR128">IF(BQ$2&lt;=$R128,INDEX('Sites Data'!$BD$11:$BD$210,(BQ$2+SUM($R$4:$R127))),"")</f>
        <v/>
      </c>
      <c r="BS128" s="27" t="str" cm="1">
        <f t="array" ref="BS128">IF(BQ$2&lt;=$R128,INDEX('Sites Data'!$BE$11:$BE$210,(BQ$2+SUM($R$4:$R127))),"")</f>
        <v/>
      </c>
      <c r="BT128" s="27" t="str" cm="1">
        <f t="array" ref="BT128">IF(BQ$2&lt;=$R128,INDEX('Sites Data'!$BF$11:$BF$210,(BQ$2+SUM($R$4:$R127))),"")</f>
        <v/>
      </c>
      <c r="BU128" s="27" t="str" cm="1">
        <f t="array" ref="BU128">IF(BQ$2&lt;=$R128,INDEX('Sites Data'!$BG$11:$BG$210,(BQ$2+SUM($R$4:$R127))),"")</f>
        <v/>
      </c>
      <c r="BV128" s="27" t="str" cm="1">
        <f t="array" ref="BV128">IF(BQ$2&lt;=$R128,INDEX('Sites Data'!$BH$11:$BH$210,(BQ$2+SUM($R$4:$R127))),"")</f>
        <v/>
      </c>
      <c r="BW128" s="27" t="str" cm="1">
        <f t="array" ref="BW128">IF(BQ$2&lt;=$R128,INDEX('Sites Data'!$BI$11:$BI$210,(BQ$2+SUM($R$4:$R127))),"")</f>
        <v/>
      </c>
      <c r="BX128" s="27" t="str" cm="1">
        <f t="array" ref="BX128">IF(BQ$2&lt;=$R128,INDEX('Sites Data'!$BJ$11:$BJ$210,(BQ$2+SUM($R$4:$R127))),"")</f>
        <v/>
      </c>
      <c r="BY128" s="27" t="str" cm="1">
        <f t="array" ref="BY128">IF(BQ$2&lt;=$R128,INDEX('Sites Data'!$BK$11:$BK$210,(BQ$2+SUM($R$4:$R127))),"")</f>
        <v/>
      </c>
      <c r="BZ128" s="25" t="str">
        <f>IF(BQ128="","",SUMIF(Hide[Unique Types],$C128&amp;" "&amp;BR128&amp;" "&amp;BS128&amp;" "&amp;BT128,SiteCalc2[FCI Charging Capacity '[kWh/day']]))</f>
        <v/>
      </c>
      <c r="CA128" s="27" t="str" cm="1">
        <f t="array" ref="CA128">IF(CA$2&lt;=$R128,INDEX('Sites Data'!$BC$11:$BC$210,(CA$2+SUM($R$4:$R127))),"")</f>
        <v/>
      </c>
      <c r="CB128" s="27" t="str" cm="1">
        <f t="array" ref="CB128">IF(CA$2&lt;=$R128,INDEX('Sites Data'!$BD$11:$BD$210,(CA$2+SUM($R$4:$R127))),"")</f>
        <v/>
      </c>
      <c r="CC128" s="27" t="str" cm="1">
        <f t="array" ref="CC128">IF(CA$2&lt;=$R128,INDEX('Sites Data'!$BE$11:$BE$210,(CA$2+SUM($R$4:$R127))),"")</f>
        <v/>
      </c>
      <c r="CD128" s="27" t="str" cm="1">
        <f t="array" ref="CD128">IF(CA$2&lt;=$R128,INDEX('Sites Data'!$BF$11:$BF$210,(CA$2+SUM($R$4:$R127))),"")</f>
        <v/>
      </c>
      <c r="CE128" s="27" t="str" cm="1">
        <f t="array" ref="CE128">IF(CA$2&lt;=$R128,INDEX('Sites Data'!$BG$11:$BG$210,(CA$2+SUM($R$4:$R127))),"")</f>
        <v/>
      </c>
      <c r="CF128" s="27" t="str" cm="1">
        <f t="array" ref="CF128">IF(CA$2&lt;=$R128,INDEX('Sites Data'!$BH$11:$BH$210,(CA$2+SUM($R$4:$R127))),"")</f>
        <v/>
      </c>
      <c r="CG128" s="27" t="str" cm="1">
        <f t="array" ref="CG128">IF(CA$2&lt;=$R128,INDEX('Sites Data'!$BI$11:$BI$210,(CA$2+SUM($R$4:$R127))),"")</f>
        <v/>
      </c>
      <c r="CH128" s="27" t="str" cm="1">
        <f t="array" ref="CH128">IF(CA$2&lt;=$R128,INDEX('Sites Data'!$BJ$11:$BJ$210,(CA$2+SUM($R$4:$R127))),"")</f>
        <v/>
      </c>
      <c r="CI128" s="27" t="str" cm="1">
        <f t="array" ref="CI128">IF(CA$2&lt;=$R128,INDEX('Sites Data'!$BK$11:$BK$210,(CA$2+SUM($R$4:$R127))),"")</f>
        <v/>
      </c>
      <c r="CJ128" s="25" t="str">
        <f>IF(CA128="","",SUMIF(Hide[Unique Types],$C128&amp;" "&amp;CB128&amp;" "&amp;CC128&amp;" "&amp;CD128,SiteCalc2[FCI Charging Capacity '[kWh/day']]))</f>
        <v/>
      </c>
      <c r="CK128" s="25" t="str">
        <f t="shared" si="23"/>
        <v/>
      </c>
      <c r="CL128" s="25" t="str">
        <f t="shared" si="24"/>
        <v/>
      </c>
      <c r="CM128" s="25" t="str">
        <f t="shared" si="25"/>
        <v/>
      </c>
      <c r="CN128" s="25" t="str">
        <f t="shared" si="26"/>
        <v/>
      </c>
      <c r="CO128" s="25" t="str">
        <f t="shared" si="27"/>
        <v/>
      </c>
      <c r="CP128" s="25" t="str">
        <f t="shared" si="28"/>
        <v/>
      </c>
      <c r="CQ128" s="25" t="str">
        <f t="shared" si="29"/>
        <v/>
      </c>
      <c r="CR128" s="25" t="str">
        <f t="shared" si="30"/>
        <v/>
      </c>
      <c r="CS128" s="25" t="str">
        <f t="shared" si="31"/>
        <v/>
      </c>
      <c r="CT128" s="25" t="str">
        <f t="shared" si="32"/>
        <v/>
      </c>
    </row>
    <row r="129" spans="1:98" x14ac:dyDescent="0.3">
      <c r="A129" s="20">
        <v>126</v>
      </c>
      <c r="B129" s="20">
        <f t="shared" si="33"/>
        <v>0</v>
      </c>
      <c r="D129" s="25">
        <f>_xlfn.XLOOKUP(C129,SiteChar[Site Name],SiteChar[Site Street Address],"",0,1)</f>
        <v>0</v>
      </c>
      <c r="E129" s="25" t="str">
        <f>_xlfn.XLOOKUP(D129,SiteChar[Site Street Address],SiteChar[Site City],"",0,1)</f>
        <v/>
      </c>
      <c r="F129" s="25">
        <f>_xlfn.XLOOKUP($C129,SiteChar[Site Name],SiteChar[Latitude],"",0,1)</f>
        <v>0</v>
      </c>
      <c r="G129" s="25">
        <f>_xlfn.XLOOKUP($C129,SiteChar[Site Name],SiteChar[Longitude],"",0,1)</f>
        <v>0</v>
      </c>
      <c r="H129" s="33">
        <f>_xlfn.XLOOKUP($C129,SiteChar[Site Name],SiteChar[Expected Date of Station Operation],"",0,1)</f>
        <v>0</v>
      </c>
      <c r="I129" s="34">
        <f>_xlfn.XLOOKUP($C129,SiteChar[Site Name],SiteChar[Expected Daily Permitted Hours],"",0,1)</f>
        <v>0</v>
      </c>
      <c r="J129" s="25">
        <f>_xlfn.XLOOKUP($C129,SiteChar[Site Name],SiteChar[Maximum Total Site Power 
'[kW']],"",0,1)</f>
        <v>0</v>
      </c>
      <c r="K129" s="25"/>
      <c r="L129" s="25" cm="1">
        <f t="array" ref="L129">_xlfn.XLOOKUP($C129,SiteChar[Site Name],SiteCalc1[Total Site
FCI 
Power Rating 
'[kW']],"",0,1)</f>
        <v>0</v>
      </c>
      <c r="M129" s="25" cm="1">
        <f t="array" ref="M129">_xlfn.XLOOKUP($C129,SiteChar[Site Name],SiteCalc1[Total 
Site 
LMD-FCI Power Rating 
'[kW']],"",0,1)</f>
        <v>0</v>
      </c>
      <c r="N129" s="25" cm="1">
        <f t="array" ref="N129">_xlfn.XLOOKUP($C129,SiteChar[Site Name],SiteCalc1[Total Site
HD-FCI Power Rating 
'[kW']],"",0,1)</f>
        <v>0</v>
      </c>
      <c r="O129" s="25" cm="1">
        <f t="array" ref="O129">_xlfn.XLOOKUP($C129,SiteChar[Site Name],SiteCalc2[Total Number of 
Site 
FSEs],"",0,1)</f>
        <v>0</v>
      </c>
      <c r="P129" s="27" cm="1">
        <f t="array" ref="P129">_xlfn.XLOOKUP($C129,SiteChar[Site Name],SiteCalc2[Total Number of Site
LMD-FCI FSEs],"",0,1)</f>
        <v>0</v>
      </c>
      <c r="Q129" s="27" cm="1">
        <f t="array" ref="Q129">_xlfn.XLOOKUP($C129,SiteChar[Site Name],SiteCalc2[Total Number of Site
HD-FCI FSEs],"",0,1)</f>
        <v>0</v>
      </c>
      <c r="R129" s="27" t="str" cm="1">
        <f t="array" ref="R129">_xlfn.XLOOKUP(C129,'Sites Data'!AZ136:$AZ$210,'Sites Data'!BA136:$BA$210,"",0,1)</f>
        <v/>
      </c>
      <c r="S129" s="25" t="str" cm="1">
        <f t="array" ref="S129">INDEX('Sites Data'!$BC$11:$BC$210,(S$2+SUM($R$4:R128)))</f>
        <v/>
      </c>
      <c r="T129" s="25" t="str" cm="1">
        <f t="array" ref="T129">INDEX('Sites Data'!$BD$11:$BD$210,(S$2+SUM($R$4:R128)))</f>
        <v/>
      </c>
      <c r="U129" s="25" t="str" cm="1">
        <f t="array" ref="U129">INDEX('Sites Data'!$BE$11:$BE$210,(S$2+SUM($R$4:$R128)))</f>
        <v/>
      </c>
      <c r="V129" s="25" t="str" cm="1">
        <f t="array" ref="V129">INDEX('Sites Data'!$BF$11:$BF$210,(S$2+SUM($R$4:$R128)))</f>
        <v/>
      </c>
      <c r="W129" s="25" t="str" cm="1">
        <f t="array" ref="W129">INDEX('Sites Data'!$BG$11:$BG$210,(S$2+SUM($R$4:$R128)))</f>
        <v/>
      </c>
      <c r="X129" s="25" t="str" cm="1">
        <f t="array" ref="X129">INDEX('Sites Data'!$BH$11:$BH$210,(S$2+SUM($R$4:$R128)))</f>
        <v/>
      </c>
      <c r="Y129" s="25" t="str" cm="1">
        <f t="array" ref="Y129">INDEX('Sites Data'!$BI$11:$BI$210,(S$2+SUM($R$4:$R128)))</f>
        <v/>
      </c>
      <c r="Z129" s="25" t="str" cm="1">
        <f t="array" ref="Z129">INDEX('Sites Data'!$BJ$11:$BJ$210,(S$2+SUM($R$4:$R128)))</f>
        <v/>
      </c>
      <c r="AA129" s="25" t="str" cm="1">
        <f t="array" ref="AA129">INDEX('Sites Data'!$BK$11:$BK$210,(S$2+SUM($R$4:$R128)))</f>
        <v/>
      </c>
      <c r="AB129" s="25" t="str">
        <f>IF(S129="","",SUMIF(Hide[Unique Types],$C129&amp;" "&amp;T129&amp;" "&amp;U129&amp;" "&amp;V129,SiteCalc2[FCI Charging Capacity '[kWh/day']]))</f>
        <v/>
      </c>
      <c r="AC129" s="27" t="str" cm="1">
        <f t="array" ref="AC129">IF(AC$2&lt;=$R129,INDEX('Sites Data'!$BC$11:$BC$210,(AC$2+SUM($R$4:$R128))),"")</f>
        <v/>
      </c>
      <c r="AD129" s="152" t="str" cm="1">
        <f t="array" ref="AD129">IF(AC$2&lt;=$R129,INDEX('Sites Data'!$BD$11:$BD$210,(AC$2+SUM($R$4:$R128))),"")</f>
        <v/>
      </c>
      <c r="AE129" s="27" t="str" cm="1">
        <f t="array" ref="AE129">IF(AC$2&lt;=$R129,INDEX('Sites Data'!$BE$11:$BE$210,(AC$2+SUM($R$4:$R128))),"")</f>
        <v/>
      </c>
      <c r="AF129" s="27" t="str" cm="1">
        <f t="array" ref="AF129">IF(AC$2&lt;=$R129,INDEX('Sites Data'!$BF$11:$BF$210,(AC$2+SUM($R$4:$R128))),"")</f>
        <v/>
      </c>
      <c r="AG129" s="27" t="str" cm="1">
        <f t="array" ref="AG129">IF(AC$2&lt;=$R129,INDEX('Sites Data'!$BG$11:$BG$210,(AC$2+SUM($R$4:$R128))),"")</f>
        <v/>
      </c>
      <c r="AH129" s="27" t="str" cm="1">
        <f t="array" ref="AH129">IF(AC$2&lt;=$R129,INDEX('Sites Data'!$BH$11:$BH$210,(AC$2+SUM($R$4:$R128))),"")</f>
        <v/>
      </c>
      <c r="AI129" s="27" t="str" cm="1">
        <f t="array" ref="AI129">IF(AC$2&lt;=$R129,INDEX('Sites Data'!$BI$11:$BI$210,(AC$2+SUM($R$4:$R128))),"")</f>
        <v/>
      </c>
      <c r="AJ129" s="27" t="str" cm="1">
        <f t="array" ref="AJ129">IF(AC$2&lt;=$R129,INDEX('Sites Data'!$BJ$11:$BJ$210,(AC$2+SUM($R$4:$R128))),"")</f>
        <v/>
      </c>
      <c r="AK129" s="27" t="str" cm="1">
        <f t="array" ref="AK129">IF(AC$2&lt;=$R129,INDEX('Sites Data'!$BK$11:$BK$210,(AC$2+SUM($R$4:$R128))),"")</f>
        <v/>
      </c>
      <c r="AL129" s="25" t="str">
        <f>IF(AC129="","",SUMIF(Hide[Unique Types],$C129&amp;" "&amp;AD129&amp;" "&amp;AE129&amp;" "&amp;AF129,SiteCalc2[FCI Charging Capacity '[kWh/day']]))</f>
        <v/>
      </c>
      <c r="AM129" s="27" t="str" cm="1">
        <f t="array" ref="AM129">IF(AM$2&lt;=$R129,INDEX('Sites Data'!$BC$11:$BC$210,(AM$2+SUM($R$4:$R128))),"")</f>
        <v/>
      </c>
      <c r="AN129" s="27" t="str" cm="1">
        <f t="array" ref="AN129">IF(AM$2&lt;=$R129,INDEX('Sites Data'!$BD$11:$BD$210,(AM$2+SUM($R$4:$R128))),"")</f>
        <v/>
      </c>
      <c r="AO129" s="27" t="str" cm="1">
        <f t="array" ref="AO129">IF(AM$2&lt;=$R129,INDEX('Sites Data'!$BE$11:$BE$210,(AM$2+SUM($R$4:$R128))),"")</f>
        <v/>
      </c>
      <c r="AP129" s="27" t="str" cm="1">
        <f t="array" ref="AP129">IF(AM$2&lt;=$R129,INDEX('Sites Data'!$BF$11:$BF$210,(AM$2+SUM($R$4:$R128))),"")</f>
        <v/>
      </c>
      <c r="AQ129" s="27" t="str" cm="1">
        <f t="array" ref="AQ129">IF(AM$2&lt;=$R129,INDEX('Sites Data'!$BG$11:$BG$210,(AM$2+SUM($R$4:$R128))),"")</f>
        <v/>
      </c>
      <c r="AR129" s="27" t="str" cm="1">
        <f t="array" ref="AR129">IF(AM$2&lt;=$R129,INDEX('Sites Data'!$BH$11:$BH$210,(AM$2+SUM($R$4:$R128))),"")</f>
        <v/>
      </c>
      <c r="AS129" s="27" t="str" cm="1">
        <f t="array" ref="AS129">IF(AM$2&lt;=$R129,INDEX('Sites Data'!$BI$11:$BI$210,(AM$2+SUM($R$4:$R128))),"")</f>
        <v/>
      </c>
      <c r="AT129" s="27" t="str" cm="1">
        <f t="array" ref="AT129">IF(AM$2&lt;=$R129,INDEX('Sites Data'!$BJ$11:$BJ$210,(AM$2+SUM($R$4:$R128))),"")</f>
        <v/>
      </c>
      <c r="AU129" s="27" t="str" cm="1">
        <f t="array" ref="AU129">IF(AM$2&lt;=$R129,INDEX('Sites Data'!$BK$11:$BK$210,(AM$2+SUM($R$4:$R128))),"")</f>
        <v/>
      </c>
      <c r="AV129" s="25" t="str">
        <f>IF(AM129="","",SUMIF(Hide[Unique Types],$C129&amp;" "&amp;AN129&amp;" "&amp;AO129&amp;" "&amp;AP129,SiteCalc2[FCI Charging Capacity '[kWh/day']]))</f>
        <v/>
      </c>
      <c r="AW129" s="27" t="str" cm="1">
        <f t="array" ref="AW129">IF(AW$2&lt;=$R129,INDEX('Sites Data'!$BC$11:$BC$210,(AW$2+SUM($R$4:$R128))),"")</f>
        <v/>
      </c>
      <c r="AX129" s="27" t="str" cm="1">
        <f t="array" ref="AX129">IF(AW$2&lt;=$R129,INDEX('Sites Data'!$BD$11:$BD$210,(AW$2+SUM($R$4:$R128))),"")</f>
        <v/>
      </c>
      <c r="AY129" s="27" t="str" cm="1">
        <f t="array" ref="AY129">IF(AW$2&lt;=$R129,INDEX('Sites Data'!$BE$11:$BE$210,(AW$2+SUM($R$4:$R128))),"")</f>
        <v/>
      </c>
      <c r="AZ129" s="27" t="str" cm="1">
        <f t="array" ref="AZ129">IF(AW$2&lt;=$R129,INDEX('Sites Data'!$BF$11:$BF$210,(AW$2+SUM($R$4:$R128))),"")</f>
        <v/>
      </c>
      <c r="BA129" s="27" t="str" cm="1">
        <f t="array" ref="BA129">IF(AW$2&lt;=$R129,INDEX('Sites Data'!$BG$11:$BG$210,(AW$2+SUM($R$4:$R128))),"")</f>
        <v/>
      </c>
      <c r="BB129" s="27" t="str" cm="1">
        <f t="array" ref="BB129">IF(AW$2&lt;=$R129,INDEX('Sites Data'!$BH$11:$BH$210,(AW$2+SUM($R$4:$R128))),"")</f>
        <v/>
      </c>
      <c r="BC129" s="27" t="str" cm="1">
        <f t="array" ref="BC129">IF(AW$2&lt;=$R129,INDEX('Sites Data'!$BI$11:$BI$210,(AW$2+SUM($R$4:$R128))),"")</f>
        <v/>
      </c>
      <c r="BD129" s="27" t="str" cm="1">
        <f t="array" ref="BD129">IF(AW$2&lt;=$R129,INDEX('Sites Data'!$BJ$11:$BJ$210,(AW$2+SUM($R$4:$R128))),"")</f>
        <v/>
      </c>
      <c r="BE129" s="27" t="str" cm="1">
        <f t="array" ref="BE129">IF(AW$2&lt;=$R129,INDEX('Sites Data'!$BK$11:$BK$210,(AW$2+SUM($R$4:$R128))),"")</f>
        <v/>
      </c>
      <c r="BF129" s="25" t="str">
        <f>IF(AW129="","",SUMIF(Hide[Unique Types],$C129&amp;" "&amp;AX129&amp;" "&amp;AY129&amp;" "&amp;AZ129,SiteCalc2[FCI Charging Capacity '[kWh/day']]))</f>
        <v/>
      </c>
      <c r="BG129" s="27" t="str" cm="1">
        <f t="array" ref="BG129">IF(BG$2&lt;=$R129,INDEX('Sites Data'!$BC$11:$BC$210,(BG$2+SUM($R$4:$R128))),"")</f>
        <v/>
      </c>
      <c r="BH129" s="27" t="str" cm="1">
        <f t="array" ref="BH129">IF(BG$2&lt;=$R129,INDEX('Sites Data'!$BD$11:$BD$210,(BG$2+SUM($R$4:$R128))),"")</f>
        <v/>
      </c>
      <c r="BI129" s="27" t="str" cm="1">
        <f t="array" ref="BI129">IF(BG$2&lt;=$R129,INDEX('Sites Data'!$BE$11:$BE$210,(BG$2+SUM($R$4:$R128))),"")</f>
        <v/>
      </c>
      <c r="BJ129" s="27" t="str" cm="1">
        <f t="array" ref="BJ129">IF(BG$2&lt;=$R129,INDEX('Sites Data'!$BF$11:$BF$210,(BG$2+SUM($R$4:$R128))),"")</f>
        <v/>
      </c>
      <c r="BK129" s="27" t="str" cm="1">
        <f t="array" ref="BK129">IF(BG$2&lt;=$R129,INDEX('Sites Data'!$BG$11:$BG$210,(BG$2+SUM($R$4:$R128))),"")</f>
        <v/>
      </c>
      <c r="BL129" s="27" t="str" cm="1">
        <f t="array" ref="BL129">IF(BG$2&lt;=$R129,INDEX('Sites Data'!$BH$11:$BH$210,(BG$2+SUM($R$4:$R128))),"")</f>
        <v/>
      </c>
      <c r="BM129" s="27" t="str" cm="1">
        <f t="array" ref="BM129">IF(BG$2&lt;=$R129,INDEX('Sites Data'!$BI$11:$BI$210,(BG$2+SUM($R$4:$R128))),"")</f>
        <v/>
      </c>
      <c r="BN129" s="27" t="str" cm="1">
        <f t="array" ref="BN129">IF(BG$2&lt;=$R129,INDEX('Sites Data'!$BJ$11:$BJ$210,(BG$2+SUM($R$4:$R128))),"")</f>
        <v/>
      </c>
      <c r="BO129" s="27" t="str" cm="1">
        <f t="array" ref="BO129">IF(BG$2&lt;=$R129,INDEX('Sites Data'!$BK$11:$BK$210,(BG$2+SUM($R$4:$R128))),"")</f>
        <v/>
      </c>
      <c r="BP129" s="25" t="str">
        <f>IF(BG129="","",SUMIF(Hide[Unique Types],$C129&amp;" "&amp;BH129&amp;" "&amp;BI129&amp;" "&amp;BJ129,SiteCalc2[FCI Charging Capacity '[kWh/day']]))</f>
        <v/>
      </c>
      <c r="BQ129" s="27" t="str" cm="1">
        <f t="array" ref="BQ129">IF(BQ$2&lt;=$R129,INDEX('Sites Data'!$BC$11:$BC$210,(BQ$2+SUM($R$4:$R128))),"")</f>
        <v/>
      </c>
      <c r="BR129" s="27" t="str" cm="1">
        <f t="array" ref="BR129">IF(BQ$2&lt;=$R129,INDEX('Sites Data'!$BD$11:$BD$210,(BQ$2+SUM($R$4:$R128))),"")</f>
        <v/>
      </c>
      <c r="BS129" s="27" t="str" cm="1">
        <f t="array" ref="BS129">IF(BQ$2&lt;=$R129,INDEX('Sites Data'!$BE$11:$BE$210,(BQ$2+SUM($R$4:$R128))),"")</f>
        <v/>
      </c>
      <c r="BT129" s="27" t="str" cm="1">
        <f t="array" ref="BT129">IF(BQ$2&lt;=$R129,INDEX('Sites Data'!$BF$11:$BF$210,(BQ$2+SUM($R$4:$R128))),"")</f>
        <v/>
      </c>
      <c r="BU129" s="27" t="str" cm="1">
        <f t="array" ref="BU129">IF(BQ$2&lt;=$R129,INDEX('Sites Data'!$BG$11:$BG$210,(BQ$2+SUM($R$4:$R128))),"")</f>
        <v/>
      </c>
      <c r="BV129" s="27" t="str" cm="1">
        <f t="array" ref="BV129">IF(BQ$2&lt;=$R129,INDEX('Sites Data'!$BH$11:$BH$210,(BQ$2+SUM($R$4:$R128))),"")</f>
        <v/>
      </c>
      <c r="BW129" s="27" t="str" cm="1">
        <f t="array" ref="BW129">IF(BQ$2&lt;=$R129,INDEX('Sites Data'!$BI$11:$BI$210,(BQ$2+SUM($R$4:$R128))),"")</f>
        <v/>
      </c>
      <c r="BX129" s="27" t="str" cm="1">
        <f t="array" ref="BX129">IF(BQ$2&lt;=$R129,INDEX('Sites Data'!$BJ$11:$BJ$210,(BQ$2+SUM($R$4:$R128))),"")</f>
        <v/>
      </c>
      <c r="BY129" s="27" t="str" cm="1">
        <f t="array" ref="BY129">IF(BQ$2&lt;=$R129,INDEX('Sites Data'!$BK$11:$BK$210,(BQ$2+SUM($R$4:$R128))),"")</f>
        <v/>
      </c>
      <c r="BZ129" s="25" t="str">
        <f>IF(BQ129="","",SUMIF(Hide[Unique Types],$C129&amp;" "&amp;BR129&amp;" "&amp;BS129&amp;" "&amp;BT129,SiteCalc2[FCI Charging Capacity '[kWh/day']]))</f>
        <v/>
      </c>
      <c r="CA129" s="27" t="str" cm="1">
        <f t="array" ref="CA129">IF(CA$2&lt;=$R129,INDEX('Sites Data'!$BC$11:$BC$210,(CA$2+SUM($R$4:$R128))),"")</f>
        <v/>
      </c>
      <c r="CB129" s="27" t="str" cm="1">
        <f t="array" ref="CB129">IF(CA$2&lt;=$R129,INDEX('Sites Data'!$BD$11:$BD$210,(CA$2+SUM($R$4:$R128))),"")</f>
        <v/>
      </c>
      <c r="CC129" s="27" t="str" cm="1">
        <f t="array" ref="CC129">IF(CA$2&lt;=$R129,INDEX('Sites Data'!$BE$11:$BE$210,(CA$2+SUM($R$4:$R128))),"")</f>
        <v/>
      </c>
      <c r="CD129" s="27" t="str" cm="1">
        <f t="array" ref="CD129">IF(CA$2&lt;=$R129,INDEX('Sites Data'!$BF$11:$BF$210,(CA$2+SUM($R$4:$R128))),"")</f>
        <v/>
      </c>
      <c r="CE129" s="27" t="str" cm="1">
        <f t="array" ref="CE129">IF(CA$2&lt;=$R129,INDEX('Sites Data'!$BG$11:$BG$210,(CA$2+SUM($R$4:$R128))),"")</f>
        <v/>
      </c>
      <c r="CF129" s="27" t="str" cm="1">
        <f t="array" ref="CF129">IF(CA$2&lt;=$R129,INDEX('Sites Data'!$BH$11:$BH$210,(CA$2+SUM($R$4:$R128))),"")</f>
        <v/>
      </c>
      <c r="CG129" s="27" t="str" cm="1">
        <f t="array" ref="CG129">IF(CA$2&lt;=$R129,INDEX('Sites Data'!$BI$11:$BI$210,(CA$2+SUM($R$4:$R128))),"")</f>
        <v/>
      </c>
      <c r="CH129" s="27" t="str" cm="1">
        <f t="array" ref="CH129">IF(CA$2&lt;=$R129,INDEX('Sites Data'!$BJ$11:$BJ$210,(CA$2+SUM($R$4:$R128))),"")</f>
        <v/>
      </c>
      <c r="CI129" s="27" t="str" cm="1">
        <f t="array" ref="CI129">IF(CA$2&lt;=$R129,INDEX('Sites Data'!$BK$11:$BK$210,(CA$2+SUM($R$4:$R128))),"")</f>
        <v/>
      </c>
      <c r="CJ129" s="25" t="str">
        <f>IF(CA129="","",SUMIF(Hide[Unique Types],$C129&amp;" "&amp;CB129&amp;" "&amp;CC129&amp;" "&amp;CD129,SiteCalc2[FCI Charging Capacity '[kWh/day']]))</f>
        <v/>
      </c>
      <c r="CK129" s="25" t="str">
        <f t="shared" si="23"/>
        <v/>
      </c>
      <c r="CL129" s="25" t="str">
        <f t="shared" si="24"/>
        <v/>
      </c>
      <c r="CM129" s="25" t="str">
        <f t="shared" si="25"/>
        <v/>
      </c>
      <c r="CN129" s="25" t="str">
        <f t="shared" si="26"/>
        <v/>
      </c>
      <c r="CO129" s="25" t="str">
        <f t="shared" si="27"/>
        <v/>
      </c>
      <c r="CP129" s="25" t="str">
        <f t="shared" si="28"/>
        <v/>
      </c>
      <c r="CQ129" s="25" t="str">
        <f t="shared" si="29"/>
        <v/>
      </c>
      <c r="CR129" s="25" t="str">
        <f t="shared" si="30"/>
        <v/>
      </c>
      <c r="CS129" s="25" t="str">
        <f t="shared" si="31"/>
        <v/>
      </c>
      <c r="CT129" s="25" t="str">
        <f t="shared" si="32"/>
        <v/>
      </c>
    </row>
    <row r="130" spans="1:98" x14ac:dyDescent="0.3">
      <c r="A130" s="20">
        <v>127</v>
      </c>
      <c r="B130" s="20">
        <f t="shared" si="33"/>
        <v>0</v>
      </c>
      <c r="D130" s="25">
        <f>_xlfn.XLOOKUP(C130,SiteChar[Site Name],SiteChar[Site Street Address],"",0,1)</f>
        <v>0</v>
      </c>
      <c r="E130" s="25" t="str">
        <f>_xlfn.XLOOKUP(D130,SiteChar[Site Street Address],SiteChar[Site City],"",0,1)</f>
        <v/>
      </c>
      <c r="F130" s="25">
        <f>_xlfn.XLOOKUP($C130,SiteChar[Site Name],SiteChar[Latitude],"",0,1)</f>
        <v>0</v>
      </c>
      <c r="G130" s="25">
        <f>_xlfn.XLOOKUP($C130,SiteChar[Site Name],SiteChar[Longitude],"",0,1)</f>
        <v>0</v>
      </c>
      <c r="H130" s="33">
        <f>_xlfn.XLOOKUP($C130,SiteChar[Site Name],SiteChar[Expected Date of Station Operation],"",0,1)</f>
        <v>0</v>
      </c>
      <c r="I130" s="34">
        <f>_xlfn.XLOOKUP($C130,SiteChar[Site Name],SiteChar[Expected Daily Permitted Hours],"",0,1)</f>
        <v>0</v>
      </c>
      <c r="J130" s="25">
        <f>_xlfn.XLOOKUP($C130,SiteChar[Site Name],SiteChar[Maximum Total Site Power 
'[kW']],"",0,1)</f>
        <v>0</v>
      </c>
      <c r="K130" s="25"/>
      <c r="L130" s="25" cm="1">
        <f t="array" ref="L130">_xlfn.XLOOKUP($C130,SiteChar[Site Name],SiteCalc1[Total Site
FCI 
Power Rating 
'[kW']],"",0,1)</f>
        <v>0</v>
      </c>
      <c r="M130" s="25" cm="1">
        <f t="array" ref="M130">_xlfn.XLOOKUP($C130,SiteChar[Site Name],SiteCalc1[Total 
Site 
LMD-FCI Power Rating 
'[kW']],"",0,1)</f>
        <v>0</v>
      </c>
      <c r="N130" s="25" cm="1">
        <f t="array" ref="N130">_xlfn.XLOOKUP($C130,SiteChar[Site Name],SiteCalc1[Total Site
HD-FCI Power Rating 
'[kW']],"",0,1)</f>
        <v>0</v>
      </c>
      <c r="O130" s="25" cm="1">
        <f t="array" ref="O130">_xlfn.XLOOKUP($C130,SiteChar[Site Name],SiteCalc2[Total Number of 
Site 
FSEs],"",0,1)</f>
        <v>0</v>
      </c>
      <c r="P130" s="27" cm="1">
        <f t="array" ref="P130">_xlfn.XLOOKUP($C130,SiteChar[Site Name],SiteCalc2[Total Number of Site
LMD-FCI FSEs],"",0,1)</f>
        <v>0</v>
      </c>
      <c r="Q130" s="27" cm="1">
        <f t="array" ref="Q130">_xlfn.XLOOKUP($C130,SiteChar[Site Name],SiteCalc2[Total Number of Site
HD-FCI FSEs],"",0,1)</f>
        <v>0</v>
      </c>
      <c r="R130" s="27" t="str" cm="1">
        <f t="array" ref="R130">_xlfn.XLOOKUP(C130,'Sites Data'!AZ137:$AZ$210,'Sites Data'!BA137:$BA$210,"",0,1)</f>
        <v/>
      </c>
      <c r="S130" s="25" t="str" cm="1">
        <f t="array" ref="S130">INDEX('Sites Data'!$BC$11:$BC$210,(S$2+SUM($R$4:R129)))</f>
        <v/>
      </c>
      <c r="T130" s="25" t="str" cm="1">
        <f t="array" ref="T130">INDEX('Sites Data'!$BD$11:$BD$210,(S$2+SUM($R$4:R129)))</f>
        <v/>
      </c>
      <c r="U130" s="25" t="str" cm="1">
        <f t="array" ref="U130">INDEX('Sites Data'!$BE$11:$BE$210,(S$2+SUM($R$4:$R129)))</f>
        <v/>
      </c>
      <c r="V130" s="25" t="str" cm="1">
        <f t="array" ref="V130">INDEX('Sites Data'!$BF$11:$BF$210,(S$2+SUM($R$4:$R129)))</f>
        <v/>
      </c>
      <c r="W130" s="25" t="str" cm="1">
        <f t="array" ref="W130">INDEX('Sites Data'!$BG$11:$BG$210,(S$2+SUM($R$4:$R129)))</f>
        <v/>
      </c>
      <c r="X130" s="25" t="str" cm="1">
        <f t="array" ref="X130">INDEX('Sites Data'!$BH$11:$BH$210,(S$2+SUM($R$4:$R129)))</f>
        <v/>
      </c>
      <c r="Y130" s="25" t="str" cm="1">
        <f t="array" ref="Y130">INDEX('Sites Data'!$BI$11:$BI$210,(S$2+SUM($R$4:$R129)))</f>
        <v/>
      </c>
      <c r="Z130" s="25" t="str" cm="1">
        <f t="array" ref="Z130">INDEX('Sites Data'!$BJ$11:$BJ$210,(S$2+SUM($R$4:$R129)))</f>
        <v/>
      </c>
      <c r="AA130" s="25" t="str" cm="1">
        <f t="array" ref="AA130">INDEX('Sites Data'!$BK$11:$BK$210,(S$2+SUM($R$4:$R129)))</f>
        <v/>
      </c>
      <c r="AB130" s="25" t="str">
        <f>IF(S130="","",SUMIF(Hide[Unique Types],$C130&amp;" "&amp;T130&amp;" "&amp;U130&amp;" "&amp;V130,SiteCalc2[FCI Charging Capacity '[kWh/day']]))</f>
        <v/>
      </c>
      <c r="AC130" s="27" t="str" cm="1">
        <f t="array" ref="AC130">IF(AC$2&lt;=$R130,INDEX('Sites Data'!$BC$11:$BC$210,(AC$2+SUM($R$4:$R129))),"")</f>
        <v/>
      </c>
      <c r="AD130" s="152" t="str" cm="1">
        <f t="array" ref="AD130">IF(AC$2&lt;=$R130,INDEX('Sites Data'!$BD$11:$BD$210,(AC$2+SUM($R$4:$R129))),"")</f>
        <v/>
      </c>
      <c r="AE130" s="27" t="str" cm="1">
        <f t="array" ref="AE130">IF(AC$2&lt;=$R130,INDEX('Sites Data'!$BE$11:$BE$210,(AC$2+SUM($R$4:$R129))),"")</f>
        <v/>
      </c>
      <c r="AF130" s="27" t="str" cm="1">
        <f t="array" ref="AF130">IF(AC$2&lt;=$R130,INDEX('Sites Data'!$BF$11:$BF$210,(AC$2+SUM($R$4:$R129))),"")</f>
        <v/>
      </c>
      <c r="AG130" s="27" t="str" cm="1">
        <f t="array" ref="AG130">IF(AC$2&lt;=$R130,INDEX('Sites Data'!$BG$11:$BG$210,(AC$2+SUM($R$4:$R129))),"")</f>
        <v/>
      </c>
      <c r="AH130" s="27" t="str" cm="1">
        <f t="array" ref="AH130">IF(AC$2&lt;=$R130,INDEX('Sites Data'!$BH$11:$BH$210,(AC$2+SUM($R$4:$R129))),"")</f>
        <v/>
      </c>
      <c r="AI130" s="27" t="str" cm="1">
        <f t="array" ref="AI130">IF(AC$2&lt;=$R130,INDEX('Sites Data'!$BI$11:$BI$210,(AC$2+SUM($R$4:$R129))),"")</f>
        <v/>
      </c>
      <c r="AJ130" s="27" t="str" cm="1">
        <f t="array" ref="AJ130">IF(AC$2&lt;=$R130,INDEX('Sites Data'!$BJ$11:$BJ$210,(AC$2+SUM($R$4:$R129))),"")</f>
        <v/>
      </c>
      <c r="AK130" s="27" t="str" cm="1">
        <f t="array" ref="AK130">IF(AC$2&lt;=$R130,INDEX('Sites Data'!$BK$11:$BK$210,(AC$2+SUM($R$4:$R129))),"")</f>
        <v/>
      </c>
      <c r="AL130" s="25" t="str">
        <f>IF(AC130="","",SUMIF(Hide[Unique Types],$C130&amp;" "&amp;AD130&amp;" "&amp;AE130&amp;" "&amp;AF130,SiteCalc2[FCI Charging Capacity '[kWh/day']]))</f>
        <v/>
      </c>
      <c r="AM130" s="27" t="str" cm="1">
        <f t="array" ref="AM130">IF(AM$2&lt;=$R130,INDEX('Sites Data'!$BC$11:$BC$210,(AM$2+SUM($R$4:$R129))),"")</f>
        <v/>
      </c>
      <c r="AN130" s="27" t="str" cm="1">
        <f t="array" ref="AN130">IF(AM$2&lt;=$R130,INDEX('Sites Data'!$BD$11:$BD$210,(AM$2+SUM($R$4:$R129))),"")</f>
        <v/>
      </c>
      <c r="AO130" s="27" t="str" cm="1">
        <f t="array" ref="AO130">IF(AM$2&lt;=$R130,INDEX('Sites Data'!$BE$11:$BE$210,(AM$2+SUM($R$4:$R129))),"")</f>
        <v/>
      </c>
      <c r="AP130" s="27" t="str" cm="1">
        <f t="array" ref="AP130">IF(AM$2&lt;=$R130,INDEX('Sites Data'!$BF$11:$BF$210,(AM$2+SUM($R$4:$R129))),"")</f>
        <v/>
      </c>
      <c r="AQ130" s="27" t="str" cm="1">
        <f t="array" ref="AQ130">IF(AM$2&lt;=$R130,INDEX('Sites Data'!$BG$11:$BG$210,(AM$2+SUM($R$4:$R129))),"")</f>
        <v/>
      </c>
      <c r="AR130" s="27" t="str" cm="1">
        <f t="array" ref="AR130">IF(AM$2&lt;=$R130,INDEX('Sites Data'!$BH$11:$BH$210,(AM$2+SUM($R$4:$R129))),"")</f>
        <v/>
      </c>
      <c r="AS130" s="27" t="str" cm="1">
        <f t="array" ref="AS130">IF(AM$2&lt;=$R130,INDEX('Sites Data'!$BI$11:$BI$210,(AM$2+SUM($R$4:$R129))),"")</f>
        <v/>
      </c>
      <c r="AT130" s="27" t="str" cm="1">
        <f t="array" ref="AT130">IF(AM$2&lt;=$R130,INDEX('Sites Data'!$BJ$11:$BJ$210,(AM$2+SUM($R$4:$R129))),"")</f>
        <v/>
      </c>
      <c r="AU130" s="27" t="str" cm="1">
        <f t="array" ref="AU130">IF(AM$2&lt;=$R130,INDEX('Sites Data'!$BK$11:$BK$210,(AM$2+SUM($R$4:$R129))),"")</f>
        <v/>
      </c>
      <c r="AV130" s="25" t="str">
        <f>IF(AM130="","",SUMIF(Hide[Unique Types],$C130&amp;" "&amp;AN130&amp;" "&amp;AO130&amp;" "&amp;AP130,SiteCalc2[FCI Charging Capacity '[kWh/day']]))</f>
        <v/>
      </c>
      <c r="AW130" s="27" t="str" cm="1">
        <f t="array" ref="AW130">IF(AW$2&lt;=$R130,INDEX('Sites Data'!$BC$11:$BC$210,(AW$2+SUM($R$4:$R129))),"")</f>
        <v/>
      </c>
      <c r="AX130" s="27" t="str" cm="1">
        <f t="array" ref="AX130">IF(AW$2&lt;=$R130,INDEX('Sites Data'!$BD$11:$BD$210,(AW$2+SUM($R$4:$R129))),"")</f>
        <v/>
      </c>
      <c r="AY130" s="27" t="str" cm="1">
        <f t="array" ref="AY130">IF(AW$2&lt;=$R130,INDEX('Sites Data'!$BE$11:$BE$210,(AW$2+SUM($R$4:$R129))),"")</f>
        <v/>
      </c>
      <c r="AZ130" s="27" t="str" cm="1">
        <f t="array" ref="AZ130">IF(AW$2&lt;=$R130,INDEX('Sites Data'!$BF$11:$BF$210,(AW$2+SUM($R$4:$R129))),"")</f>
        <v/>
      </c>
      <c r="BA130" s="27" t="str" cm="1">
        <f t="array" ref="BA130">IF(AW$2&lt;=$R130,INDEX('Sites Data'!$BG$11:$BG$210,(AW$2+SUM($R$4:$R129))),"")</f>
        <v/>
      </c>
      <c r="BB130" s="27" t="str" cm="1">
        <f t="array" ref="BB130">IF(AW$2&lt;=$R130,INDEX('Sites Data'!$BH$11:$BH$210,(AW$2+SUM($R$4:$R129))),"")</f>
        <v/>
      </c>
      <c r="BC130" s="27" t="str" cm="1">
        <f t="array" ref="BC130">IF(AW$2&lt;=$R130,INDEX('Sites Data'!$BI$11:$BI$210,(AW$2+SUM($R$4:$R129))),"")</f>
        <v/>
      </c>
      <c r="BD130" s="27" t="str" cm="1">
        <f t="array" ref="BD130">IF(AW$2&lt;=$R130,INDEX('Sites Data'!$BJ$11:$BJ$210,(AW$2+SUM($R$4:$R129))),"")</f>
        <v/>
      </c>
      <c r="BE130" s="27" t="str" cm="1">
        <f t="array" ref="BE130">IF(AW$2&lt;=$R130,INDEX('Sites Data'!$BK$11:$BK$210,(AW$2+SUM($R$4:$R129))),"")</f>
        <v/>
      </c>
      <c r="BF130" s="25" t="str">
        <f>IF(AW130="","",SUMIF(Hide[Unique Types],$C130&amp;" "&amp;AX130&amp;" "&amp;AY130&amp;" "&amp;AZ130,SiteCalc2[FCI Charging Capacity '[kWh/day']]))</f>
        <v/>
      </c>
      <c r="BG130" s="27" t="str" cm="1">
        <f t="array" ref="BG130">IF(BG$2&lt;=$R130,INDEX('Sites Data'!$BC$11:$BC$210,(BG$2+SUM($R$4:$R129))),"")</f>
        <v/>
      </c>
      <c r="BH130" s="27" t="str" cm="1">
        <f t="array" ref="BH130">IF(BG$2&lt;=$R130,INDEX('Sites Data'!$BD$11:$BD$210,(BG$2+SUM($R$4:$R129))),"")</f>
        <v/>
      </c>
      <c r="BI130" s="27" t="str" cm="1">
        <f t="array" ref="BI130">IF(BG$2&lt;=$R130,INDEX('Sites Data'!$BE$11:$BE$210,(BG$2+SUM($R$4:$R129))),"")</f>
        <v/>
      </c>
      <c r="BJ130" s="27" t="str" cm="1">
        <f t="array" ref="BJ130">IF(BG$2&lt;=$R130,INDEX('Sites Data'!$BF$11:$BF$210,(BG$2+SUM($R$4:$R129))),"")</f>
        <v/>
      </c>
      <c r="BK130" s="27" t="str" cm="1">
        <f t="array" ref="BK130">IF(BG$2&lt;=$R130,INDEX('Sites Data'!$BG$11:$BG$210,(BG$2+SUM($R$4:$R129))),"")</f>
        <v/>
      </c>
      <c r="BL130" s="27" t="str" cm="1">
        <f t="array" ref="BL130">IF(BG$2&lt;=$R130,INDEX('Sites Data'!$BH$11:$BH$210,(BG$2+SUM($R$4:$R129))),"")</f>
        <v/>
      </c>
      <c r="BM130" s="27" t="str" cm="1">
        <f t="array" ref="BM130">IF(BG$2&lt;=$R130,INDEX('Sites Data'!$BI$11:$BI$210,(BG$2+SUM($R$4:$R129))),"")</f>
        <v/>
      </c>
      <c r="BN130" s="27" t="str" cm="1">
        <f t="array" ref="BN130">IF(BG$2&lt;=$R130,INDEX('Sites Data'!$BJ$11:$BJ$210,(BG$2+SUM($R$4:$R129))),"")</f>
        <v/>
      </c>
      <c r="BO130" s="27" t="str" cm="1">
        <f t="array" ref="BO130">IF(BG$2&lt;=$R130,INDEX('Sites Data'!$BK$11:$BK$210,(BG$2+SUM($R$4:$R129))),"")</f>
        <v/>
      </c>
      <c r="BP130" s="25" t="str">
        <f>IF(BG130="","",SUMIF(Hide[Unique Types],$C130&amp;" "&amp;BH130&amp;" "&amp;BI130&amp;" "&amp;BJ130,SiteCalc2[FCI Charging Capacity '[kWh/day']]))</f>
        <v/>
      </c>
      <c r="BQ130" s="27" t="str" cm="1">
        <f t="array" ref="BQ130">IF(BQ$2&lt;=$R130,INDEX('Sites Data'!$BC$11:$BC$210,(BQ$2+SUM($R$4:$R129))),"")</f>
        <v/>
      </c>
      <c r="BR130" s="27" t="str" cm="1">
        <f t="array" ref="BR130">IF(BQ$2&lt;=$R130,INDEX('Sites Data'!$BD$11:$BD$210,(BQ$2+SUM($R$4:$R129))),"")</f>
        <v/>
      </c>
      <c r="BS130" s="27" t="str" cm="1">
        <f t="array" ref="BS130">IF(BQ$2&lt;=$R130,INDEX('Sites Data'!$BE$11:$BE$210,(BQ$2+SUM($R$4:$R129))),"")</f>
        <v/>
      </c>
      <c r="BT130" s="27" t="str" cm="1">
        <f t="array" ref="BT130">IF(BQ$2&lt;=$R130,INDEX('Sites Data'!$BF$11:$BF$210,(BQ$2+SUM($R$4:$R129))),"")</f>
        <v/>
      </c>
      <c r="BU130" s="27" t="str" cm="1">
        <f t="array" ref="BU130">IF(BQ$2&lt;=$R130,INDEX('Sites Data'!$BG$11:$BG$210,(BQ$2+SUM($R$4:$R129))),"")</f>
        <v/>
      </c>
      <c r="BV130" s="27" t="str" cm="1">
        <f t="array" ref="BV130">IF(BQ$2&lt;=$R130,INDEX('Sites Data'!$BH$11:$BH$210,(BQ$2+SUM($R$4:$R129))),"")</f>
        <v/>
      </c>
      <c r="BW130" s="27" t="str" cm="1">
        <f t="array" ref="BW130">IF(BQ$2&lt;=$R130,INDEX('Sites Data'!$BI$11:$BI$210,(BQ$2+SUM($R$4:$R129))),"")</f>
        <v/>
      </c>
      <c r="BX130" s="27" t="str" cm="1">
        <f t="array" ref="BX130">IF(BQ$2&lt;=$R130,INDEX('Sites Data'!$BJ$11:$BJ$210,(BQ$2+SUM($R$4:$R129))),"")</f>
        <v/>
      </c>
      <c r="BY130" s="27" t="str" cm="1">
        <f t="array" ref="BY130">IF(BQ$2&lt;=$R130,INDEX('Sites Data'!$BK$11:$BK$210,(BQ$2+SUM($R$4:$R129))),"")</f>
        <v/>
      </c>
      <c r="BZ130" s="25" t="str">
        <f>IF(BQ130="","",SUMIF(Hide[Unique Types],$C130&amp;" "&amp;BR130&amp;" "&amp;BS130&amp;" "&amp;BT130,SiteCalc2[FCI Charging Capacity '[kWh/day']]))</f>
        <v/>
      </c>
      <c r="CA130" s="27" t="str" cm="1">
        <f t="array" ref="CA130">IF(CA$2&lt;=$R130,INDEX('Sites Data'!$BC$11:$BC$210,(CA$2+SUM($R$4:$R129))),"")</f>
        <v/>
      </c>
      <c r="CB130" s="27" t="str" cm="1">
        <f t="array" ref="CB130">IF(CA$2&lt;=$R130,INDEX('Sites Data'!$BD$11:$BD$210,(CA$2+SUM($R$4:$R129))),"")</f>
        <v/>
      </c>
      <c r="CC130" s="27" t="str" cm="1">
        <f t="array" ref="CC130">IF(CA$2&lt;=$R130,INDEX('Sites Data'!$BE$11:$BE$210,(CA$2+SUM($R$4:$R129))),"")</f>
        <v/>
      </c>
      <c r="CD130" s="27" t="str" cm="1">
        <f t="array" ref="CD130">IF(CA$2&lt;=$R130,INDEX('Sites Data'!$BF$11:$BF$210,(CA$2+SUM($R$4:$R129))),"")</f>
        <v/>
      </c>
      <c r="CE130" s="27" t="str" cm="1">
        <f t="array" ref="CE130">IF(CA$2&lt;=$R130,INDEX('Sites Data'!$BG$11:$BG$210,(CA$2+SUM($R$4:$R129))),"")</f>
        <v/>
      </c>
      <c r="CF130" s="27" t="str" cm="1">
        <f t="array" ref="CF130">IF(CA$2&lt;=$R130,INDEX('Sites Data'!$BH$11:$BH$210,(CA$2+SUM($R$4:$R129))),"")</f>
        <v/>
      </c>
      <c r="CG130" s="27" t="str" cm="1">
        <f t="array" ref="CG130">IF(CA$2&lt;=$R130,INDEX('Sites Data'!$BI$11:$BI$210,(CA$2+SUM($R$4:$R129))),"")</f>
        <v/>
      </c>
      <c r="CH130" s="27" t="str" cm="1">
        <f t="array" ref="CH130">IF(CA$2&lt;=$R130,INDEX('Sites Data'!$BJ$11:$BJ$210,(CA$2+SUM($R$4:$R129))),"")</f>
        <v/>
      </c>
      <c r="CI130" s="27" t="str" cm="1">
        <f t="array" ref="CI130">IF(CA$2&lt;=$R130,INDEX('Sites Data'!$BK$11:$BK$210,(CA$2+SUM($R$4:$R129))),"")</f>
        <v/>
      </c>
      <c r="CJ130" s="25" t="str">
        <f>IF(CA130="","",SUMIF(Hide[Unique Types],$C130&amp;" "&amp;CB130&amp;" "&amp;CC130&amp;" "&amp;CD130,SiteCalc2[FCI Charging Capacity '[kWh/day']]))</f>
        <v/>
      </c>
      <c r="CK130" s="25" t="str">
        <f t="shared" si="23"/>
        <v/>
      </c>
      <c r="CL130" s="25" t="str">
        <f t="shared" si="24"/>
        <v/>
      </c>
      <c r="CM130" s="25" t="str">
        <f t="shared" si="25"/>
        <v/>
      </c>
      <c r="CN130" s="25" t="str">
        <f t="shared" si="26"/>
        <v/>
      </c>
      <c r="CO130" s="25" t="str">
        <f t="shared" si="27"/>
        <v/>
      </c>
      <c r="CP130" s="25" t="str">
        <f t="shared" si="28"/>
        <v/>
      </c>
      <c r="CQ130" s="25" t="str">
        <f t="shared" si="29"/>
        <v/>
      </c>
      <c r="CR130" s="25" t="str">
        <f t="shared" si="30"/>
        <v/>
      </c>
      <c r="CS130" s="25" t="str">
        <f t="shared" si="31"/>
        <v/>
      </c>
      <c r="CT130" s="25" t="str">
        <f t="shared" si="32"/>
        <v/>
      </c>
    </row>
    <row r="131" spans="1:98" x14ac:dyDescent="0.3">
      <c r="A131" s="20">
        <v>128</v>
      </c>
      <c r="B131" s="20">
        <f t="shared" si="33"/>
        <v>0</v>
      </c>
      <c r="D131" s="25">
        <f>_xlfn.XLOOKUP(C131,SiteChar[Site Name],SiteChar[Site Street Address],"",0,1)</f>
        <v>0</v>
      </c>
      <c r="E131" s="25" t="str">
        <f>_xlfn.XLOOKUP(D131,SiteChar[Site Street Address],SiteChar[Site City],"",0,1)</f>
        <v/>
      </c>
      <c r="F131" s="25">
        <f>_xlfn.XLOOKUP($C131,SiteChar[Site Name],SiteChar[Latitude],"",0,1)</f>
        <v>0</v>
      </c>
      <c r="G131" s="25">
        <f>_xlfn.XLOOKUP($C131,SiteChar[Site Name],SiteChar[Longitude],"",0,1)</f>
        <v>0</v>
      </c>
      <c r="H131" s="33">
        <f>_xlfn.XLOOKUP($C131,SiteChar[Site Name],SiteChar[Expected Date of Station Operation],"",0,1)</f>
        <v>0</v>
      </c>
      <c r="I131" s="34">
        <f>_xlfn.XLOOKUP($C131,SiteChar[Site Name],SiteChar[Expected Daily Permitted Hours],"",0,1)</f>
        <v>0</v>
      </c>
      <c r="J131" s="25">
        <f>_xlfn.XLOOKUP($C131,SiteChar[Site Name],SiteChar[Maximum Total Site Power 
'[kW']],"",0,1)</f>
        <v>0</v>
      </c>
      <c r="K131" s="25"/>
      <c r="L131" s="25" cm="1">
        <f t="array" ref="L131">_xlfn.XLOOKUP($C131,SiteChar[Site Name],SiteCalc1[Total Site
FCI 
Power Rating 
'[kW']],"",0,1)</f>
        <v>0</v>
      </c>
      <c r="M131" s="25" cm="1">
        <f t="array" ref="M131">_xlfn.XLOOKUP($C131,SiteChar[Site Name],SiteCalc1[Total 
Site 
LMD-FCI Power Rating 
'[kW']],"",0,1)</f>
        <v>0</v>
      </c>
      <c r="N131" s="25" cm="1">
        <f t="array" ref="N131">_xlfn.XLOOKUP($C131,SiteChar[Site Name],SiteCalc1[Total Site
HD-FCI Power Rating 
'[kW']],"",0,1)</f>
        <v>0</v>
      </c>
      <c r="O131" s="25" cm="1">
        <f t="array" ref="O131">_xlfn.XLOOKUP($C131,SiteChar[Site Name],SiteCalc2[Total Number of 
Site 
FSEs],"",0,1)</f>
        <v>0</v>
      </c>
      <c r="P131" s="27" cm="1">
        <f t="array" ref="P131">_xlfn.XLOOKUP($C131,SiteChar[Site Name],SiteCalc2[Total Number of Site
LMD-FCI FSEs],"",0,1)</f>
        <v>0</v>
      </c>
      <c r="Q131" s="27" cm="1">
        <f t="array" ref="Q131">_xlfn.XLOOKUP($C131,SiteChar[Site Name],SiteCalc2[Total Number of Site
HD-FCI FSEs],"",0,1)</f>
        <v>0</v>
      </c>
      <c r="R131" s="27" t="str" cm="1">
        <f t="array" ref="R131">_xlfn.XLOOKUP(C131,'Sites Data'!AZ138:$AZ$210,'Sites Data'!BA138:$BA$210,"",0,1)</f>
        <v/>
      </c>
      <c r="S131" s="25" t="str" cm="1">
        <f t="array" ref="S131">INDEX('Sites Data'!$BC$11:$BC$210,(S$2+SUM($R$4:R130)))</f>
        <v/>
      </c>
      <c r="T131" s="25" t="str" cm="1">
        <f t="array" ref="T131">INDEX('Sites Data'!$BD$11:$BD$210,(S$2+SUM($R$4:R130)))</f>
        <v/>
      </c>
      <c r="U131" s="25" t="str" cm="1">
        <f t="array" ref="U131">INDEX('Sites Data'!$BE$11:$BE$210,(S$2+SUM($R$4:$R130)))</f>
        <v/>
      </c>
      <c r="V131" s="25" t="str" cm="1">
        <f t="array" ref="V131">INDEX('Sites Data'!$BF$11:$BF$210,(S$2+SUM($R$4:$R130)))</f>
        <v/>
      </c>
      <c r="W131" s="25" t="str" cm="1">
        <f t="array" ref="W131">INDEX('Sites Data'!$BG$11:$BG$210,(S$2+SUM($R$4:$R130)))</f>
        <v/>
      </c>
      <c r="X131" s="25" t="str" cm="1">
        <f t="array" ref="X131">INDEX('Sites Data'!$BH$11:$BH$210,(S$2+SUM($R$4:$R130)))</f>
        <v/>
      </c>
      <c r="Y131" s="25" t="str" cm="1">
        <f t="array" ref="Y131">INDEX('Sites Data'!$BI$11:$BI$210,(S$2+SUM($R$4:$R130)))</f>
        <v/>
      </c>
      <c r="Z131" s="25" t="str" cm="1">
        <f t="array" ref="Z131">INDEX('Sites Data'!$BJ$11:$BJ$210,(S$2+SUM($R$4:$R130)))</f>
        <v/>
      </c>
      <c r="AA131" s="25" t="str" cm="1">
        <f t="array" ref="AA131">INDEX('Sites Data'!$BK$11:$BK$210,(S$2+SUM($R$4:$R130)))</f>
        <v/>
      </c>
      <c r="AB131" s="25" t="str">
        <f>IF(S131="","",SUMIF(Hide[Unique Types],$C131&amp;" "&amp;T131&amp;" "&amp;U131&amp;" "&amp;V131,SiteCalc2[FCI Charging Capacity '[kWh/day']]))</f>
        <v/>
      </c>
      <c r="AC131" s="27" t="str" cm="1">
        <f t="array" ref="AC131">IF(AC$2&lt;=$R131,INDEX('Sites Data'!$BC$11:$BC$210,(AC$2+SUM($R$4:$R130))),"")</f>
        <v/>
      </c>
      <c r="AD131" s="152" t="str" cm="1">
        <f t="array" ref="AD131">IF(AC$2&lt;=$R131,INDEX('Sites Data'!$BD$11:$BD$210,(AC$2+SUM($R$4:$R130))),"")</f>
        <v/>
      </c>
      <c r="AE131" s="27" t="str" cm="1">
        <f t="array" ref="AE131">IF(AC$2&lt;=$R131,INDEX('Sites Data'!$BE$11:$BE$210,(AC$2+SUM($R$4:$R130))),"")</f>
        <v/>
      </c>
      <c r="AF131" s="27" t="str" cm="1">
        <f t="array" ref="AF131">IF(AC$2&lt;=$R131,INDEX('Sites Data'!$BF$11:$BF$210,(AC$2+SUM($R$4:$R130))),"")</f>
        <v/>
      </c>
      <c r="AG131" s="27" t="str" cm="1">
        <f t="array" ref="AG131">IF(AC$2&lt;=$R131,INDEX('Sites Data'!$BG$11:$BG$210,(AC$2+SUM($R$4:$R130))),"")</f>
        <v/>
      </c>
      <c r="AH131" s="27" t="str" cm="1">
        <f t="array" ref="AH131">IF(AC$2&lt;=$R131,INDEX('Sites Data'!$BH$11:$BH$210,(AC$2+SUM($R$4:$R130))),"")</f>
        <v/>
      </c>
      <c r="AI131" s="27" t="str" cm="1">
        <f t="array" ref="AI131">IF(AC$2&lt;=$R131,INDEX('Sites Data'!$BI$11:$BI$210,(AC$2+SUM($R$4:$R130))),"")</f>
        <v/>
      </c>
      <c r="AJ131" s="27" t="str" cm="1">
        <f t="array" ref="AJ131">IF(AC$2&lt;=$R131,INDEX('Sites Data'!$BJ$11:$BJ$210,(AC$2+SUM($R$4:$R130))),"")</f>
        <v/>
      </c>
      <c r="AK131" s="27" t="str" cm="1">
        <f t="array" ref="AK131">IF(AC$2&lt;=$R131,INDEX('Sites Data'!$BK$11:$BK$210,(AC$2+SUM($R$4:$R130))),"")</f>
        <v/>
      </c>
      <c r="AL131" s="25" t="str">
        <f>IF(AC131="","",SUMIF(Hide[Unique Types],$C131&amp;" "&amp;AD131&amp;" "&amp;AE131&amp;" "&amp;AF131,SiteCalc2[FCI Charging Capacity '[kWh/day']]))</f>
        <v/>
      </c>
      <c r="AM131" s="27" t="str" cm="1">
        <f t="array" ref="AM131">IF(AM$2&lt;=$R131,INDEX('Sites Data'!$BC$11:$BC$210,(AM$2+SUM($R$4:$R130))),"")</f>
        <v/>
      </c>
      <c r="AN131" s="27" t="str" cm="1">
        <f t="array" ref="AN131">IF(AM$2&lt;=$R131,INDEX('Sites Data'!$BD$11:$BD$210,(AM$2+SUM($R$4:$R130))),"")</f>
        <v/>
      </c>
      <c r="AO131" s="27" t="str" cm="1">
        <f t="array" ref="AO131">IF(AM$2&lt;=$R131,INDEX('Sites Data'!$BE$11:$BE$210,(AM$2+SUM($R$4:$R130))),"")</f>
        <v/>
      </c>
      <c r="AP131" s="27" t="str" cm="1">
        <f t="array" ref="AP131">IF(AM$2&lt;=$R131,INDEX('Sites Data'!$BF$11:$BF$210,(AM$2+SUM($R$4:$R130))),"")</f>
        <v/>
      </c>
      <c r="AQ131" s="27" t="str" cm="1">
        <f t="array" ref="AQ131">IF(AM$2&lt;=$R131,INDEX('Sites Data'!$BG$11:$BG$210,(AM$2+SUM($R$4:$R130))),"")</f>
        <v/>
      </c>
      <c r="AR131" s="27" t="str" cm="1">
        <f t="array" ref="AR131">IF(AM$2&lt;=$R131,INDEX('Sites Data'!$BH$11:$BH$210,(AM$2+SUM($R$4:$R130))),"")</f>
        <v/>
      </c>
      <c r="AS131" s="27" t="str" cm="1">
        <f t="array" ref="AS131">IF(AM$2&lt;=$R131,INDEX('Sites Data'!$BI$11:$BI$210,(AM$2+SUM($R$4:$R130))),"")</f>
        <v/>
      </c>
      <c r="AT131" s="27" t="str" cm="1">
        <f t="array" ref="AT131">IF(AM$2&lt;=$R131,INDEX('Sites Data'!$BJ$11:$BJ$210,(AM$2+SUM($R$4:$R130))),"")</f>
        <v/>
      </c>
      <c r="AU131" s="27" t="str" cm="1">
        <f t="array" ref="AU131">IF(AM$2&lt;=$R131,INDEX('Sites Data'!$BK$11:$BK$210,(AM$2+SUM($R$4:$R130))),"")</f>
        <v/>
      </c>
      <c r="AV131" s="25" t="str">
        <f>IF(AM131="","",SUMIF(Hide[Unique Types],$C131&amp;" "&amp;AN131&amp;" "&amp;AO131&amp;" "&amp;AP131,SiteCalc2[FCI Charging Capacity '[kWh/day']]))</f>
        <v/>
      </c>
      <c r="AW131" s="27" t="str" cm="1">
        <f t="array" ref="AW131">IF(AW$2&lt;=$R131,INDEX('Sites Data'!$BC$11:$BC$210,(AW$2+SUM($R$4:$R130))),"")</f>
        <v/>
      </c>
      <c r="AX131" s="27" t="str" cm="1">
        <f t="array" ref="AX131">IF(AW$2&lt;=$R131,INDEX('Sites Data'!$BD$11:$BD$210,(AW$2+SUM($R$4:$R130))),"")</f>
        <v/>
      </c>
      <c r="AY131" s="27" t="str" cm="1">
        <f t="array" ref="AY131">IF(AW$2&lt;=$R131,INDEX('Sites Data'!$BE$11:$BE$210,(AW$2+SUM($R$4:$R130))),"")</f>
        <v/>
      </c>
      <c r="AZ131" s="27" t="str" cm="1">
        <f t="array" ref="AZ131">IF(AW$2&lt;=$R131,INDEX('Sites Data'!$BF$11:$BF$210,(AW$2+SUM($R$4:$R130))),"")</f>
        <v/>
      </c>
      <c r="BA131" s="27" t="str" cm="1">
        <f t="array" ref="BA131">IF(AW$2&lt;=$R131,INDEX('Sites Data'!$BG$11:$BG$210,(AW$2+SUM($R$4:$R130))),"")</f>
        <v/>
      </c>
      <c r="BB131" s="27" t="str" cm="1">
        <f t="array" ref="BB131">IF(AW$2&lt;=$R131,INDEX('Sites Data'!$BH$11:$BH$210,(AW$2+SUM($R$4:$R130))),"")</f>
        <v/>
      </c>
      <c r="BC131" s="27" t="str" cm="1">
        <f t="array" ref="BC131">IF(AW$2&lt;=$R131,INDEX('Sites Data'!$BI$11:$BI$210,(AW$2+SUM($R$4:$R130))),"")</f>
        <v/>
      </c>
      <c r="BD131" s="27" t="str" cm="1">
        <f t="array" ref="BD131">IF(AW$2&lt;=$R131,INDEX('Sites Data'!$BJ$11:$BJ$210,(AW$2+SUM($R$4:$R130))),"")</f>
        <v/>
      </c>
      <c r="BE131" s="27" t="str" cm="1">
        <f t="array" ref="BE131">IF(AW$2&lt;=$R131,INDEX('Sites Data'!$BK$11:$BK$210,(AW$2+SUM($R$4:$R130))),"")</f>
        <v/>
      </c>
      <c r="BF131" s="25" t="str">
        <f>IF(AW131="","",SUMIF(Hide[Unique Types],$C131&amp;" "&amp;AX131&amp;" "&amp;AY131&amp;" "&amp;AZ131,SiteCalc2[FCI Charging Capacity '[kWh/day']]))</f>
        <v/>
      </c>
      <c r="BG131" s="27" t="str" cm="1">
        <f t="array" ref="BG131">IF(BG$2&lt;=$R131,INDEX('Sites Data'!$BC$11:$BC$210,(BG$2+SUM($R$4:$R130))),"")</f>
        <v/>
      </c>
      <c r="BH131" s="27" t="str" cm="1">
        <f t="array" ref="BH131">IF(BG$2&lt;=$R131,INDEX('Sites Data'!$BD$11:$BD$210,(BG$2+SUM($R$4:$R130))),"")</f>
        <v/>
      </c>
      <c r="BI131" s="27" t="str" cm="1">
        <f t="array" ref="BI131">IF(BG$2&lt;=$R131,INDEX('Sites Data'!$BE$11:$BE$210,(BG$2+SUM($R$4:$R130))),"")</f>
        <v/>
      </c>
      <c r="BJ131" s="27" t="str" cm="1">
        <f t="array" ref="BJ131">IF(BG$2&lt;=$R131,INDEX('Sites Data'!$BF$11:$BF$210,(BG$2+SUM($R$4:$R130))),"")</f>
        <v/>
      </c>
      <c r="BK131" s="27" t="str" cm="1">
        <f t="array" ref="BK131">IF(BG$2&lt;=$R131,INDEX('Sites Data'!$BG$11:$BG$210,(BG$2+SUM($R$4:$R130))),"")</f>
        <v/>
      </c>
      <c r="BL131" s="27" t="str" cm="1">
        <f t="array" ref="BL131">IF(BG$2&lt;=$R131,INDEX('Sites Data'!$BH$11:$BH$210,(BG$2+SUM($R$4:$R130))),"")</f>
        <v/>
      </c>
      <c r="BM131" s="27" t="str" cm="1">
        <f t="array" ref="BM131">IF(BG$2&lt;=$R131,INDEX('Sites Data'!$BI$11:$BI$210,(BG$2+SUM($R$4:$R130))),"")</f>
        <v/>
      </c>
      <c r="BN131" s="27" t="str" cm="1">
        <f t="array" ref="BN131">IF(BG$2&lt;=$R131,INDEX('Sites Data'!$BJ$11:$BJ$210,(BG$2+SUM($R$4:$R130))),"")</f>
        <v/>
      </c>
      <c r="BO131" s="27" t="str" cm="1">
        <f t="array" ref="BO131">IF(BG$2&lt;=$R131,INDEX('Sites Data'!$BK$11:$BK$210,(BG$2+SUM($R$4:$R130))),"")</f>
        <v/>
      </c>
      <c r="BP131" s="25" t="str">
        <f>IF(BG131="","",SUMIF(Hide[Unique Types],$C131&amp;" "&amp;BH131&amp;" "&amp;BI131&amp;" "&amp;BJ131,SiteCalc2[FCI Charging Capacity '[kWh/day']]))</f>
        <v/>
      </c>
      <c r="BQ131" s="27" t="str" cm="1">
        <f t="array" ref="BQ131">IF(BQ$2&lt;=$R131,INDEX('Sites Data'!$BC$11:$BC$210,(BQ$2+SUM($R$4:$R130))),"")</f>
        <v/>
      </c>
      <c r="BR131" s="27" t="str" cm="1">
        <f t="array" ref="BR131">IF(BQ$2&lt;=$R131,INDEX('Sites Data'!$BD$11:$BD$210,(BQ$2+SUM($R$4:$R130))),"")</f>
        <v/>
      </c>
      <c r="BS131" s="27" t="str" cm="1">
        <f t="array" ref="BS131">IF(BQ$2&lt;=$R131,INDEX('Sites Data'!$BE$11:$BE$210,(BQ$2+SUM($R$4:$R130))),"")</f>
        <v/>
      </c>
      <c r="BT131" s="27" t="str" cm="1">
        <f t="array" ref="BT131">IF(BQ$2&lt;=$R131,INDEX('Sites Data'!$BF$11:$BF$210,(BQ$2+SUM($R$4:$R130))),"")</f>
        <v/>
      </c>
      <c r="BU131" s="27" t="str" cm="1">
        <f t="array" ref="BU131">IF(BQ$2&lt;=$R131,INDEX('Sites Data'!$BG$11:$BG$210,(BQ$2+SUM($R$4:$R130))),"")</f>
        <v/>
      </c>
      <c r="BV131" s="27" t="str" cm="1">
        <f t="array" ref="BV131">IF(BQ$2&lt;=$R131,INDEX('Sites Data'!$BH$11:$BH$210,(BQ$2+SUM($R$4:$R130))),"")</f>
        <v/>
      </c>
      <c r="BW131" s="27" t="str" cm="1">
        <f t="array" ref="BW131">IF(BQ$2&lt;=$R131,INDEX('Sites Data'!$BI$11:$BI$210,(BQ$2+SUM($R$4:$R130))),"")</f>
        <v/>
      </c>
      <c r="BX131" s="27" t="str" cm="1">
        <f t="array" ref="BX131">IF(BQ$2&lt;=$R131,INDEX('Sites Data'!$BJ$11:$BJ$210,(BQ$2+SUM($R$4:$R130))),"")</f>
        <v/>
      </c>
      <c r="BY131" s="27" t="str" cm="1">
        <f t="array" ref="BY131">IF(BQ$2&lt;=$R131,INDEX('Sites Data'!$BK$11:$BK$210,(BQ$2+SUM($R$4:$R130))),"")</f>
        <v/>
      </c>
      <c r="BZ131" s="25" t="str">
        <f>IF(BQ131="","",SUMIF(Hide[Unique Types],$C131&amp;" "&amp;BR131&amp;" "&amp;BS131&amp;" "&amp;BT131,SiteCalc2[FCI Charging Capacity '[kWh/day']]))</f>
        <v/>
      </c>
      <c r="CA131" s="27" t="str" cm="1">
        <f t="array" ref="CA131">IF(CA$2&lt;=$R131,INDEX('Sites Data'!$BC$11:$BC$210,(CA$2+SUM($R$4:$R130))),"")</f>
        <v/>
      </c>
      <c r="CB131" s="27" t="str" cm="1">
        <f t="array" ref="CB131">IF(CA$2&lt;=$R131,INDEX('Sites Data'!$BD$11:$BD$210,(CA$2+SUM($R$4:$R130))),"")</f>
        <v/>
      </c>
      <c r="CC131" s="27" t="str" cm="1">
        <f t="array" ref="CC131">IF(CA$2&lt;=$R131,INDEX('Sites Data'!$BE$11:$BE$210,(CA$2+SUM($R$4:$R130))),"")</f>
        <v/>
      </c>
      <c r="CD131" s="27" t="str" cm="1">
        <f t="array" ref="CD131">IF(CA$2&lt;=$R131,INDEX('Sites Data'!$BF$11:$BF$210,(CA$2+SUM($R$4:$R130))),"")</f>
        <v/>
      </c>
      <c r="CE131" s="27" t="str" cm="1">
        <f t="array" ref="CE131">IF(CA$2&lt;=$R131,INDEX('Sites Data'!$BG$11:$BG$210,(CA$2+SUM($R$4:$R130))),"")</f>
        <v/>
      </c>
      <c r="CF131" s="27" t="str" cm="1">
        <f t="array" ref="CF131">IF(CA$2&lt;=$R131,INDEX('Sites Data'!$BH$11:$BH$210,(CA$2+SUM($R$4:$R130))),"")</f>
        <v/>
      </c>
      <c r="CG131" s="27" t="str" cm="1">
        <f t="array" ref="CG131">IF(CA$2&lt;=$R131,INDEX('Sites Data'!$BI$11:$BI$210,(CA$2+SUM($R$4:$R130))),"")</f>
        <v/>
      </c>
      <c r="CH131" s="27" t="str" cm="1">
        <f t="array" ref="CH131">IF(CA$2&lt;=$R131,INDEX('Sites Data'!$BJ$11:$BJ$210,(CA$2+SUM($R$4:$R130))),"")</f>
        <v/>
      </c>
      <c r="CI131" s="27" t="str" cm="1">
        <f t="array" ref="CI131">IF(CA$2&lt;=$R131,INDEX('Sites Data'!$BK$11:$BK$210,(CA$2+SUM($R$4:$R130))),"")</f>
        <v/>
      </c>
      <c r="CJ131" s="25" t="str">
        <f>IF(CA131="","",SUMIF(Hide[Unique Types],$C131&amp;" "&amp;CB131&amp;" "&amp;CC131&amp;" "&amp;CD131,SiteCalc2[FCI Charging Capacity '[kWh/day']]))</f>
        <v/>
      </c>
      <c r="CK131" s="25" t="str">
        <f t="shared" si="23"/>
        <v/>
      </c>
      <c r="CL131" s="25" t="str">
        <f t="shared" si="24"/>
        <v/>
      </c>
      <c r="CM131" s="25" t="str">
        <f t="shared" si="25"/>
        <v/>
      </c>
      <c r="CN131" s="25" t="str">
        <f t="shared" si="26"/>
        <v/>
      </c>
      <c r="CO131" s="25" t="str">
        <f t="shared" si="27"/>
        <v/>
      </c>
      <c r="CP131" s="25" t="str">
        <f t="shared" si="28"/>
        <v/>
      </c>
      <c r="CQ131" s="25" t="str">
        <f t="shared" si="29"/>
        <v/>
      </c>
      <c r="CR131" s="25" t="str">
        <f t="shared" si="30"/>
        <v/>
      </c>
      <c r="CS131" s="25" t="str">
        <f t="shared" si="31"/>
        <v/>
      </c>
      <c r="CT131" s="25" t="str">
        <f t="shared" si="32"/>
        <v/>
      </c>
    </row>
    <row r="132" spans="1:98" x14ac:dyDescent="0.3">
      <c r="A132" s="20">
        <v>129</v>
      </c>
      <c r="B132" s="20">
        <f t="shared" ref="B132:B163" si="34">Applicant</f>
        <v>0</v>
      </c>
      <c r="D132" s="25">
        <f>_xlfn.XLOOKUP(C132,SiteChar[Site Name],SiteChar[Site Street Address],"",0,1)</f>
        <v>0</v>
      </c>
      <c r="E132" s="25" t="str">
        <f>_xlfn.XLOOKUP(D132,SiteChar[Site Street Address],SiteChar[Site City],"",0,1)</f>
        <v/>
      </c>
      <c r="F132" s="25">
        <f>_xlfn.XLOOKUP($C132,SiteChar[Site Name],SiteChar[Latitude],"",0,1)</f>
        <v>0</v>
      </c>
      <c r="G132" s="25">
        <f>_xlfn.XLOOKUP($C132,SiteChar[Site Name],SiteChar[Longitude],"",0,1)</f>
        <v>0</v>
      </c>
      <c r="H132" s="33">
        <f>_xlfn.XLOOKUP($C132,SiteChar[Site Name],SiteChar[Expected Date of Station Operation],"",0,1)</f>
        <v>0</v>
      </c>
      <c r="I132" s="34">
        <f>_xlfn.XLOOKUP($C132,SiteChar[Site Name],SiteChar[Expected Daily Permitted Hours],"",0,1)</f>
        <v>0</v>
      </c>
      <c r="J132" s="25">
        <f>_xlfn.XLOOKUP($C132,SiteChar[Site Name],SiteChar[Maximum Total Site Power 
'[kW']],"",0,1)</f>
        <v>0</v>
      </c>
      <c r="K132" s="25"/>
      <c r="L132" s="25" cm="1">
        <f t="array" ref="L132">_xlfn.XLOOKUP($C132,SiteChar[Site Name],SiteCalc1[Total Site
FCI 
Power Rating 
'[kW']],"",0,1)</f>
        <v>0</v>
      </c>
      <c r="M132" s="25" cm="1">
        <f t="array" ref="M132">_xlfn.XLOOKUP($C132,SiteChar[Site Name],SiteCalc1[Total 
Site 
LMD-FCI Power Rating 
'[kW']],"",0,1)</f>
        <v>0</v>
      </c>
      <c r="N132" s="25" cm="1">
        <f t="array" ref="N132">_xlfn.XLOOKUP($C132,SiteChar[Site Name],SiteCalc1[Total Site
HD-FCI Power Rating 
'[kW']],"",0,1)</f>
        <v>0</v>
      </c>
      <c r="O132" s="25" cm="1">
        <f t="array" ref="O132">_xlfn.XLOOKUP($C132,SiteChar[Site Name],SiteCalc2[Total Number of 
Site 
FSEs],"",0,1)</f>
        <v>0</v>
      </c>
      <c r="P132" s="27" cm="1">
        <f t="array" ref="P132">_xlfn.XLOOKUP($C132,SiteChar[Site Name],SiteCalc2[Total Number of Site
LMD-FCI FSEs],"",0,1)</f>
        <v>0</v>
      </c>
      <c r="Q132" s="27" cm="1">
        <f t="array" ref="Q132">_xlfn.XLOOKUP($C132,SiteChar[Site Name],SiteCalc2[Total Number of Site
HD-FCI FSEs],"",0,1)</f>
        <v>0</v>
      </c>
      <c r="R132" s="27" t="str" cm="1">
        <f t="array" ref="R132">_xlfn.XLOOKUP(C132,'Sites Data'!AZ139:$AZ$210,'Sites Data'!BA139:$BA$210,"",0,1)</f>
        <v/>
      </c>
      <c r="S132" s="25" t="str" cm="1">
        <f t="array" ref="S132">INDEX('Sites Data'!$BC$11:$BC$210,(S$2+SUM($R$4:R131)))</f>
        <v/>
      </c>
      <c r="T132" s="25" t="str" cm="1">
        <f t="array" ref="T132">INDEX('Sites Data'!$BD$11:$BD$210,(S$2+SUM($R$4:R131)))</f>
        <v/>
      </c>
      <c r="U132" s="25" t="str" cm="1">
        <f t="array" ref="U132">INDEX('Sites Data'!$BE$11:$BE$210,(S$2+SUM($R$4:$R131)))</f>
        <v/>
      </c>
      <c r="V132" s="25" t="str" cm="1">
        <f t="array" ref="V132">INDEX('Sites Data'!$BF$11:$BF$210,(S$2+SUM($R$4:$R131)))</f>
        <v/>
      </c>
      <c r="W132" s="25" t="str" cm="1">
        <f t="array" ref="W132">INDEX('Sites Data'!$BG$11:$BG$210,(S$2+SUM($R$4:$R131)))</f>
        <v/>
      </c>
      <c r="X132" s="25" t="str" cm="1">
        <f t="array" ref="X132">INDEX('Sites Data'!$BH$11:$BH$210,(S$2+SUM($R$4:$R131)))</f>
        <v/>
      </c>
      <c r="Y132" s="25" t="str" cm="1">
        <f t="array" ref="Y132">INDEX('Sites Data'!$BI$11:$BI$210,(S$2+SUM($R$4:$R131)))</f>
        <v/>
      </c>
      <c r="Z132" s="25" t="str" cm="1">
        <f t="array" ref="Z132">INDEX('Sites Data'!$BJ$11:$BJ$210,(S$2+SUM($R$4:$R131)))</f>
        <v/>
      </c>
      <c r="AA132" s="25" t="str" cm="1">
        <f t="array" ref="AA132">INDEX('Sites Data'!$BK$11:$BK$210,(S$2+SUM($R$4:$R131)))</f>
        <v/>
      </c>
      <c r="AB132" s="25" t="str">
        <f>IF(S132="","",SUMIF(Hide[Unique Types],$C132&amp;" "&amp;T132&amp;" "&amp;U132&amp;" "&amp;V132,SiteCalc2[FCI Charging Capacity '[kWh/day']]))</f>
        <v/>
      </c>
      <c r="AC132" s="27" t="str" cm="1">
        <f t="array" ref="AC132">IF(AC$2&lt;=$R132,INDEX('Sites Data'!$BC$11:$BC$210,(AC$2+SUM($R$4:$R131))),"")</f>
        <v/>
      </c>
      <c r="AD132" s="152" t="str" cm="1">
        <f t="array" ref="AD132">IF(AC$2&lt;=$R132,INDEX('Sites Data'!$BD$11:$BD$210,(AC$2+SUM($R$4:$R131))),"")</f>
        <v/>
      </c>
      <c r="AE132" s="27" t="str" cm="1">
        <f t="array" ref="AE132">IF(AC$2&lt;=$R132,INDEX('Sites Data'!$BE$11:$BE$210,(AC$2+SUM($R$4:$R131))),"")</f>
        <v/>
      </c>
      <c r="AF132" s="27" t="str" cm="1">
        <f t="array" ref="AF132">IF(AC$2&lt;=$R132,INDEX('Sites Data'!$BF$11:$BF$210,(AC$2+SUM($R$4:$R131))),"")</f>
        <v/>
      </c>
      <c r="AG132" s="27" t="str" cm="1">
        <f t="array" ref="AG132">IF(AC$2&lt;=$R132,INDEX('Sites Data'!$BG$11:$BG$210,(AC$2+SUM($R$4:$R131))),"")</f>
        <v/>
      </c>
      <c r="AH132" s="27" t="str" cm="1">
        <f t="array" ref="AH132">IF(AC$2&lt;=$R132,INDEX('Sites Data'!$BH$11:$BH$210,(AC$2+SUM($R$4:$R131))),"")</f>
        <v/>
      </c>
      <c r="AI132" s="27" t="str" cm="1">
        <f t="array" ref="AI132">IF(AC$2&lt;=$R132,INDEX('Sites Data'!$BI$11:$BI$210,(AC$2+SUM($R$4:$R131))),"")</f>
        <v/>
      </c>
      <c r="AJ132" s="27" t="str" cm="1">
        <f t="array" ref="AJ132">IF(AC$2&lt;=$R132,INDEX('Sites Data'!$BJ$11:$BJ$210,(AC$2+SUM($R$4:$R131))),"")</f>
        <v/>
      </c>
      <c r="AK132" s="27" t="str" cm="1">
        <f t="array" ref="AK132">IF(AC$2&lt;=$R132,INDEX('Sites Data'!$BK$11:$BK$210,(AC$2+SUM($R$4:$R131))),"")</f>
        <v/>
      </c>
      <c r="AL132" s="25" t="str">
        <f>IF(AC132="","",SUMIF(Hide[Unique Types],$C132&amp;" "&amp;AD132&amp;" "&amp;AE132&amp;" "&amp;AF132,SiteCalc2[FCI Charging Capacity '[kWh/day']]))</f>
        <v/>
      </c>
      <c r="AM132" s="27" t="str" cm="1">
        <f t="array" ref="AM132">IF(AM$2&lt;=$R132,INDEX('Sites Data'!$BC$11:$BC$210,(AM$2+SUM($R$4:$R131))),"")</f>
        <v/>
      </c>
      <c r="AN132" s="27" t="str" cm="1">
        <f t="array" ref="AN132">IF(AM$2&lt;=$R132,INDEX('Sites Data'!$BD$11:$BD$210,(AM$2+SUM($R$4:$R131))),"")</f>
        <v/>
      </c>
      <c r="AO132" s="27" t="str" cm="1">
        <f t="array" ref="AO132">IF(AM$2&lt;=$R132,INDEX('Sites Data'!$BE$11:$BE$210,(AM$2+SUM($R$4:$R131))),"")</f>
        <v/>
      </c>
      <c r="AP132" s="27" t="str" cm="1">
        <f t="array" ref="AP132">IF(AM$2&lt;=$R132,INDEX('Sites Data'!$BF$11:$BF$210,(AM$2+SUM($R$4:$R131))),"")</f>
        <v/>
      </c>
      <c r="AQ132" s="27" t="str" cm="1">
        <f t="array" ref="AQ132">IF(AM$2&lt;=$R132,INDEX('Sites Data'!$BG$11:$BG$210,(AM$2+SUM($R$4:$R131))),"")</f>
        <v/>
      </c>
      <c r="AR132" s="27" t="str" cm="1">
        <f t="array" ref="AR132">IF(AM$2&lt;=$R132,INDEX('Sites Data'!$BH$11:$BH$210,(AM$2+SUM($R$4:$R131))),"")</f>
        <v/>
      </c>
      <c r="AS132" s="27" t="str" cm="1">
        <f t="array" ref="AS132">IF(AM$2&lt;=$R132,INDEX('Sites Data'!$BI$11:$BI$210,(AM$2+SUM($R$4:$R131))),"")</f>
        <v/>
      </c>
      <c r="AT132" s="27" t="str" cm="1">
        <f t="array" ref="AT132">IF(AM$2&lt;=$R132,INDEX('Sites Data'!$BJ$11:$BJ$210,(AM$2+SUM($R$4:$R131))),"")</f>
        <v/>
      </c>
      <c r="AU132" s="27" t="str" cm="1">
        <f t="array" ref="AU132">IF(AM$2&lt;=$R132,INDEX('Sites Data'!$BK$11:$BK$210,(AM$2+SUM($R$4:$R131))),"")</f>
        <v/>
      </c>
      <c r="AV132" s="25" t="str">
        <f>IF(AM132="","",SUMIF(Hide[Unique Types],$C132&amp;" "&amp;AN132&amp;" "&amp;AO132&amp;" "&amp;AP132,SiteCalc2[FCI Charging Capacity '[kWh/day']]))</f>
        <v/>
      </c>
      <c r="AW132" s="27" t="str" cm="1">
        <f t="array" ref="AW132">IF(AW$2&lt;=$R132,INDEX('Sites Data'!$BC$11:$BC$210,(AW$2+SUM($R$4:$R131))),"")</f>
        <v/>
      </c>
      <c r="AX132" s="27" t="str" cm="1">
        <f t="array" ref="AX132">IF(AW$2&lt;=$R132,INDEX('Sites Data'!$BD$11:$BD$210,(AW$2+SUM($R$4:$R131))),"")</f>
        <v/>
      </c>
      <c r="AY132" s="27" t="str" cm="1">
        <f t="array" ref="AY132">IF(AW$2&lt;=$R132,INDEX('Sites Data'!$BE$11:$BE$210,(AW$2+SUM($R$4:$R131))),"")</f>
        <v/>
      </c>
      <c r="AZ132" s="27" t="str" cm="1">
        <f t="array" ref="AZ132">IF(AW$2&lt;=$R132,INDEX('Sites Data'!$BF$11:$BF$210,(AW$2+SUM($R$4:$R131))),"")</f>
        <v/>
      </c>
      <c r="BA132" s="27" t="str" cm="1">
        <f t="array" ref="BA132">IF(AW$2&lt;=$R132,INDEX('Sites Data'!$BG$11:$BG$210,(AW$2+SUM($R$4:$R131))),"")</f>
        <v/>
      </c>
      <c r="BB132" s="27" t="str" cm="1">
        <f t="array" ref="BB132">IF(AW$2&lt;=$R132,INDEX('Sites Data'!$BH$11:$BH$210,(AW$2+SUM($R$4:$R131))),"")</f>
        <v/>
      </c>
      <c r="BC132" s="27" t="str" cm="1">
        <f t="array" ref="BC132">IF(AW$2&lt;=$R132,INDEX('Sites Data'!$BI$11:$BI$210,(AW$2+SUM($R$4:$R131))),"")</f>
        <v/>
      </c>
      <c r="BD132" s="27" t="str" cm="1">
        <f t="array" ref="BD132">IF(AW$2&lt;=$R132,INDEX('Sites Data'!$BJ$11:$BJ$210,(AW$2+SUM($R$4:$R131))),"")</f>
        <v/>
      </c>
      <c r="BE132" s="27" t="str" cm="1">
        <f t="array" ref="BE132">IF(AW$2&lt;=$R132,INDEX('Sites Data'!$BK$11:$BK$210,(AW$2+SUM($R$4:$R131))),"")</f>
        <v/>
      </c>
      <c r="BF132" s="25" t="str">
        <f>IF(AW132="","",SUMIF(Hide[Unique Types],$C132&amp;" "&amp;AX132&amp;" "&amp;AY132&amp;" "&amp;AZ132,SiteCalc2[FCI Charging Capacity '[kWh/day']]))</f>
        <v/>
      </c>
      <c r="BG132" s="27" t="str" cm="1">
        <f t="array" ref="BG132">IF(BG$2&lt;=$R132,INDEX('Sites Data'!$BC$11:$BC$210,(BG$2+SUM($R$4:$R131))),"")</f>
        <v/>
      </c>
      <c r="BH132" s="27" t="str" cm="1">
        <f t="array" ref="BH132">IF(BG$2&lt;=$R132,INDEX('Sites Data'!$BD$11:$BD$210,(BG$2+SUM($R$4:$R131))),"")</f>
        <v/>
      </c>
      <c r="BI132" s="27" t="str" cm="1">
        <f t="array" ref="BI132">IF(BG$2&lt;=$R132,INDEX('Sites Data'!$BE$11:$BE$210,(BG$2+SUM($R$4:$R131))),"")</f>
        <v/>
      </c>
      <c r="BJ132" s="27" t="str" cm="1">
        <f t="array" ref="BJ132">IF(BG$2&lt;=$R132,INDEX('Sites Data'!$BF$11:$BF$210,(BG$2+SUM($R$4:$R131))),"")</f>
        <v/>
      </c>
      <c r="BK132" s="27" t="str" cm="1">
        <f t="array" ref="BK132">IF(BG$2&lt;=$R132,INDEX('Sites Data'!$BG$11:$BG$210,(BG$2+SUM($R$4:$R131))),"")</f>
        <v/>
      </c>
      <c r="BL132" s="27" t="str" cm="1">
        <f t="array" ref="BL132">IF(BG$2&lt;=$R132,INDEX('Sites Data'!$BH$11:$BH$210,(BG$2+SUM($R$4:$R131))),"")</f>
        <v/>
      </c>
      <c r="BM132" s="27" t="str" cm="1">
        <f t="array" ref="BM132">IF(BG$2&lt;=$R132,INDEX('Sites Data'!$BI$11:$BI$210,(BG$2+SUM($R$4:$R131))),"")</f>
        <v/>
      </c>
      <c r="BN132" s="27" t="str" cm="1">
        <f t="array" ref="BN132">IF(BG$2&lt;=$R132,INDEX('Sites Data'!$BJ$11:$BJ$210,(BG$2+SUM($R$4:$R131))),"")</f>
        <v/>
      </c>
      <c r="BO132" s="27" t="str" cm="1">
        <f t="array" ref="BO132">IF(BG$2&lt;=$R132,INDEX('Sites Data'!$BK$11:$BK$210,(BG$2+SUM($R$4:$R131))),"")</f>
        <v/>
      </c>
      <c r="BP132" s="25" t="str">
        <f>IF(BG132="","",SUMIF(Hide[Unique Types],$C132&amp;" "&amp;BH132&amp;" "&amp;BI132&amp;" "&amp;BJ132,SiteCalc2[FCI Charging Capacity '[kWh/day']]))</f>
        <v/>
      </c>
      <c r="BQ132" s="27" t="str" cm="1">
        <f t="array" ref="BQ132">IF(BQ$2&lt;=$R132,INDEX('Sites Data'!$BC$11:$BC$210,(BQ$2+SUM($R$4:$R131))),"")</f>
        <v/>
      </c>
      <c r="BR132" s="27" t="str" cm="1">
        <f t="array" ref="BR132">IF(BQ$2&lt;=$R132,INDEX('Sites Data'!$BD$11:$BD$210,(BQ$2+SUM($R$4:$R131))),"")</f>
        <v/>
      </c>
      <c r="BS132" s="27" t="str" cm="1">
        <f t="array" ref="BS132">IF(BQ$2&lt;=$R132,INDEX('Sites Data'!$BE$11:$BE$210,(BQ$2+SUM($R$4:$R131))),"")</f>
        <v/>
      </c>
      <c r="BT132" s="27" t="str" cm="1">
        <f t="array" ref="BT132">IF(BQ$2&lt;=$R132,INDEX('Sites Data'!$BF$11:$BF$210,(BQ$2+SUM($R$4:$R131))),"")</f>
        <v/>
      </c>
      <c r="BU132" s="27" t="str" cm="1">
        <f t="array" ref="BU132">IF(BQ$2&lt;=$R132,INDEX('Sites Data'!$BG$11:$BG$210,(BQ$2+SUM($R$4:$R131))),"")</f>
        <v/>
      </c>
      <c r="BV132" s="27" t="str" cm="1">
        <f t="array" ref="BV132">IF(BQ$2&lt;=$R132,INDEX('Sites Data'!$BH$11:$BH$210,(BQ$2+SUM($R$4:$R131))),"")</f>
        <v/>
      </c>
      <c r="BW132" s="27" t="str" cm="1">
        <f t="array" ref="BW132">IF(BQ$2&lt;=$R132,INDEX('Sites Data'!$BI$11:$BI$210,(BQ$2+SUM($R$4:$R131))),"")</f>
        <v/>
      </c>
      <c r="BX132" s="27" t="str" cm="1">
        <f t="array" ref="BX132">IF(BQ$2&lt;=$R132,INDEX('Sites Data'!$BJ$11:$BJ$210,(BQ$2+SUM($R$4:$R131))),"")</f>
        <v/>
      </c>
      <c r="BY132" s="27" t="str" cm="1">
        <f t="array" ref="BY132">IF(BQ$2&lt;=$R132,INDEX('Sites Data'!$BK$11:$BK$210,(BQ$2+SUM($R$4:$R131))),"")</f>
        <v/>
      </c>
      <c r="BZ132" s="25" t="str">
        <f>IF(BQ132="","",SUMIF(Hide[Unique Types],$C132&amp;" "&amp;BR132&amp;" "&amp;BS132&amp;" "&amp;BT132,SiteCalc2[FCI Charging Capacity '[kWh/day']]))</f>
        <v/>
      </c>
      <c r="CA132" s="27" t="str" cm="1">
        <f t="array" ref="CA132">IF(CA$2&lt;=$R132,INDEX('Sites Data'!$BC$11:$BC$210,(CA$2+SUM($R$4:$R131))),"")</f>
        <v/>
      </c>
      <c r="CB132" s="27" t="str" cm="1">
        <f t="array" ref="CB132">IF(CA$2&lt;=$R132,INDEX('Sites Data'!$BD$11:$BD$210,(CA$2+SUM($R$4:$R131))),"")</f>
        <v/>
      </c>
      <c r="CC132" s="27" t="str" cm="1">
        <f t="array" ref="CC132">IF(CA$2&lt;=$R132,INDEX('Sites Data'!$BE$11:$BE$210,(CA$2+SUM($R$4:$R131))),"")</f>
        <v/>
      </c>
      <c r="CD132" s="27" t="str" cm="1">
        <f t="array" ref="CD132">IF(CA$2&lt;=$R132,INDEX('Sites Data'!$BF$11:$BF$210,(CA$2+SUM($R$4:$R131))),"")</f>
        <v/>
      </c>
      <c r="CE132" s="27" t="str" cm="1">
        <f t="array" ref="CE132">IF(CA$2&lt;=$R132,INDEX('Sites Data'!$BG$11:$BG$210,(CA$2+SUM($R$4:$R131))),"")</f>
        <v/>
      </c>
      <c r="CF132" s="27" t="str" cm="1">
        <f t="array" ref="CF132">IF(CA$2&lt;=$R132,INDEX('Sites Data'!$BH$11:$BH$210,(CA$2+SUM($R$4:$R131))),"")</f>
        <v/>
      </c>
      <c r="CG132" s="27" t="str" cm="1">
        <f t="array" ref="CG132">IF(CA$2&lt;=$R132,INDEX('Sites Data'!$BI$11:$BI$210,(CA$2+SUM($R$4:$R131))),"")</f>
        <v/>
      </c>
      <c r="CH132" s="27" t="str" cm="1">
        <f t="array" ref="CH132">IF(CA$2&lt;=$R132,INDEX('Sites Data'!$BJ$11:$BJ$210,(CA$2+SUM($R$4:$R131))),"")</f>
        <v/>
      </c>
      <c r="CI132" s="27" t="str" cm="1">
        <f t="array" ref="CI132">IF(CA$2&lt;=$R132,INDEX('Sites Data'!$BK$11:$BK$210,(CA$2+SUM($R$4:$R131))),"")</f>
        <v/>
      </c>
      <c r="CJ132" s="25" t="str">
        <f>IF(CA132="","",SUMIF(Hide[Unique Types],$C132&amp;" "&amp;CB132&amp;" "&amp;CC132&amp;" "&amp;CD132,SiteCalc2[FCI Charging Capacity '[kWh/day']]))</f>
        <v/>
      </c>
      <c r="CK132" s="25" t="str">
        <f t="shared" si="23"/>
        <v/>
      </c>
      <c r="CL132" s="25" t="str">
        <f t="shared" si="24"/>
        <v/>
      </c>
      <c r="CM132" s="25" t="str">
        <f t="shared" si="25"/>
        <v/>
      </c>
      <c r="CN132" s="25" t="str">
        <f t="shared" si="26"/>
        <v/>
      </c>
      <c r="CO132" s="25" t="str">
        <f t="shared" si="27"/>
        <v/>
      </c>
      <c r="CP132" s="25" t="str">
        <f t="shared" si="28"/>
        <v/>
      </c>
      <c r="CQ132" s="25" t="str">
        <f t="shared" si="29"/>
        <v/>
      </c>
      <c r="CR132" s="25" t="str">
        <f t="shared" si="30"/>
        <v/>
      </c>
      <c r="CS132" s="25" t="str">
        <f t="shared" si="31"/>
        <v/>
      </c>
      <c r="CT132" s="25" t="str">
        <f t="shared" si="32"/>
        <v/>
      </c>
    </row>
    <row r="133" spans="1:98" x14ac:dyDescent="0.3">
      <c r="A133" s="20">
        <v>130</v>
      </c>
      <c r="B133" s="20">
        <f t="shared" si="34"/>
        <v>0</v>
      </c>
      <c r="D133" s="25">
        <f>_xlfn.XLOOKUP(C133,SiteChar[Site Name],SiteChar[Site Street Address],"",0,1)</f>
        <v>0</v>
      </c>
      <c r="E133" s="25" t="str">
        <f>_xlfn.XLOOKUP(D133,SiteChar[Site Street Address],SiteChar[Site City],"",0,1)</f>
        <v/>
      </c>
      <c r="F133" s="25">
        <f>_xlfn.XLOOKUP($C133,SiteChar[Site Name],SiteChar[Latitude],"",0,1)</f>
        <v>0</v>
      </c>
      <c r="G133" s="25">
        <f>_xlfn.XLOOKUP($C133,SiteChar[Site Name],SiteChar[Longitude],"",0,1)</f>
        <v>0</v>
      </c>
      <c r="H133" s="33">
        <f>_xlfn.XLOOKUP($C133,SiteChar[Site Name],SiteChar[Expected Date of Station Operation],"",0,1)</f>
        <v>0</v>
      </c>
      <c r="I133" s="34">
        <f>_xlfn.XLOOKUP($C133,SiteChar[Site Name],SiteChar[Expected Daily Permitted Hours],"",0,1)</f>
        <v>0</v>
      </c>
      <c r="J133" s="25">
        <f>_xlfn.XLOOKUP($C133,SiteChar[Site Name],SiteChar[Maximum Total Site Power 
'[kW']],"",0,1)</f>
        <v>0</v>
      </c>
      <c r="K133" s="25"/>
      <c r="L133" s="25" cm="1">
        <f t="array" ref="L133">_xlfn.XLOOKUP($C133,SiteChar[Site Name],SiteCalc1[Total Site
FCI 
Power Rating 
'[kW']],"",0,1)</f>
        <v>0</v>
      </c>
      <c r="M133" s="25" cm="1">
        <f t="array" ref="M133">_xlfn.XLOOKUP($C133,SiteChar[Site Name],SiteCalc1[Total 
Site 
LMD-FCI Power Rating 
'[kW']],"",0,1)</f>
        <v>0</v>
      </c>
      <c r="N133" s="25" cm="1">
        <f t="array" ref="N133">_xlfn.XLOOKUP($C133,SiteChar[Site Name],SiteCalc1[Total Site
HD-FCI Power Rating 
'[kW']],"",0,1)</f>
        <v>0</v>
      </c>
      <c r="O133" s="25" cm="1">
        <f t="array" ref="O133">_xlfn.XLOOKUP($C133,SiteChar[Site Name],SiteCalc2[Total Number of 
Site 
FSEs],"",0,1)</f>
        <v>0</v>
      </c>
      <c r="P133" s="27" cm="1">
        <f t="array" ref="P133">_xlfn.XLOOKUP($C133,SiteChar[Site Name],SiteCalc2[Total Number of Site
LMD-FCI FSEs],"",0,1)</f>
        <v>0</v>
      </c>
      <c r="Q133" s="27" cm="1">
        <f t="array" ref="Q133">_xlfn.XLOOKUP($C133,SiteChar[Site Name],SiteCalc2[Total Number of Site
HD-FCI FSEs],"",0,1)</f>
        <v>0</v>
      </c>
      <c r="R133" s="27" t="str" cm="1">
        <f t="array" ref="R133">_xlfn.XLOOKUP(C133,'Sites Data'!AZ140:$AZ$210,'Sites Data'!BA140:$BA$210,"",0,1)</f>
        <v/>
      </c>
      <c r="S133" s="25" t="str" cm="1">
        <f t="array" ref="S133">INDEX('Sites Data'!$BC$11:$BC$210,(S$2+SUM($R$4:R132)))</f>
        <v/>
      </c>
      <c r="T133" s="25" t="str" cm="1">
        <f t="array" ref="T133">INDEX('Sites Data'!$BD$11:$BD$210,(S$2+SUM($R$4:R132)))</f>
        <v/>
      </c>
      <c r="U133" s="25" t="str" cm="1">
        <f t="array" ref="U133">INDEX('Sites Data'!$BE$11:$BE$210,(S$2+SUM($R$4:$R132)))</f>
        <v/>
      </c>
      <c r="V133" s="25" t="str" cm="1">
        <f t="array" ref="V133">INDEX('Sites Data'!$BF$11:$BF$210,(S$2+SUM($R$4:$R132)))</f>
        <v/>
      </c>
      <c r="W133" s="25" t="str" cm="1">
        <f t="array" ref="W133">INDEX('Sites Data'!$BG$11:$BG$210,(S$2+SUM($R$4:$R132)))</f>
        <v/>
      </c>
      <c r="X133" s="25" t="str" cm="1">
        <f t="array" ref="X133">INDEX('Sites Data'!$BH$11:$BH$210,(S$2+SUM($R$4:$R132)))</f>
        <v/>
      </c>
      <c r="Y133" s="25" t="str" cm="1">
        <f t="array" ref="Y133">INDEX('Sites Data'!$BI$11:$BI$210,(S$2+SUM($R$4:$R132)))</f>
        <v/>
      </c>
      <c r="Z133" s="25" t="str" cm="1">
        <f t="array" ref="Z133">INDEX('Sites Data'!$BJ$11:$BJ$210,(S$2+SUM($R$4:$R132)))</f>
        <v/>
      </c>
      <c r="AA133" s="25" t="str" cm="1">
        <f t="array" ref="AA133">INDEX('Sites Data'!$BK$11:$BK$210,(S$2+SUM($R$4:$R132)))</f>
        <v/>
      </c>
      <c r="AB133" s="25" t="str">
        <f>IF(S133="","",SUMIF(Hide[Unique Types],$C133&amp;" "&amp;T133&amp;" "&amp;U133&amp;" "&amp;V133,SiteCalc2[FCI Charging Capacity '[kWh/day']]))</f>
        <v/>
      </c>
      <c r="AC133" s="27" t="str" cm="1">
        <f t="array" ref="AC133">IF(AC$2&lt;=$R133,INDEX('Sites Data'!$BC$11:$BC$210,(AC$2+SUM($R$4:$R132))),"")</f>
        <v/>
      </c>
      <c r="AD133" s="152" t="str" cm="1">
        <f t="array" ref="AD133">IF(AC$2&lt;=$R133,INDEX('Sites Data'!$BD$11:$BD$210,(AC$2+SUM($R$4:$R132))),"")</f>
        <v/>
      </c>
      <c r="AE133" s="27" t="str" cm="1">
        <f t="array" ref="AE133">IF(AC$2&lt;=$R133,INDEX('Sites Data'!$BE$11:$BE$210,(AC$2+SUM($R$4:$R132))),"")</f>
        <v/>
      </c>
      <c r="AF133" s="27" t="str" cm="1">
        <f t="array" ref="AF133">IF(AC$2&lt;=$R133,INDEX('Sites Data'!$BF$11:$BF$210,(AC$2+SUM($R$4:$R132))),"")</f>
        <v/>
      </c>
      <c r="AG133" s="27" t="str" cm="1">
        <f t="array" ref="AG133">IF(AC$2&lt;=$R133,INDEX('Sites Data'!$BG$11:$BG$210,(AC$2+SUM($R$4:$R132))),"")</f>
        <v/>
      </c>
      <c r="AH133" s="27" t="str" cm="1">
        <f t="array" ref="AH133">IF(AC$2&lt;=$R133,INDEX('Sites Data'!$BH$11:$BH$210,(AC$2+SUM($R$4:$R132))),"")</f>
        <v/>
      </c>
      <c r="AI133" s="27" t="str" cm="1">
        <f t="array" ref="AI133">IF(AC$2&lt;=$R133,INDEX('Sites Data'!$BI$11:$BI$210,(AC$2+SUM($R$4:$R132))),"")</f>
        <v/>
      </c>
      <c r="AJ133" s="27" t="str" cm="1">
        <f t="array" ref="AJ133">IF(AC$2&lt;=$R133,INDEX('Sites Data'!$BJ$11:$BJ$210,(AC$2+SUM($R$4:$R132))),"")</f>
        <v/>
      </c>
      <c r="AK133" s="27" t="str" cm="1">
        <f t="array" ref="AK133">IF(AC$2&lt;=$R133,INDEX('Sites Data'!$BK$11:$BK$210,(AC$2+SUM($R$4:$R132))),"")</f>
        <v/>
      </c>
      <c r="AL133" s="25" t="str">
        <f>IF(AC133="","",SUMIF(Hide[Unique Types],$C133&amp;" "&amp;AD133&amp;" "&amp;AE133&amp;" "&amp;AF133,SiteCalc2[FCI Charging Capacity '[kWh/day']]))</f>
        <v/>
      </c>
      <c r="AM133" s="27" t="str" cm="1">
        <f t="array" ref="AM133">IF(AM$2&lt;=$R133,INDEX('Sites Data'!$BC$11:$BC$210,(AM$2+SUM($R$4:$R132))),"")</f>
        <v/>
      </c>
      <c r="AN133" s="27" t="str" cm="1">
        <f t="array" ref="AN133">IF(AM$2&lt;=$R133,INDEX('Sites Data'!$BD$11:$BD$210,(AM$2+SUM($R$4:$R132))),"")</f>
        <v/>
      </c>
      <c r="AO133" s="27" t="str" cm="1">
        <f t="array" ref="AO133">IF(AM$2&lt;=$R133,INDEX('Sites Data'!$BE$11:$BE$210,(AM$2+SUM($R$4:$R132))),"")</f>
        <v/>
      </c>
      <c r="AP133" s="27" t="str" cm="1">
        <f t="array" ref="AP133">IF(AM$2&lt;=$R133,INDEX('Sites Data'!$BF$11:$BF$210,(AM$2+SUM($R$4:$R132))),"")</f>
        <v/>
      </c>
      <c r="AQ133" s="27" t="str" cm="1">
        <f t="array" ref="AQ133">IF(AM$2&lt;=$R133,INDEX('Sites Data'!$BG$11:$BG$210,(AM$2+SUM($R$4:$R132))),"")</f>
        <v/>
      </c>
      <c r="AR133" s="27" t="str" cm="1">
        <f t="array" ref="AR133">IF(AM$2&lt;=$R133,INDEX('Sites Data'!$BH$11:$BH$210,(AM$2+SUM($R$4:$R132))),"")</f>
        <v/>
      </c>
      <c r="AS133" s="27" t="str" cm="1">
        <f t="array" ref="AS133">IF(AM$2&lt;=$R133,INDEX('Sites Data'!$BI$11:$BI$210,(AM$2+SUM($R$4:$R132))),"")</f>
        <v/>
      </c>
      <c r="AT133" s="27" t="str" cm="1">
        <f t="array" ref="AT133">IF(AM$2&lt;=$R133,INDEX('Sites Data'!$BJ$11:$BJ$210,(AM$2+SUM($R$4:$R132))),"")</f>
        <v/>
      </c>
      <c r="AU133" s="27" t="str" cm="1">
        <f t="array" ref="AU133">IF(AM$2&lt;=$R133,INDEX('Sites Data'!$BK$11:$BK$210,(AM$2+SUM($R$4:$R132))),"")</f>
        <v/>
      </c>
      <c r="AV133" s="25" t="str">
        <f>IF(AM133="","",SUMIF(Hide[Unique Types],$C133&amp;" "&amp;AN133&amp;" "&amp;AO133&amp;" "&amp;AP133,SiteCalc2[FCI Charging Capacity '[kWh/day']]))</f>
        <v/>
      </c>
      <c r="AW133" s="27" t="str" cm="1">
        <f t="array" ref="AW133">IF(AW$2&lt;=$R133,INDEX('Sites Data'!$BC$11:$BC$210,(AW$2+SUM($R$4:$R132))),"")</f>
        <v/>
      </c>
      <c r="AX133" s="27" t="str" cm="1">
        <f t="array" ref="AX133">IF(AW$2&lt;=$R133,INDEX('Sites Data'!$BD$11:$BD$210,(AW$2+SUM($R$4:$R132))),"")</f>
        <v/>
      </c>
      <c r="AY133" s="27" t="str" cm="1">
        <f t="array" ref="AY133">IF(AW$2&lt;=$R133,INDEX('Sites Data'!$BE$11:$BE$210,(AW$2+SUM($R$4:$R132))),"")</f>
        <v/>
      </c>
      <c r="AZ133" s="27" t="str" cm="1">
        <f t="array" ref="AZ133">IF(AW$2&lt;=$R133,INDEX('Sites Data'!$BF$11:$BF$210,(AW$2+SUM($R$4:$R132))),"")</f>
        <v/>
      </c>
      <c r="BA133" s="27" t="str" cm="1">
        <f t="array" ref="BA133">IF(AW$2&lt;=$R133,INDEX('Sites Data'!$BG$11:$BG$210,(AW$2+SUM($R$4:$R132))),"")</f>
        <v/>
      </c>
      <c r="BB133" s="27" t="str" cm="1">
        <f t="array" ref="BB133">IF(AW$2&lt;=$R133,INDEX('Sites Data'!$BH$11:$BH$210,(AW$2+SUM($R$4:$R132))),"")</f>
        <v/>
      </c>
      <c r="BC133" s="27" t="str" cm="1">
        <f t="array" ref="BC133">IF(AW$2&lt;=$R133,INDEX('Sites Data'!$BI$11:$BI$210,(AW$2+SUM($R$4:$R132))),"")</f>
        <v/>
      </c>
      <c r="BD133" s="27" t="str" cm="1">
        <f t="array" ref="BD133">IF(AW$2&lt;=$R133,INDEX('Sites Data'!$BJ$11:$BJ$210,(AW$2+SUM($R$4:$R132))),"")</f>
        <v/>
      </c>
      <c r="BE133" s="27" t="str" cm="1">
        <f t="array" ref="BE133">IF(AW$2&lt;=$R133,INDEX('Sites Data'!$BK$11:$BK$210,(AW$2+SUM($R$4:$R132))),"")</f>
        <v/>
      </c>
      <c r="BF133" s="25" t="str">
        <f>IF(AW133="","",SUMIF(Hide[Unique Types],$C133&amp;" "&amp;AX133&amp;" "&amp;AY133&amp;" "&amp;AZ133,SiteCalc2[FCI Charging Capacity '[kWh/day']]))</f>
        <v/>
      </c>
      <c r="BG133" s="27" t="str" cm="1">
        <f t="array" ref="BG133">IF(BG$2&lt;=$R133,INDEX('Sites Data'!$BC$11:$BC$210,(BG$2+SUM($R$4:$R132))),"")</f>
        <v/>
      </c>
      <c r="BH133" s="27" t="str" cm="1">
        <f t="array" ref="BH133">IF(BG$2&lt;=$R133,INDEX('Sites Data'!$BD$11:$BD$210,(BG$2+SUM($R$4:$R132))),"")</f>
        <v/>
      </c>
      <c r="BI133" s="27" t="str" cm="1">
        <f t="array" ref="BI133">IF(BG$2&lt;=$R133,INDEX('Sites Data'!$BE$11:$BE$210,(BG$2+SUM($R$4:$R132))),"")</f>
        <v/>
      </c>
      <c r="BJ133" s="27" t="str" cm="1">
        <f t="array" ref="BJ133">IF(BG$2&lt;=$R133,INDEX('Sites Data'!$BF$11:$BF$210,(BG$2+SUM($R$4:$R132))),"")</f>
        <v/>
      </c>
      <c r="BK133" s="27" t="str" cm="1">
        <f t="array" ref="BK133">IF(BG$2&lt;=$R133,INDEX('Sites Data'!$BG$11:$BG$210,(BG$2+SUM($R$4:$R132))),"")</f>
        <v/>
      </c>
      <c r="BL133" s="27" t="str" cm="1">
        <f t="array" ref="BL133">IF(BG$2&lt;=$R133,INDEX('Sites Data'!$BH$11:$BH$210,(BG$2+SUM($R$4:$R132))),"")</f>
        <v/>
      </c>
      <c r="BM133" s="27" t="str" cm="1">
        <f t="array" ref="BM133">IF(BG$2&lt;=$R133,INDEX('Sites Data'!$BI$11:$BI$210,(BG$2+SUM($R$4:$R132))),"")</f>
        <v/>
      </c>
      <c r="BN133" s="27" t="str" cm="1">
        <f t="array" ref="BN133">IF(BG$2&lt;=$R133,INDEX('Sites Data'!$BJ$11:$BJ$210,(BG$2+SUM($R$4:$R132))),"")</f>
        <v/>
      </c>
      <c r="BO133" s="27" t="str" cm="1">
        <f t="array" ref="BO133">IF(BG$2&lt;=$R133,INDEX('Sites Data'!$BK$11:$BK$210,(BG$2+SUM($R$4:$R132))),"")</f>
        <v/>
      </c>
      <c r="BP133" s="25" t="str">
        <f>IF(BG133="","",SUMIF(Hide[Unique Types],$C133&amp;" "&amp;BH133&amp;" "&amp;BI133&amp;" "&amp;BJ133,SiteCalc2[FCI Charging Capacity '[kWh/day']]))</f>
        <v/>
      </c>
      <c r="BQ133" s="27" t="str" cm="1">
        <f t="array" ref="BQ133">IF(BQ$2&lt;=$R133,INDEX('Sites Data'!$BC$11:$BC$210,(BQ$2+SUM($R$4:$R132))),"")</f>
        <v/>
      </c>
      <c r="BR133" s="27" t="str" cm="1">
        <f t="array" ref="BR133">IF(BQ$2&lt;=$R133,INDEX('Sites Data'!$BD$11:$BD$210,(BQ$2+SUM($R$4:$R132))),"")</f>
        <v/>
      </c>
      <c r="BS133" s="27" t="str" cm="1">
        <f t="array" ref="BS133">IF(BQ$2&lt;=$R133,INDEX('Sites Data'!$BE$11:$BE$210,(BQ$2+SUM($R$4:$R132))),"")</f>
        <v/>
      </c>
      <c r="BT133" s="27" t="str" cm="1">
        <f t="array" ref="BT133">IF(BQ$2&lt;=$R133,INDEX('Sites Data'!$BF$11:$BF$210,(BQ$2+SUM($R$4:$R132))),"")</f>
        <v/>
      </c>
      <c r="BU133" s="27" t="str" cm="1">
        <f t="array" ref="BU133">IF(BQ$2&lt;=$R133,INDEX('Sites Data'!$BG$11:$BG$210,(BQ$2+SUM($R$4:$R132))),"")</f>
        <v/>
      </c>
      <c r="BV133" s="27" t="str" cm="1">
        <f t="array" ref="BV133">IF(BQ$2&lt;=$R133,INDEX('Sites Data'!$BH$11:$BH$210,(BQ$2+SUM($R$4:$R132))),"")</f>
        <v/>
      </c>
      <c r="BW133" s="27" t="str" cm="1">
        <f t="array" ref="BW133">IF(BQ$2&lt;=$R133,INDEX('Sites Data'!$BI$11:$BI$210,(BQ$2+SUM($R$4:$R132))),"")</f>
        <v/>
      </c>
      <c r="BX133" s="27" t="str" cm="1">
        <f t="array" ref="BX133">IF(BQ$2&lt;=$R133,INDEX('Sites Data'!$BJ$11:$BJ$210,(BQ$2+SUM($R$4:$R132))),"")</f>
        <v/>
      </c>
      <c r="BY133" s="27" t="str" cm="1">
        <f t="array" ref="BY133">IF(BQ$2&lt;=$R133,INDEX('Sites Data'!$BK$11:$BK$210,(BQ$2+SUM($R$4:$R132))),"")</f>
        <v/>
      </c>
      <c r="BZ133" s="25" t="str">
        <f>IF(BQ133="","",SUMIF(Hide[Unique Types],$C133&amp;" "&amp;BR133&amp;" "&amp;BS133&amp;" "&amp;BT133,SiteCalc2[FCI Charging Capacity '[kWh/day']]))</f>
        <v/>
      </c>
      <c r="CA133" s="27" t="str" cm="1">
        <f t="array" ref="CA133">IF(CA$2&lt;=$R133,INDEX('Sites Data'!$BC$11:$BC$210,(CA$2+SUM($R$4:$R132))),"")</f>
        <v/>
      </c>
      <c r="CB133" s="27" t="str" cm="1">
        <f t="array" ref="CB133">IF(CA$2&lt;=$R133,INDEX('Sites Data'!$BD$11:$BD$210,(CA$2+SUM($R$4:$R132))),"")</f>
        <v/>
      </c>
      <c r="CC133" s="27" t="str" cm="1">
        <f t="array" ref="CC133">IF(CA$2&lt;=$R133,INDEX('Sites Data'!$BE$11:$BE$210,(CA$2+SUM($R$4:$R132))),"")</f>
        <v/>
      </c>
      <c r="CD133" s="27" t="str" cm="1">
        <f t="array" ref="CD133">IF(CA$2&lt;=$R133,INDEX('Sites Data'!$BF$11:$BF$210,(CA$2+SUM($R$4:$R132))),"")</f>
        <v/>
      </c>
      <c r="CE133" s="27" t="str" cm="1">
        <f t="array" ref="CE133">IF(CA$2&lt;=$R133,INDEX('Sites Data'!$BG$11:$BG$210,(CA$2+SUM($R$4:$R132))),"")</f>
        <v/>
      </c>
      <c r="CF133" s="27" t="str" cm="1">
        <f t="array" ref="CF133">IF(CA$2&lt;=$R133,INDEX('Sites Data'!$BH$11:$BH$210,(CA$2+SUM($R$4:$R132))),"")</f>
        <v/>
      </c>
      <c r="CG133" s="27" t="str" cm="1">
        <f t="array" ref="CG133">IF(CA$2&lt;=$R133,INDEX('Sites Data'!$BI$11:$BI$210,(CA$2+SUM($R$4:$R132))),"")</f>
        <v/>
      </c>
      <c r="CH133" s="27" t="str" cm="1">
        <f t="array" ref="CH133">IF(CA$2&lt;=$R133,INDEX('Sites Data'!$BJ$11:$BJ$210,(CA$2+SUM($R$4:$R132))),"")</f>
        <v/>
      </c>
      <c r="CI133" s="27" t="str" cm="1">
        <f t="array" ref="CI133">IF(CA$2&lt;=$R133,INDEX('Sites Data'!$BK$11:$BK$210,(CA$2+SUM($R$4:$R132))),"")</f>
        <v/>
      </c>
      <c r="CJ133" s="25" t="str">
        <f>IF(CA133="","",SUMIF(Hide[Unique Types],$C133&amp;" "&amp;CB133&amp;" "&amp;CC133&amp;" "&amp;CD133,SiteCalc2[FCI Charging Capacity '[kWh/day']]))</f>
        <v/>
      </c>
      <c r="CK133" s="25" t="str">
        <f t="shared" si="23"/>
        <v/>
      </c>
      <c r="CL133" s="25" t="str">
        <f t="shared" si="24"/>
        <v/>
      </c>
      <c r="CM133" s="25" t="str">
        <f t="shared" si="25"/>
        <v/>
      </c>
      <c r="CN133" s="25" t="str">
        <f t="shared" si="26"/>
        <v/>
      </c>
      <c r="CO133" s="25" t="str">
        <f t="shared" si="27"/>
        <v/>
      </c>
      <c r="CP133" s="25" t="str">
        <f t="shared" si="28"/>
        <v/>
      </c>
      <c r="CQ133" s="25" t="str">
        <f t="shared" si="29"/>
        <v/>
      </c>
      <c r="CR133" s="25" t="str">
        <f t="shared" si="30"/>
        <v/>
      </c>
      <c r="CS133" s="25" t="str">
        <f t="shared" si="31"/>
        <v/>
      </c>
      <c r="CT133" s="25" t="str">
        <f t="shared" si="32"/>
        <v/>
      </c>
    </row>
    <row r="134" spans="1:98" x14ac:dyDescent="0.3">
      <c r="A134" s="20">
        <v>131</v>
      </c>
      <c r="B134" s="20">
        <f t="shared" si="34"/>
        <v>0</v>
      </c>
      <c r="D134" s="25">
        <f>_xlfn.XLOOKUP(C134,SiteChar[Site Name],SiteChar[Site Street Address],"",0,1)</f>
        <v>0</v>
      </c>
      <c r="E134" s="25" t="str">
        <f>_xlfn.XLOOKUP(D134,SiteChar[Site Street Address],SiteChar[Site City],"",0,1)</f>
        <v/>
      </c>
      <c r="F134" s="25">
        <f>_xlfn.XLOOKUP($C134,SiteChar[Site Name],SiteChar[Latitude],"",0,1)</f>
        <v>0</v>
      </c>
      <c r="G134" s="25">
        <f>_xlfn.XLOOKUP($C134,SiteChar[Site Name],SiteChar[Longitude],"",0,1)</f>
        <v>0</v>
      </c>
      <c r="H134" s="33">
        <f>_xlfn.XLOOKUP($C134,SiteChar[Site Name],SiteChar[Expected Date of Station Operation],"",0,1)</f>
        <v>0</v>
      </c>
      <c r="I134" s="34">
        <f>_xlfn.XLOOKUP($C134,SiteChar[Site Name],SiteChar[Expected Daily Permitted Hours],"",0,1)</f>
        <v>0</v>
      </c>
      <c r="J134" s="25">
        <f>_xlfn.XLOOKUP($C134,SiteChar[Site Name],SiteChar[Maximum Total Site Power 
'[kW']],"",0,1)</f>
        <v>0</v>
      </c>
      <c r="K134" s="25"/>
      <c r="L134" s="25" cm="1">
        <f t="array" ref="L134">_xlfn.XLOOKUP($C134,SiteChar[Site Name],SiteCalc1[Total Site
FCI 
Power Rating 
'[kW']],"",0,1)</f>
        <v>0</v>
      </c>
      <c r="M134" s="25" cm="1">
        <f t="array" ref="M134">_xlfn.XLOOKUP($C134,SiteChar[Site Name],SiteCalc1[Total 
Site 
LMD-FCI Power Rating 
'[kW']],"",0,1)</f>
        <v>0</v>
      </c>
      <c r="N134" s="25" cm="1">
        <f t="array" ref="N134">_xlfn.XLOOKUP($C134,SiteChar[Site Name],SiteCalc1[Total Site
HD-FCI Power Rating 
'[kW']],"",0,1)</f>
        <v>0</v>
      </c>
      <c r="O134" s="25" cm="1">
        <f t="array" ref="O134">_xlfn.XLOOKUP($C134,SiteChar[Site Name],SiteCalc2[Total Number of 
Site 
FSEs],"",0,1)</f>
        <v>0</v>
      </c>
      <c r="P134" s="27" cm="1">
        <f t="array" ref="P134">_xlfn.XLOOKUP($C134,SiteChar[Site Name],SiteCalc2[Total Number of Site
LMD-FCI FSEs],"",0,1)</f>
        <v>0</v>
      </c>
      <c r="Q134" s="27" cm="1">
        <f t="array" ref="Q134">_xlfn.XLOOKUP($C134,SiteChar[Site Name],SiteCalc2[Total Number of Site
HD-FCI FSEs],"",0,1)</f>
        <v>0</v>
      </c>
      <c r="R134" s="27" t="str" cm="1">
        <f t="array" ref="R134">_xlfn.XLOOKUP(C134,'Sites Data'!AZ141:$AZ$210,'Sites Data'!BA141:$BA$210,"",0,1)</f>
        <v/>
      </c>
      <c r="S134" s="25" t="str" cm="1">
        <f t="array" ref="S134">INDEX('Sites Data'!$BC$11:$BC$210,(S$2+SUM($R$4:R133)))</f>
        <v/>
      </c>
      <c r="T134" s="25" t="str" cm="1">
        <f t="array" ref="T134">INDEX('Sites Data'!$BD$11:$BD$210,(S$2+SUM($R$4:R133)))</f>
        <v/>
      </c>
      <c r="U134" s="25" t="str" cm="1">
        <f t="array" ref="U134">INDEX('Sites Data'!$BE$11:$BE$210,(S$2+SUM($R$4:$R133)))</f>
        <v/>
      </c>
      <c r="V134" s="25" t="str" cm="1">
        <f t="array" ref="V134">INDEX('Sites Data'!$BF$11:$BF$210,(S$2+SUM($R$4:$R133)))</f>
        <v/>
      </c>
      <c r="W134" s="25" t="str" cm="1">
        <f t="array" ref="W134">INDEX('Sites Data'!$BG$11:$BG$210,(S$2+SUM($R$4:$R133)))</f>
        <v/>
      </c>
      <c r="X134" s="25" t="str" cm="1">
        <f t="array" ref="X134">INDEX('Sites Data'!$BH$11:$BH$210,(S$2+SUM($R$4:$R133)))</f>
        <v/>
      </c>
      <c r="Y134" s="25" t="str" cm="1">
        <f t="array" ref="Y134">INDEX('Sites Data'!$BI$11:$BI$210,(S$2+SUM($R$4:$R133)))</f>
        <v/>
      </c>
      <c r="Z134" s="25" t="str" cm="1">
        <f t="array" ref="Z134">INDEX('Sites Data'!$BJ$11:$BJ$210,(S$2+SUM($R$4:$R133)))</f>
        <v/>
      </c>
      <c r="AA134" s="25" t="str" cm="1">
        <f t="array" ref="AA134">INDEX('Sites Data'!$BK$11:$BK$210,(S$2+SUM($R$4:$R133)))</f>
        <v/>
      </c>
      <c r="AB134" s="25" t="str">
        <f>IF(S134="","",SUMIF(Hide[Unique Types],$C134&amp;" "&amp;T134&amp;" "&amp;U134&amp;" "&amp;V134,SiteCalc2[FCI Charging Capacity '[kWh/day']]))</f>
        <v/>
      </c>
      <c r="AC134" s="27" t="str" cm="1">
        <f t="array" ref="AC134">IF(AC$2&lt;=$R134,INDEX('Sites Data'!$BC$11:$BC$210,(AC$2+SUM($R$4:$R133))),"")</f>
        <v/>
      </c>
      <c r="AD134" s="152" t="str" cm="1">
        <f t="array" ref="AD134">IF(AC$2&lt;=$R134,INDEX('Sites Data'!$BD$11:$BD$210,(AC$2+SUM($R$4:$R133))),"")</f>
        <v/>
      </c>
      <c r="AE134" s="27" t="str" cm="1">
        <f t="array" ref="AE134">IF(AC$2&lt;=$R134,INDEX('Sites Data'!$BE$11:$BE$210,(AC$2+SUM($R$4:$R133))),"")</f>
        <v/>
      </c>
      <c r="AF134" s="27" t="str" cm="1">
        <f t="array" ref="AF134">IF(AC$2&lt;=$R134,INDEX('Sites Data'!$BF$11:$BF$210,(AC$2+SUM($R$4:$R133))),"")</f>
        <v/>
      </c>
      <c r="AG134" s="27" t="str" cm="1">
        <f t="array" ref="AG134">IF(AC$2&lt;=$R134,INDEX('Sites Data'!$BG$11:$BG$210,(AC$2+SUM($R$4:$R133))),"")</f>
        <v/>
      </c>
      <c r="AH134" s="27" t="str" cm="1">
        <f t="array" ref="AH134">IF(AC$2&lt;=$R134,INDEX('Sites Data'!$BH$11:$BH$210,(AC$2+SUM($R$4:$R133))),"")</f>
        <v/>
      </c>
      <c r="AI134" s="27" t="str" cm="1">
        <f t="array" ref="AI134">IF(AC$2&lt;=$R134,INDEX('Sites Data'!$BI$11:$BI$210,(AC$2+SUM($R$4:$R133))),"")</f>
        <v/>
      </c>
      <c r="AJ134" s="27" t="str" cm="1">
        <f t="array" ref="AJ134">IF(AC$2&lt;=$R134,INDEX('Sites Data'!$BJ$11:$BJ$210,(AC$2+SUM($R$4:$R133))),"")</f>
        <v/>
      </c>
      <c r="AK134" s="27" t="str" cm="1">
        <f t="array" ref="AK134">IF(AC$2&lt;=$R134,INDEX('Sites Data'!$BK$11:$BK$210,(AC$2+SUM($R$4:$R133))),"")</f>
        <v/>
      </c>
      <c r="AL134" s="25" t="str">
        <f>IF(AC134="","",SUMIF(Hide[Unique Types],$C134&amp;" "&amp;AD134&amp;" "&amp;AE134&amp;" "&amp;AF134,SiteCalc2[FCI Charging Capacity '[kWh/day']]))</f>
        <v/>
      </c>
      <c r="AM134" s="27" t="str" cm="1">
        <f t="array" ref="AM134">IF(AM$2&lt;=$R134,INDEX('Sites Data'!$BC$11:$BC$210,(AM$2+SUM($R$4:$R133))),"")</f>
        <v/>
      </c>
      <c r="AN134" s="27" t="str" cm="1">
        <f t="array" ref="AN134">IF(AM$2&lt;=$R134,INDEX('Sites Data'!$BD$11:$BD$210,(AM$2+SUM($R$4:$R133))),"")</f>
        <v/>
      </c>
      <c r="AO134" s="27" t="str" cm="1">
        <f t="array" ref="AO134">IF(AM$2&lt;=$R134,INDEX('Sites Data'!$BE$11:$BE$210,(AM$2+SUM($R$4:$R133))),"")</f>
        <v/>
      </c>
      <c r="AP134" s="27" t="str" cm="1">
        <f t="array" ref="AP134">IF(AM$2&lt;=$R134,INDEX('Sites Data'!$BF$11:$BF$210,(AM$2+SUM($R$4:$R133))),"")</f>
        <v/>
      </c>
      <c r="AQ134" s="27" t="str" cm="1">
        <f t="array" ref="AQ134">IF(AM$2&lt;=$R134,INDEX('Sites Data'!$BG$11:$BG$210,(AM$2+SUM($R$4:$R133))),"")</f>
        <v/>
      </c>
      <c r="AR134" s="27" t="str" cm="1">
        <f t="array" ref="AR134">IF(AM$2&lt;=$R134,INDEX('Sites Data'!$BH$11:$BH$210,(AM$2+SUM($R$4:$R133))),"")</f>
        <v/>
      </c>
      <c r="AS134" s="27" t="str" cm="1">
        <f t="array" ref="AS134">IF(AM$2&lt;=$R134,INDEX('Sites Data'!$BI$11:$BI$210,(AM$2+SUM($R$4:$R133))),"")</f>
        <v/>
      </c>
      <c r="AT134" s="27" t="str" cm="1">
        <f t="array" ref="AT134">IF(AM$2&lt;=$R134,INDEX('Sites Data'!$BJ$11:$BJ$210,(AM$2+SUM($R$4:$R133))),"")</f>
        <v/>
      </c>
      <c r="AU134" s="27" t="str" cm="1">
        <f t="array" ref="AU134">IF(AM$2&lt;=$R134,INDEX('Sites Data'!$BK$11:$BK$210,(AM$2+SUM($R$4:$R133))),"")</f>
        <v/>
      </c>
      <c r="AV134" s="25" t="str">
        <f>IF(AM134="","",SUMIF(Hide[Unique Types],$C134&amp;" "&amp;AN134&amp;" "&amp;AO134&amp;" "&amp;AP134,SiteCalc2[FCI Charging Capacity '[kWh/day']]))</f>
        <v/>
      </c>
      <c r="AW134" s="27" t="str" cm="1">
        <f t="array" ref="AW134">IF(AW$2&lt;=$R134,INDEX('Sites Data'!$BC$11:$BC$210,(AW$2+SUM($R$4:$R133))),"")</f>
        <v/>
      </c>
      <c r="AX134" s="27" t="str" cm="1">
        <f t="array" ref="AX134">IF(AW$2&lt;=$R134,INDEX('Sites Data'!$BD$11:$BD$210,(AW$2+SUM($R$4:$R133))),"")</f>
        <v/>
      </c>
      <c r="AY134" s="27" t="str" cm="1">
        <f t="array" ref="AY134">IF(AW$2&lt;=$R134,INDEX('Sites Data'!$BE$11:$BE$210,(AW$2+SUM($R$4:$R133))),"")</f>
        <v/>
      </c>
      <c r="AZ134" s="27" t="str" cm="1">
        <f t="array" ref="AZ134">IF(AW$2&lt;=$R134,INDEX('Sites Data'!$BF$11:$BF$210,(AW$2+SUM($R$4:$R133))),"")</f>
        <v/>
      </c>
      <c r="BA134" s="27" t="str" cm="1">
        <f t="array" ref="BA134">IF(AW$2&lt;=$R134,INDEX('Sites Data'!$BG$11:$BG$210,(AW$2+SUM($R$4:$R133))),"")</f>
        <v/>
      </c>
      <c r="BB134" s="27" t="str" cm="1">
        <f t="array" ref="BB134">IF(AW$2&lt;=$R134,INDEX('Sites Data'!$BH$11:$BH$210,(AW$2+SUM($R$4:$R133))),"")</f>
        <v/>
      </c>
      <c r="BC134" s="27" t="str" cm="1">
        <f t="array" ref="BC134">IF(AW$2&lt;=$R134,INDEX('Sites Data'!$BI$11:$BI$210,(AW$2+SUM($R$4:$R133))),"")</f>
        <v/>
      </c>
      <c r="BD134" s="27" t="str" cm="1">
        <f t="array" ref="BD134">IF(AW$2&lt;=$R134,INDEX('Sites Data'!$BJ$11:$BJ$210,(AW$2+SUM($R$4:$R133))),"")</f>
        <v/>
      </c>
      <c r="BE134" s="27" t="str" cm="1">
        <f t="array" ref="BE134">IF(AW$2&lt;=$R134,INDEX('Sites Data'!$BK$11:$BK$210,(AW$2+SUM($R$4:$R133))),"")</f>
        <v/>
      </c>
      <c r="BF134" s="25" t="str">
        <f>IF(AW134="","",SUMIF(Hide[Unique Types],$C134&amp;" "&amp;AX134&amp;" "&amp;AY134&amp;" "&amp;AZ134,SiteCalc2[FCI Charging Capacity '[kWh/day']]))</f>
        <v/>
      </c>
      <c r="BG134" s="27" t="str" cm="1">
        <f t="array" ref="BG134">IF(BG$2&lt;=$R134,INDEX('Sites Data'!$BC$11:$BC$210,(BG$2+SUM($R$4:$R133))),"")</f>
        <v/>
      </c>
      <c r="BH134" s="27" t="str" cm="1">
        <f t="array" ref="BH134">IF(BG$2&lt;=$R134,INDEX('Sites Data'!$BD$11:$BD$210,(BG$2+SUM($R$4:$R133))),"")</f>
        <v/>
      </c>
      <c r="BI134" s="27" t="str" cm="1">
        <f t="array" ref="BI134">IF(BG$2&lt;=$R134,INDEX('Sites Data'!$BE$11:$BE$210,(BG$2+SUM($R$4:$R133))),"")</f>
        <v/>
      </c>
      <c r="BJ134" s="27" t="str" cm="1">
        <f t="array" ref="BJ134">IF(BG$2&lt;=$R134,INDEX('Sites Data'!$BF$11:$BF$210,(BG$2+SUM($R$4:$R133))),"")</f>
        <v/>
      </c>
      <c r="BK134" s="27" t="str" cm="1">
        <f t="array" ref="BK134">IF(BG$2&lt;=$R134,INDEX('Sites Data'!$BG$11:$BG$210,(BG$2+SUM($R$4:$R133))),"")</f>
        <v/>
      </c>
      <c r="BL134" s="27" t="str" cm="1">
        <f t="array" ref="BL134">IF(BG$2&lt;=$R134,INDEX('Sites Data'!$BH$11:$BH$210,(BG$2+SUM($R$4:$R133))),"")</f>
        <v/>
      </c>
      <c r="BM134" s="27" t="str" cm="1">
        <f t="array" ref="BM134">IF(BG$2&lt;=$R134,INDEX('Sites Data'!$BI$11:$BI$210,(BG$2+SUM($R$4:$R133))),"")</f>
        <v/>
      </c>
      <c r="BN134" s="27" t="str" cm="1">
        <f t="array" ref="BN134">IF(BG$2&lt;=$R134,INDEX('Sites Data'!$BJ$11:$BJ$210,(BG$2+SUM($R$4:$R133))),"")</f>
        <v/>
      </c>
      <c r="BO134" s="27" t="str" cm="1">
        <f t="array" ref="BO134">IF(BG$2&lt;=$R134,INDEX('Sites Data'!$BK$11:$BK$210,(BG$2+SUM($R$4:$R133))),"")</f>
        <v/>
      </c>
      <c r="BP134" s="25" t="str">
        <f>IF(BG134="","",SUMIF(Hide[Unique Types],$C134&amp;" "&amp;BH134&amp;" "&amp;BI134&amp;" "&amp;BJ134,SiteCalc2[FCI Charging Capacity '[kWh/day']]))</f>
        <v/>
      </c>
      <c r="BQ134" s="27" t="str" cm="1">
        <f t="array" ref="BQ134">IF(BQ$2&lt;=$R134,INDEX('Sites Data'!$BC$11:$BC$210,(BQ$2+SUM($R$4:$R133))),"")</f>
        <v/>
      </c>
      <c r="BR134" s="27" t="str" cm="1">
        <f t="array" ref="BR134">IF(BQ$2&lt;=$R134,INDEX('Sites Data'!$BD$11:$BD$210,(BQ$2+SUM($R$4:$R133))),"")</f>
        <v/>
      </c>
      <c r="BS134" s="27" t="str" cm="1">
        <f t="array" ref="BS134">IF(BQ$2&lt;=$R134,INDEX('Sites Data'!$BE$11:$BE$210,(BQ$2+SUM($R$4:$R133))),"")</f>
        <v/>
      </c>
      <c r="BT134" s="27" t="str" cm="1">
        <f t="array" ref="BT134">IF(BQ$2&lt;=$R134,INDEX('Sites Data'!$BF$11:$BF$210,(BQ$2+SUM($R$4:$R133))),"")</f>
        <v/>
      </c>
      <c r="BU134" s="27" t="str" cm="1">
        <f t="array" ref="BU134">IF(BQ$2&lt;=$R134,INDEX('Sites Data'!$BG$11:$BG$210,(BQ$2+SUM($R$4:$R133))),"")</f>
        <v/>
      </c>
      <c r="BV134" s="27" t="str" cm="1">
        <f t="array" ref="BV134">IF(BQ$2&lt;=$R134,INDEX('Sites Data'!$BH$11:$BH$210,(BQ$2+SUM($R$4:$R133))),"")</f>
        <v/>
      </c>
      <c r="BW134" s="27" t="str" cm="1">
        <f t="array" ref="BW134">IF(BQ$2&lt;=$R134,INDEX('Sites Data'!$BI$11:$BI$210,(BQ$2+SUM($R$4:$R133))),"")</f>
        <v/>
      </c>
      <c r="BX134" s="27" t="str" cm="1">
        <f t="array" ref="BX134">IF(BQ$2&lt;=$R134,INDEX('Sites Data'!$BJ$11:$BJ$210,(BQ$2+SUM($R$4:$R133))),"")</f>
        <v/>
      </c>
      <c r="BY134" s="27" t="str" cm="1">
        <f t="array" ref="BY134">IF(BQ$2&lt;=$R134,INDEX('Sites Data'!$BK$11:$BK$210,(BQ$2+SUM($R$4:$R133))),"")</f>
        <v/>
      </c>
      <c r="BZ134" s="25" t="str">
        <f>IF(BQ134="","",SUMIF(Hide[Unique Types],$C134&amp;" "&amp;BR134&amp;" "&amp;BS134&amp;" "&amp;BT134,SiteCalc2[FCI Charging Capacity '[kWh/day']]))</f>
        <v/>
      </c>
      <c r="CA134" s="27" t="str" cm="1">
        <f t="array" ref="CA134">IF(CA$2&lt;=$R134,INDEX('Sites Data'!$BC$11:$BC$210,(CA$2+SUM($R$4:$R133))),"")</f>
        <v/>
      </c>
      <c r="CB134" s="27" t="str" cm="1">
        <f t="array" ref="CB134">IF(CA$2&lt;=$R134,INDEX('Sites Data'!$BD$11:$BD$210,(CA$2+SUM($R$4:$R133))),"")</f>
        <v/>
      </c>
      <c r="CC134" s="27" t="str" cm="1">
        <f t="array" ref="CC134">IF(CA$2&lt;=$R134,INDEX('Sites Data'!$BE$11:$BE$210,(CA$2+SUM($R$4:$R133))),"")</f>
        <v/>
      </c>
      <c r="CD134" s="27" t="str" cm="1">
        <f t="array" ref="CD134">IF(CA$2&lt;=$R134,INDEX('Sites Data'!$BF$11:$BF$210,(CA$2+SUM($R$4:$R133))),"")</f>
        <v/>
      </c>
      <c r="CE134" s="27" t="str" cm="1">
        <f t="array" ref="CE134">IF(CA$2&lt;=$R134,INDEX('Sites Data'!$BG$11:$BG$210,(CA$2+SUM($R$4:$R133))),"")</f>
        <v/>
      </c>
      <c r="CF134" s="27" t="str" cm="1">
        <f t="array" ref="CF134">IF(CA$2&lt;=$R134,INDEX('Sites Data'!$BH$11:$BH$210,(CA$2+SUM($R$4:$R133))),"")</f>
        <v/>
      </c>
      <c r="CG134" s="27" t="str" cm="1">
        <f t="array" ref="CG134">IF(CA$2&lt;=$R134,INDEX('Sites Data'!$BI$11:$BI$210,(CA$2+SUM($R$4:$R133))),"")</f>
        <v/>
      </c>
      <c r="CH134" s="27" t="str" cm="1">
        <f t="array" ref="CH134">IF(CA$2&lt;=$R134,INDEX('Sites Data'!$BJ$11:$BJ$210,(CA$2+SUM($R$4:$R133))),"")</f>
        <v/>
      </c>
      <c r="CI134" s="27" t="str" cm="1">
        <f t="array" ref="CI134">IF(CA$2&lt;=$R134,INDEX('Sites Data'!$BK$11:$BK$210,(CA$2+SUM($R$4:$R133))),"")</f>
        <v/>
      </c>
      <c r="CJ134" s="25" t="str">
        <f>IF(CA134="","",SUMIF(Hide[Unique Types],$C134&amp;" "&amp;CB134&amp;" "&amp;CC134&amp;" "&amp;CD134,SiteCalc2[FCI Charging Capacity '[kWh/day']]))</f>
        <v/>
      </c>
      <c r="CK134" s="25" t="str">
        <f t="shared" si="23"/>
        <v/>
      </c>
      <c r="CL134" s="25" t="str">
        <f t="shared" si="24"/>
        <v/>
      </c>
      <c r="CM134" s="25" t="str">
        <f t="shared" si="25"/>
        <v/>
      </c>
      <c r="CN134" s="25" t="str">
        <f t="shared" si="26"/>
        <v/>
      </c>
      <c r="CO134" s="25" t="str">
        <f t="shared" si="27"/>
        <v/>
      </c>
      <c r="CP134" s="25" t="str">
        <f t="shared" si="28"/>
        <v/>
      </c>
      <c r="CQ134" s="25" t="str">
        <f t="shared" si="29"/>
        <v/>
      </c>
      <c r="CR134" s="25" t="str">
        <f t="shared" si="30"/>
        <v/>
      </c>
      <c r="CS134" s="25" t="str">
        <f t="shared" si="31"/>
        <v/>
      </c>
      <c r="CT134" s="25" t="str">
        <f t="shared" si="32"/>
        <v/>
      </c>
    </row>
    <row r="135" spans="1:98" x14ac:dyDescent="0.3">
      <c r="A135" s="20">
        <v>132</v>
      </c>
      <c r="B135" s="20">
        <f t="shared" si="34"/>
        <v>0</v>
      </c>
      <c r="D135" s="25">
        <f>_xlfn.XLOOKUP(C135,SiteChar[Site Name],SiteChar[Site Street Address],"",0,1)</f>
        <v>0</v>
      </c>
      <c r="E135" s="25" t="str">
        <f>_xlfn.XLOOKUP(D135,SiteChar[Site Street Address],SiteChar[Site City],"",0,1)</f>
        <v/>
      </c>
      <c r="F135" s="25">
        <f>_xlfn.XLOOKUP($C135,SiteChar[Site Name],SiteChar[Latitude],"",0,1)</f>
        <v>0</v>
      </c>
      <c r="G135" s="25">
        <f>_xlfn.XLOOKUP($C135,SiteChar[Site Name],SiteChar[Longitude],"",0,1)</f>
        <v>0</v>
      </c>
      <c r="H135" s="33">
        <f>_xlfn.XLOOKUP($C135,SiteChar[Site Name],SiteChar[Expected Date of Station Operation],"",0,1)</f>
        <v>0</v>
      </c>
      <c r="I135" s="34">
        <f>_xlfn.XLOOKUP($C135,SiteChar[Site Name],SiteChar[Expected Daily Permitted Hours],"",0,1)</f>
        <v>0</v>
      </c>
      <c r="J135" s="25">
        <f>_xlfn.XLOOKUP($C135,SiteChar[Site Name],SiteChar[Maximum Total Site Power 
'[kW']],"",0,1)</f>
        <v>0</v>
      </c>
      <c r="K135" s="25"/>
      <c r="L135" s="25" cm="1">
        <f t="array" ref="L135">_xlfn.XLOOKUP($C135,SiteChar[Site Name],SiteCalc1[Total Site
FCI 
Power Rating 
'[kW']],"",0,1)</f>
        <v>0</v>
      </c>
      <c r="M135" s="25" cm="1">
        <f t="array" ref="M135">_xlfn.XLOOKUP($C135,SiteChar[Site Name],SiteCalc1[Total 
Site 
LMD-FCI Power Rating 
'[kW']],"",0,1)</f>
        <v>0</v>
      </c>
      <c r="N135" s="25" cm="1">
        <f t="array" ref="N135">_xlfn.XLOOKUP($C135,SiteChar[Site Name],SiteCalc1[Total Site
HD-FCI Power Rating 
'[kW']],"",0,1)</f>
        <v>0</v>
      </c>
      <c r="O135" s="25" cm="1">
        <f t="array" ref="O135">_xlfn.XLOOKUP($C135,SiteChar[Site Name],SiteCalc2[Total Number of 
Site 
FSEs],"",0,1)</f>
        <v>0</v>
      </c>
      <c r="P135" s="27" cm="1">
        <f t="array" ref="P135">_xlfn.XLOOKUP($C135,SiteChar[Site Name],SiteCalc2[Total Number of Site
LMD-FCI FSEs],"",0,1)</f>
        <v>0</v>
      </c>
      <c r="Q135" s="27" cm="1">
        <f t="array" ref="Q135">_xlfn.XLOOKUP($C135,SiteChar[Site Name],SiteCalc2[Total Number of Site
HD-FCI FSEs],"",0,1)</f>
        <v>0</v>
      </c>
      <c r="R135" s="27" t="str" cm="1">
        <f t="array" ref="R135">_xlfn.XLOOKUP(C135,'Sites Data'!AZ142:$AZ$210,'Sites Data'!BA142:$BA$210,"",0,1)</f>
        <v/>
      </c>
      <c r="S135" s="25" t="str" cm="1">
        <f t="array" ref="S135">INDEX('Sites Data'!$BC$11:$BC$210,(S$2+SUM($R$4:R134)))</f>
        <v/>
      </c>
      <c r="T135" s="25" t="str" cm="1">
        <f t="array" ref="T135">INDEX('Sites Data'!$BD$11:$BD$210,(S$2+SUM($R$4:R134)))</f>
        <v/>
      </c>
      <c r="U135" s="25" t="str" cm="1">
        <f t="array" ref="U135">INDEX('Sites Data'!$BE$11:$BE$210,(S$2+SUM($R$4:$R134)))</f>
        <v/>
      </c>
      <c r="V135" s="25" t="str" cm="1">
        <f t="array" ref="V135">INDEX('Sites Data'!$BF$11:$BF$210,(S$2+SUM($R$4:$R134)))</f>
        <v/>
      </c>
      <c r="W135" s="25" t="str" cm="1">
        <f t="array" ref="W135">INDEX('Sites Data'!$BG$11:$BG$210,(S$2+SUM($R$4:$R134)))</f>
        <v/>
      </c>
      <c r="X135" s="25" t="str" cm="1">
        <f t="array" ref="X135">INDEX('Sites Data'!$BH$11:$BH$210,(S$2+SUM($R$4:$R134)))</f>
        <v/>
      </c>
      <c r="Y135" s="25" t="str" cm="1">
        <f t="array" ref="Y135">INDEX('Sites Data'!$BI$11:$BI$210,(S$2+SUM($R$4:$R134)))</f>
        <v/>
      </c>
      <c r="Z135" s="25" t="str" cm="1">
        <f t="array" ref="Z135">INDEX('Sites Data'!$BJ$11:$BJ$210,(S$2+SUM($R$4:$R134)))</f>
        <v/>
      </c>
      <c r="AA135" s="25" t="str" cm="1">
        <f t="array" ref="AA135">INDEX('Sites Data'!$BK$11:$BK$210,(S$2+SUM($R$4:$R134)))</f>
        <v/>
      </c>
      <c r="AB135" s="25" t="str">
        <f>IF(S135="","",SUMIF(Hide[Unique Types],$C135&amp;" "&amp;T135&amp;" "&amp;U135&amp;" "&amp;V135,SiteCalc2[FCI Charging Capacity '[kWh/day']]))</f>
        <v/>
      </c>
      <c r="AC135" s="27" t="str" cm="1">
        <f t="array" ref="AC135">IF(AC$2&lt;=$R135,INDEX('Sites Data'!$BC$11:$BC$210,(AC$2+SUM($R$4:$R134))),"")</f>
        <v/>
      </c>
      <c r="AD135" s="152" t="str" cm="1">
        <f t="array" ref="AD135">IF(AC$2&lt;=$R135,INDEX('Sites Data'!$BD$11:$BD$210,(AC$2+SUM($R$4:$R134))),"")</f>
        <v/>
      </c>
      <c r="AE135" s="27" t="str" cm="1">
        <f t="array" ref="AE135">IF(AC$2&lt;=$R135,INDEX('Sites Data'!$BE$11:$BE$210,(AC$2+SUM($R$4:$R134))),"")</f>
        <v/>
      </c>
      <c r="AF135" s="27" t="str" cm="1">
        <f t="array" ref="AF135">IF(AC$2&lt;=$R135,INDEX('Sites Data'!$BF$11:$BF$210,(AC$2+SUM($R$4:$R134))),"")</f>
        <v/>
      </c>
      <c r="AG135" s="27" t="str" cm="1">
        <f t="array" ref="AG135">IF(AC$2&lt;=$R135,INDEX('Sites Data'!$BG$11:$BG$210,(AC$2+SUM($R$4:$R134))),"")</f>
        <v/>
      </c>
      <c r="AH135" s="27" t="str" cm="1">
        <f t="array" ref="AH135">IF(AC$2&lt;=$R135,INDEX('Sites Data'!$BH$11:$BH$210,(AC$2+SUM($R$4:$R134))),"")</f>
        <v/>
      </c>
      <c r="AI135" s="27" t="str" cm="1">
        <f t="array" ref="AI135">IF(AC$2&lt;=$R135,INDEX('Sites Data'!$BI$11:$BI$210,(AC$2+SUM($R$4:$R134))),"")</f>
        <v/>
      </c>
      <c r="AJ135" s="27" t="str" cm="1">
        <f t="array" ref="AJ135">IF(AC$2&lt;=$R135,INDEX('Sites Data'!$BJ$11:$BJ$210,(AC$2+SUM($R$4:$R134))),"")</f>
        <v/>
      </c>
      <c r="AK135" s="27" t="str" cm="1">
        <f t="array" ref="AK135">IF(AC$2&lt;=$R135,INDEX('Sites Data'!$BK$11:$BK$210,(AC$2+SUM($R$4:$R134))),"")</f>
        <v/>
      </c>
      <c r="AL135" s="25" t="str">
        <f>IF(AC135="","",SUMIF(Hide[Unique Types],$C135&amp;" "&amp;AD135&amp;" "&amp;AE135&amp;" "&amp;AF135,SiteCalc2[FCI Charging Capacity '[kWh/day']]))</f>
        <v/>
      </c>
      <c r="AM135" s="27" t="str" cm="1">
        <f t="array" ref="AM135">IF(AM$2&lt;=$R135,INDEX('Sites Data'!$BC$11:$BC$210,(AM$2+SUM($R$4:$R134))),"")</f>
        <v/>
      </c>
      <c r="AN135" s="27" t="str" cm="1">
        <f t="array" ref="AN135">IF(AM$2&lt;=$R135,INDEX('Sites Data'!$BD$11:$BD$210,(AM$2+SUM($R$4:$R134))),"")</f>
        <v/>
      </c>
      <c r="AO135" s="27" t="str" cm="1">
        <f t="array" ref="AO135">IF(AM$2&lt;=$R135,INDEX('Sites Data'!$BE$11:$BE$210,(AM$2+SUM($R$4:$R134))),"")</f>
        <v/>
      </c>
      <c r="AP135" s="27" t="str" cm="1">
        <f t="array" ref="AP135">IF(AM$2&lt;=$R135,INDEX('Sites Data'!$BF$11:$BF$210,(AM$2+SUM($R$4:$R134))),"")</f>
        <v/>
      </c>
      <c r="AQ135" s="27" t="str" cm="1">
        <f t="array" ref="AQ135">IF(AM$2&lt;=$R135,INDEX('Sites Data'!$BG$11:$BG$210,(AM$2+SUM($R$4:$R134))),"")</f>
        <v/>
      </c>
      <c r="AR135" s="27" t="str" cm="1">
        <f t="array" ref="AR135">IF(AM$2&lt;=$R135,INDEX('Sites Data'!$BH$11:$BH$210,(AM$2+SUM($R$4:$R134))),"")</f>
        <v/>
      </c>
      <c r="AS135" s="27" t="str" cm="1">
        <f t="array" ref="AS135">IF(AM$2&lt;=$R135,INDEX('Sites Data'!$BI$11:$BI$210,(AM$2+SUM($R$4:$R134))),"")</f>
        <v/>
      </c>
      <c r="AT135" s="27" t="str" cm="1">
        <f t="array" ref="AT135">IF(AM$2&lt;=$R135,INDEX('Sites Data'!$BJ$11:$BJ$210,(AM$2+SUM($R$4:$R134))),"")</f>
        <v/>
      </c>
      <c r="AU135" s="27" t="str" cm="1">
        <f t="array" ref="AU135">IF(AM$2&lt;=$R135,INDEX('Sites Data'!$BK$11:$BK$210,(AM$2+SUM($R$4:$R134))),"")</f>
        <v/>
      </c>
      <c r="AV135" s="25" t="str">
        <f>IF(AM135="","",SUMIF(Hide[Unique Types],$C135&amp;" "&amp;AN135&amp;" "&amp;AO135&amp;" "&amp;AP135,SiteCalc2[FCI Charging Capacity '[kWh/day']]))</f>
        <v/>
      </c>
      <c r="AW135" s="27" t="str" cm="1">
        <f t="array" ref="AW135">IF(AW$2&lt;=$R135,INDEX('Sites Data'!$BC$11:$BC$210,(AW$2+SUM($R$4:$R134))),"")</f>
        <v/>
      </c>
      <c r="AX135" s="27" t="str" cm="1">
        <f t="array" ref="AX135">IF(AW$2&lt;=$R135,INDEX('Sites Data'!$BD$11:$BD$210,(AW$2+SUM($R$4:$R134))),"")</f>
        <v/>
      </c>
      <c r="AY135" s="27" t="str" cm="1">
        <f t="array" ref="AY135">IF(AW$2&lt;=$R135,INDEX('Sites Data'!$BE$11:$BE$210,(AW$2+SUM($R$4:$R134))),"")</f>
        <v/>
      </c>
      <c r="AZ135" s="27" t="str" cm="1">
        <f t="array" ref="AZ135">IF(AW$2&lt;=$R135,INDEX('Sites Data'!$BF$11:$BF$210,(AW$2+SUM($R$4:$R134))),"")</f>
        <v/>
      </c>
      <c r="BA135" s="27" t="str" cm="1">
        <f t="array" ref="BA135">IF(AW$2&lt;=$R135,INDEX('Sites Data'!$BG$11:$BG$210,(AW$2+SUM($R$4:$R134))),"")</f>
        <v/>
      </c>
      <c r="BB135" s="27" t="str" cm="1">
        <f t="array" ref="BB135">IF(AW$2&lt;=$R135,INDEX('Sites Data'!$BH$11:$BH$210,(AW$2+SUM($R$4:$R134))),"")</f>
        <v/>
      </c>
      <c r="BC135" s="27" t="str" cm="1">
        <f t="array" ref="BC135">IF(AW$2&lt;=$R135,INDEX('Sites Data'!$BI$11:$BI$210,(AW$2+SUM($R$4:$R134))),"")</f>
        <v/>
      </c>
      <c r="BD135" s="27" t="str" cm="1">
        <f t="array" ref="BD135">IF(AW$2&lt;=$R135,INDEX('Sites Data'!$BJ$11:$BJ$210,(AW$2+SUM($R$4:$R134))),"")</f>
        <v/>
      </c>
      <c r="BE135" s="27" t="str" cm="1">
        <f t="array" ref="BE135">IF(AW$2&lt;=$R135,INDEX('Sites Data'!$BK$11:$BK$210,(AW$2+SUM($R$4:$R134))),"")</f>
        <v/>
      </c>
      <c r="BF135" s="25" t="str">
        <f>IF(AW135="","",SUMIF(Hide[Unique Types],$C135&amp;" "&amp;AX135&amp;" "&amp;AY135&amp;" "&amp;AZ135,SiteCalc2[FCI Charging Capacity '[kWh/day']]))</f>
        <v/>
      </c>
      <c r="BG135" s="27" t="str" cm="1">
        <f t="array" ref="BG135">IF(BG$2&lt;=$R135,INDEX('Sites Data'!$BC$11:$BC$210,(BG$2+SUM($R$4:$R134))),"")</f>
        <v/>
      </c>
      <c r="BH135" s="27" t="str" cm="1">
        <f t="array" ref="BH135">IF(BG$2&lt;=$R135,INDEX('Sites Data'!$BD$11:$BD$210,(BG$2+SUM($R$4:$R134))),"")</f>
        <v/>
      </c>
      <c r="BI135" s="27" t="str" cm="1">
        <f t="array" ref="BI135">IF(BG$2&lt;=$R135,INDEX('Sites Data'!$BE$11:$BE$210,(BG$2+SUM($R$4:$R134))),"")</f>
        <v/>
      </c>
      <c r="BJ135" s="27" t="str" cm="1">
        <f t="array" ref="BJ135">IF(BG$2&lt;=$R135,INDEX('Sites Data'!$BF$11:$BF$210,(BG$2+SUM($R$4:$R134))),"")</f>
        <v/>
      </c>
      <c r="BK135" s="27" t="str" cm="1">
        <f t="array" ref="BK135">IF(BG$2&lt;=$R135,INDEX('Sites Data'!$BG$11:$BG$210,(BG$2+SUM($R$4:$R134))),"")</f>
        <v/>
      </c>
      <c r="BL135" s="27" t="str" cm="1">
        <f t="array" ref="BL135">IF(BG$2&lt;=$R135,INDEX('Sites Data'!$BH$11:$BH$210,(BG$2+SUM($R$4:$R134))),"")</f>
        <v/>
      </c>
      <c r="BM135" s="27" t="str" cm="1">
        <f t="array" ref="BM135">IF(BG$2&lt;=$R135,INDEX('Sites Data'!$BI$11:$BI$210,(BG$2+SUM($R$4:$R134))),"")</f>
        <v/>
      </c>
      <c r="BN135" s="27" t="str" cm="1">
        <f t="array" ref="BN135">IF(BG$2&lt;=$R135,INDEX('Sites Data'!$BJ$11:$BJ$210,(BG$2+SUM($R$4:$R134))),"")</f>
        <v/>
      </c>
      <c r="BO135" s="27" t="str" cm="1">
        <f t="array" ref="BO135">IF(BG$2&lt;=$R135,INDEX('Sites Data'!$BK$11:$BK$210,(BG$2+SUM($R$4:$R134))),"")</f>
        <v/>
      </c>
      <c r="BP135" s="25" t="str">
        <f>IF(BG135="","",SUMIF(Hide[Unique Types],$C135&amp;" "&amp;BH135&amp;" "&amp;BI135&amp;" "&amp;BJ135,SiteCalc2[FCI Charging Capacity '[kWh/day']]))</f>
        <v/>
      </c>
      <c r="BQ135" s="27" t="str" cm="1">
        <f t="array" ref="BQ135">IF(BQ$2&lt;=$R135,INDEX('Sites Data'!$BC$11:$BC$210,(BQ$2+SUM($R$4:$R134))),"")</f>
        <v/>
      </c>
      <c r="BR135" s="27" t="str" cm="1">
        <f t="array" ref="BR135">IF(BQ$2&lt;=$R135,INDEX('Sites Data'!$BD$11:$BD$210,(BQ$2+SUM($R$4:$R134))),"")</f>
        <v/>
      </c>
      <c r="BS135" s="27" t="str" cm="1">
        <f t="array" ref="BS135">IF(BQ$2&lt;=$R135,INDEX('Sites Data'!$BE$11:$BE$210,(BQ$2+SUM($R$4:$R134))),"")</f>
        <v/>
      </c>
      <c r="BT135" s="27" t="str" cm="1">
        <f t="array" ref="BT135">IF(BQ$2&lt;=$R135,INDEX('Sites Data'!$BF$11:$BF$210,(BQ$2+SUM($R$4:$R134))),"")</f>
        <v/>
      </c>
      <c r="BU135" s="27" t="str" cm="1">
        <f t="array" ref="BU135">IF(BQ$2&lt;=$R135,INDEX('Sites Data'!$BG$11:$BG$210,(BQ$2+SUM($R$4:$R134))),"")</f>
        <v/>
      </c>
      <c r="BV135" s="27" t="str" cm="1">
        <f t="array" ref="BV135">IF(BQ$2&lt;=$R135,INDEX('Sites Data'!$BH$11:$BH$210,(BQ$2+SUM($R$4:$R134))),"")</f>
        <v/>
      </c>
      <c r="BW135" s="27" t="str" cm="1">
        <f t="array" ref="BW135">IF(BQ$2&lt;=$R135,INDEX('Sites Data'!$BI$11:$BI$210,(BQ$2+SUM($R$4:$R134))),"")</f>
        <v/>
      </c>
      <c r="BX135" s="27" t="str" cm="1">
        <f t="array" ref="BX135">IF(BQ$2&lt;=$R135,INDEX('Sites Data'!$BJ$11:$BJ$210,(BQ$2+SUM($R$4:$R134))),"")</f>
        <v/>
      </c>
      <c r="BY135" s="27" t="str" cm="1">
        <f t="array" ref="BY135">IF(BQ$2&lt;=$R135,INDEX('Sites Data'!$BK$11:$BK$210,(BQ$2+SUM($R$4:$R134))),"")</f>
        <v/>
      </c>
      <c r="BZ135" s="25" t="str">
        <f>IF(BQ135="","",SUMIF(Hide[Unique Types],$C135&amp;" "&amp;BR135&amp;" "&amp;BS135&amp;" "&amp;BT135,SiteCalc2[FCI Charging Capacity '[kWh/day']]))</f>
        <v/>
      </c>
      <c r="CA135" s="27" t="str" cm="1">
        <f t="array" ref="CA135">IF(CA$2&lt;=$R135,INDEX('Sites Data'!$BC$11:$BC$210,(CA$2+SUM($R$4:$R134))),"")</f>
        <v/>
      </c>
      <c r="CB135" s="27" t="str" cm="1">
        <f t="array" ref="CB135">IF(CA$2&lt;=$R135,INDEX('Sites Data'!$BD$11:$BD$210,(CA$2+SUM($R$4:$R134))),"")</f>
        <v/>
      </c>
      <c r="CC135" s="27" t="str" cm="1">
        <f t="array" ref="CC135">IF(CA$2&lt;=$R135,INDEX('Sites Data'!$BE$11:$BE$210,(CA$2+SUM($R$4:$R134))),"")</f>
        <v/>
      </c>
      <c r="CD135" s="27" t="str" cm="1">
        <f t="array" ref="CD135">IF(CA$2&lt;=$R135,INDEX('Sites Data'!$BF$11:$BF$210,(CA$2+SUM($R$4:$R134))),"")</f>
        <v/>
      </c>
      <c r="CE135" s="27" t="str" cm="1">
        <f t="array" ref="CE135">IF(CA$2&lt;=$R135,INDEX('Sites Data'!$BG$11:$BG$210,(CA$2+SUM($R$4:$R134))),"")</f>
        <v/>
      </c>
      <c r="CF135" s="27" t="str" cm="1">
        <f t="array" ref="CF135">IF(CA$2&lt;=$R135,INDEX('Sites Data'!$BH$11:$BH$210,(CA$2+SUM($R$4:$R134))),"")</f>
        <v/>
      </c>
      <c r="CG135" s="27" t="str" cm="1">
        <f t="array" ref="CG135">IF(CA$2&lt;=$R135,INDEX('Sites Data'!$BI$11:$BI$210,(CA$2+SUM($R$4:$R134))),"")</f>
        <v/>
      </c>
      <c r="CH135" s="27" t="str" cm="1">
        <f t="array" ref="CH135">IF(CA$2&lt;=$R135,INDEX('Sites Data'!$BJ$11:$BJ$210,(CA$2+SUM($R$4:$R134))),"")</f>
        <v/>
      </c>
      <c r="CI135" s="27" t="str" cm="1">
        <f t="array" ref="CI135">IF(CA$2&lt;=$R135,INDEX('Sites Data'!$BK$11:$BK$210,(CA$2+SUM($R$4:$R134))),"")</f>
        <v/>
      </c>
      <c r="CJ135" s="25" t="str">
        <f>IF(CA135="","",SUMIF(Hide[Unique Types],$C135&amp;" "&amp;CB135&amp;" "&amp;CC135&amp;" "&amp;CD135,SiteCalc2[FCI Charging Capacity '[kWh/day']]))</f>
        <v/>
      </c>
      <c r="CK135" s="25" t="str">
        <f t="shared" si="23"/>
        <v/>
      </c>
      <c r="CL135" s="25" t="str">
        <f t="shared" si="24"/>
        <v/>
      </c>
      <c r="CM135" s="25" t="str">
        <f t="shared" si="25"/>
        <v/>
      </c>
      <c r="CN135" s="25" t="str">
        <f t="shared" si="26"/>
        <v/>
      </c>
      <c r="CO135" s="25" t="str">
        <f t="shared" si="27"/>
        <v/>
      </c>
      <c r="CP135" s="25" t="str">
        <f t="shared" si="28"/>
        <v/>
      </c>
      <c r="CQ135" s="25" t="str">
        <f t="shared" si="29"/>
        <v/>
      </c>
      <c r="CR135" s="25" t="str">
        <f t="shared" si="30"/>
        <v/>
      </c>
      <c r="CS135" s="25" t="str">
        <f t="shared" si="31"/>
        <v/>
      </c>
      <c r="CT135" s="25" t="str">
        <f t="shared" si="32"/>
        <v/>
      </c>
    </row>
    <row r="136" spans="1:98" x14ac:dyDescent="0.3">
      <c r="A136" s="20">
        <v>133</v>
      </c>
      <c r="B136" s="20">
        <f t="shared" si="34"/>
        <v>0</v>
      </c>
      <c r="D136" s="25">
        <f>_xlfn.XLOOKUP(C136,SiteChar[Site Name],SiteChar[Site Street Address],"",0,1)</f>
        <v>0</v>
      </c>
      <c r="E136" s="25" t="str">
        <f>_xlfn.XLOOKUP(D136,SiteChar[Site Street Address],SiteChar[Site City],"",0,1)</f>
        <v/>
      </c>
      <c r="F136" s="25">
        <f>_xlfn.XLOOKUP($C136,SiteChar[Site Name],SiteChar[Latitude],"",0,1)</f>
        <v>0</v>
      </c>
      <c r="G136" s="25">
        <f>_xlfn.XLOOKUP($C136,SiteChar[Site Name],SiteChar[Longitude],"",0,1)</f>
        <v>0</v>
      </c>
      <c r="H136" s="33">
        <f>_xlfn.XLOOKUP($C136,SiteChar[Site Name],SiteChar[Expected Date of Station Operation],"",0,1)</f>
        <v>0</v>
      </c>
      <c r="I136" s="34">
        <f>_xlfn.XLOOKUP($C136,SiteChar[Site Name],SiteChar[Expected Daily Permitted Hours],"",0,1)</f>
        <v>0</v>
      </c>
      <c r="J136" s="25">
        <f>_xlfn.XLOOKUP($C136,SiteChar[Site Name],SiteChar[Maximum Total Site Power 
'[kW']],"",0,1)</f>
        <v>0</v>
      </c>
      <c r="K136" s="25"/>
      <c r="L136" s="25" cm="1">
        <f t="array" ref="L136">_xlfn.XLOOKUP($C136,SiteChar[Site Name],SiteCalc1[Total Site
FCI 
Power Rating 
'[kW']],"",0,1)</f>
        <v>0</v>
      </c>
      <c r="M136" s="25" cm="1">
        <f t="array" ref="M136">_xlfn.XLOOKUP($C136,SiteChar[Site Name],SiteCalc1[Total 
Site 
LMD-FCI Power Rating 
'[kW']],"",0,1)</f>
        <v>0</v>
      </c>
      <c r="N136" s="25" cm="1">
        <f t="array" ref="N136">_xlfn.XLOOKUP($C136,SiteChar[Site Name],SiteCalc1[Total Site
HD-FCI Power Rating 
'[kW']],"",0,1)</f>
        <v>0</v>
      </c>
      <c r="O136" s="25" cm="1">
        <f t="array" ref="O136">_xlfn.XLOOKUP($C136,SiteChar[Site Name],SiteCalc2[Total Number of 
Site 
FSEs],"",0,1)</f>
        <v>0</v>
      </c>
      <c r="P136" s="27" cm="1">
        <f t="array" ref="P136">_xlfn.XLOOKUP($C136,SiteChar[Site Name],SiteCalc2[Total Number of Site
LMD-FCI FSEs],"",0,1)</f>
        <v>0</v>
      </c>
      <c r="Q136" s="27" cm="1">
        <f t="array" ref="Q136">_xlfn.XLOOKUP($C136,SiteChar[Site Name],SiteCalc2[Total Number of Site
HD-FCI FSEs],"",0,1)</f>
        <v>0</v>
      </c>
      <c r="R136" s="27" t="str" cm="1">
        <f t="array" ref="R136">_xlfn.XLOOKUP(C136,'Sites Data'!AZ143:$AZ$210,'Sites Data'!BA143:$BA$210,"",0,1)</f>
        <v/>
      </c>
      <c r="S136" s="25" t="str" cm="1">
        <f t="array" ref="S136">INDEX('Sites Data'!$BC$11:$BC$210,(S$2+SUM($R$4:R135)))</f>
        <v/>
      </c>
      <c r="T136" s="25" t="str" cm="1">
        <f t="array" ref="T136">INDEX('Sites Data'!$BD$11:$BD$210,(S$2+SUM($R$4:R135)))</f>
        <v/>
      </c>
      <c r="U136" s="25" t="str" cm="1">
        <f t="array" ref="U136">INDEX('Sites Data'!$BE$11:$BE$210,(S$2+SUM($R$4:$R135)))</f>
        <v/>
      </c>
      <c r="V136" s="25" t="str" cm="1">
        <f t="array" ref="V136">INDEX('Sites Data'!$BF$11:$BF$210,(S$2+SUM($R$4:$R135)))</f>
        <v/>
      </c>
      <c r="W136" s="25" t="str" cm="1">
        <f t="array" ref="W136">INDEX('Sites Data'!$BG$11:$BG$210,(S$2+SUM($R$4:$R135)))</f>
        <v/>
      </c>
      <c r="X136" s="25" t="str" cm="1">
        <f t="array" ref="X136">INDEX('Sites Data'!$BH$11:$BH$210,(S$2+SUM($R$4:$R135)))</f>
        <v/>
      </c>
      <c r="Y136" s="25" t="str" cm="1">
        <f t="array" ref="Y136">INDEX('Sites Data'!$BI$11:$BI$210,(S$2+SUM($R$4:$R135)))</f>
        <v/>
      </c>
      <c r="Z136" s="25" t="str" cm="1">
        <f t="array" ref="Z136">INDEX('Sites Data'!$BJ$11:$BJ$210,(S$2+SUM($R$4:$R135)))</f>
        <v/>
      </c>
      <c r="AA136" s="25" t="str" cm="1">
        <f t="array" ref="AA136">INDEX('Sites Data'!$BK$11:$BK$210,(S$2+SUM($R$4:$R135)))</f>
        <v/>
      </c>
      <c r="AB136" s="25" t="str">
        <f>IF(S136="","",SUMIF(Hide[Unique Types],$C136&amp;" "&amp;T136&amp;" "&amp;U136&amp;" "&amp;V136,SiteCalc2[FCI Charging Capacity '[kWh/day']]))</f>
        <v/>
      </c>
      <c r="AC136" s="27" t="str" cm="1">
        <f t="array" ref="AC136">IF(AC$2&lt;=$R136,INDEX('Sites Data'!$BC$11:$BC$210,(AC$2+SUM($R$4:$R135))),"")</f>
        <v/>
      </c>
      <c r="AD136" s="152" t="str" cm="1">
        <f t="array" ref="AD136">IF(AC$2&lt;=$R136,INDEX('Sites Data'!$BD$11:$BD$210,(AC$2+SUM($R$4:$R135))),"")</f>
        <v/>
      </c>
      <c r="AE136" s="27" t="str" cm="1">
        <f t="array" ref="AE136">IF(AC$2&lt;=$R136,INDEX('Sites Data'!$BE$11:$BE$210,(AC$2+SUM($R$4:$R135))),"")</f>
        <v/>
      </c>
      <c r="AF136" s="27" t="str" cm="1">
        <f t="array" ref="AF136">IF(AC$2&lt;=$R136,INDEX('Sites Data'!$BF$11:$BF$210,(AC$2+SUM($R$4:$R135))),"")</f>
        <v/>
      </c>
      <c r="AG136" s="27" t="str" cm="1">
        <f t="array" ref="AG136">IF(AC$2&lt;=$R136,INDEX('Sites Data'!$BG$11:$BG$210,(AC$2+SUM($R$4:$R135))),"")</f>
        <v/>
      </c>
      <c r="AH136" s="27" t="str" cm="1">
        <f t="array" ref="AH136">IF(AC$2&lt;=$R136,INDEX('Sites Data'!$BH$11:$BH$210,(AC$2+SUM($R$4:$R135))),"")</f>
        <v/>
      </c>
      <c r="AI136" s="27" t="str" cm="1">
        <f t="array" ref="AI136">IF(AC$2&lt;=$R136,INDEX('Sites Data'!$BI$11:$BI$210,(AC$2+SUM($R$4:$R135))),"")</f>
        <v/>
      </c>
      <c r="AJ136" s="27" t="str" cm="1">
        <f t="array" ref="AJ136">IF(AC$2&lt;=$R136,INDEX('Sites Data'!$BJ$11:$BJ$210,(AC$2+SUM($R$4:$R135))),"")</f>
        <v/>
      </c>
      <c r="AK136" s="27" t="str" cm="1">
        <f t="array" ref="AK136">IF(AC$2&lt;=$R136,INDEX('Sites Data'!$BK$11:$BK$210,(AC$2+SUM($R$4:$R135))),"")</f>
        <v/>
      </c>
      <c r="AL136" s="25" t="str">
        <f>IF(AC136="","",SUMIF(Hide[Unique Types],$C136&amp;" "&amp;AD136&amp;" "&amp;AE136&amp;" "&amp;AF136,SiteCalc2[FCI Charging Capacity '[kWh/day']]))</f>
        <v/>
      </c>
      <c r="AM136" s="27" t="str" cm="1">
        <f t="array" ref="AM136">IF(AM$2&lt;=$R136,INDEX('Sites Data'!$BC$11:$BC$210,(AM$2+SUM($R$4:$R135))),"")</f>
        <v/>
      </c>
      <c r="AN136" s="27" t="str" cm="1">
        <f t="array" ref="AN136">IF(AM$2&lt;=$R136,INDEX('Sites Data'!$BD$11:$BD$210,(AM$2+SUM($R$4:$R135))),"")</f>
        <v/>
      </c>
      <c r="AO136" s="27" t="str" cm="1">
        <f t="array" ref="AO136">IF(AM$2&lt;=$R136,INDEX('Sites Data'!$BE$11:$BE$210,(AM$2+SUM($R$4:$R135))),"")</f>
        <v/>
      </c>
      <c r="AP136" s="27" t="str" cm="1">
        <f t="array" ref="AP136">IF(AM$2&lt;=$R136,INDEX('Sites Data'!$BF$11:$BF$210,(AM$2+SUM($R$4:$R135))),"")</f>
        <v/>
      </c>
      <c r="AQ136" s="27" t="str" cm="1">
        <f t="array" ref="AQ136">IF(AM$2&lt;=$R136,INDEX('Sites Data'!$BG$11:$BG$210,(AM$2+SUM($R$4:$R135))),"")</f>
        <v/>
      </c>
      <c r="AR136" s="27" t="str" cm="1">
        <f t="array" ref="AR136">IF(AM$2&lt;=$R136,INDEX('Sites Data'!$BH$11:$BH$210,(AM$2+SUM($R$4:$R135))),"")</f>
        <v/>
      </c>
      <c r="AS136" s="27" t="str" cm="1">
        <f t="array" ref="AS136">IF(AM$2&lt;=$R136,INDEX('Sites Data'!$BI$11:$BI$210,(AM$2+SUM($R$4:$R135))),"")</f>
        <v/>
      </c>
      <c r="AT136" s="27" t="str" cm="1">
        <f t="array" ref="AT136">IF(AM$2&lt;=$R136,INDEX('Sites Data'!$BJ$11:$BJ$210,(AM$2+SUM($R$4:$R135))),"")</f>
        <v/>
      </c>
      <c r="AU136" s="27" t="str" cm="1">
        <f t="array" ref="AU136">IF(AM$2&lt;=$R136,INDEX('Sites Data'!$BK$11:$BK$210,(AM$2+SUM($R$4:$R135))),"")</f>
        <v/>
      </c>
      <c r="AV136" s="25" t="str">
        <f>IF(AM136="","",SUMIF(Hide[Unique Types],$C136&amp;" "&amp;AN136&amp;" "&amp;AO136&amp;" "&amp;AP136,SiteCalc2[FCI Charging Capacity '[kWh/day']]))</f>
        <v/>
      </c>
      <c r="AW136" s="27" t="str" cm="1">
        <f t="array" ref="AW136">IF(AW$2&lt;=$R136,INDEX('Sites Data'!$BC$11:$BC$210,(AW$2+SUM($R$4:$R135))),"")</f>
        <v/>
      </c>
      <c r="AX136" s="27" t="str" cm="1">
        <f t="array" ref="AX136">IF(AW$2&lt;=$R136,INDEX('Sites Data'!$BD$11:$BD$210,(AW$2+SUM($R$4:$R135))),"")</f>
        <v/>
      </c>
      <c r="AY136" s="27" t="str" cm="1">
        <f t="array" ref="AY136">IF(AW$2&lt;=$R136,INDEX('Sites Data'!$BE$11:$BE$210,(AW$2+SUM($R$4:$R135))),"")</f>
        <v/>
      </c>
      <c r="AZ136" s="27" t="str" cm="1">
        <f t="array" ref="AZ136">IF(AW$2&lt;=$R136,INDEX('Sites Data'!$BF$11:$BF$210,(AW$2+SUM($R$4:$R135))),"")</f>
        <v/>
      </c>
      <c r="BA136" s="27" t="str" cm="1">
        <f t="array" ref="BA136">IF(AW$2&lt;=$R136,INDEX('Sites Data'!$BG$11:$BG$210,(AW$2+SUM($R$4:$R135))),"")</f>
        <v/>
      </c>
      <c r="BB136" s="27" t="str" cm="1">
        <f t="array" ref="BB136">IF(AW$2&lt;=$R136,INDEX('Sites Data'!$BH$11:$BH$210,(AW$2+SUM($R$4:$R135))),"")</f>
        <v/>
      </c>
      <c r="BC136" s="27" t="str" cm="1">
        <f t="array" ref="BC136">IF(AW$2&lt;=$R136,INDEX('Sites Data'!$BI$11:$BI$210,(AW$2+SUM($R$4:$R135))),"")</f>
        <v/>
      </c>
      <c r="BD136" s="27" t="str" cm="1">
        <f t="array" ref="BD136">IF(AW$2&lt;=$R136,INDEX('Sites Data'!$BJ$11:$BJ$210,(AW$2+SUM($R$4:$R135))),"")</f>
        <v/>
      </c>
      <c r="BE136" s="27" t="str" cm="1">
        <f t="array" ref="BE136">IF(AW$2&lt;=$R136,INDEX('Sites Data'!$BK$11:$BK$210,(AW$2+SUM($R$4:$R135))),"")</f>
        <v/>
      </c>
      <c r="BF136" s="25" t="str">
        <f>IF(AW136="","",SUMIF(Hide[Unique Types],$C136&amp;" "&amp;AX136&amp;" "&amp;AY136&amp;" "&amp;AZ136,SiteCalc2[FCI Charging Capacity '[kWh/day']]))</f>
        <v/>
      </c>
      <c r="BG136" s="27" t="str" cm="1">
        <f t="array" ref="BG136">IF(BG$2&lt;=$R136,INDEX('Sites Data'!$BC$11:$BC$210,(BG$2+SUM($R$4:$R135))),"")</f>
        <v/>
      </c>
      <c r="BH136" s="27" t="str" cm="1">
        <f t="array" ref="BH136">IF(BG$2&lt;=$R136,INDEX('Sites Data'!$BD$11:$BD$210,(BG$2+SUM($R$4:$R135))),"")</f>
        <v/>
      </c>
      <c r="BI136" s="27" t="str" cm="1">
        <f t="array" ref="BI136">IF(BG$2&lt;=$R136,INDEX('Sites Data'!$BE$11:$BE$210,(BG$2+SUM($R$4:$R135))),"")</f>
        <v/>
      </c>
      <c r="BJ136" s="27" t="str" cm="1">
        <f t="array" ref="BJ136">IF(BG$2&lt;=$R136,INDEX('Sites Data'!$BF$11:$BF$210,(BG$2+SUM($R$4:$R135))),"")</f>
        <v/>
      </c>
      <c r="BK136" s="27" t="str" cm="1">
        <f t="array" ref="BK136">IF(BG$2&lt;=$R136,INDEX('Sites Data'!$BG$11:$BG$210,(BG$2+SUM($R$4:$R135))),"")</f>
        <v/>
      </c>
      <c r="BL136" s="27" t="str" cm="1">
        <f t="array" ref="BL136">IF(BG$2&lt;=$R136,INDEX('Sites Data'!$BH$11:$BH$210,(BG$2+SUM($R$4:$R135))),"")</f>
        <v/>
      </c>
      <c r="BM136" s="27" t="str" cm="1">
        <f t="array" ref="BM136">IF(BG$2&lt;=$R136,INDEX('Sites Data'!$BI$11:$BI$210,(BG$2+SUM($R$4:$R135))),"")</f>
        <v/>
      </c>
      <c r="BN136" s="27" t="str" cm="1">
        <f t="array" ref="BN136">IF(BG$2&lt;=$R136,INDEX('Sites Data'!$BJ$11:$BJ$210,(BG$2+SUM($R$4:$R135))),"")</f>
        <v/>
      </c>
      <c r="BO136" s="27" t="str" cm="1">
        <f t="array" ref="BO136">IF(BG$2&lt;=$R136,INDEX('Sites Data'!$BK$11:$BK$210,(BG$2+SUM($R$4:$R135))),"")</f>
        <v/>
      </c>
      <c r="BP136" s="25" t="str">
        <f>IF(BG136="","",SUMIF(Hide[Unique Types],$C136&amp;" "&amp;BH136&amp;" "&amp;BI136&amp;" "&amp;BJ136,SiteCalc2[FCI Charging Capacity '[kWh/day']]))</f>
        <v/>
      </c>
      <c r="BQ136" s="27" t="str" cm="1">
        <f t="array" ref="BQ136">IF(BQ$2&lt;=$R136,INDEX('Sites Data'!$BC$11:$BC$210,(BQ$2+SUM($R$4:$R135))),"")</f>
        <v/>
      </c>
      <c r="BR136" s="27" t="str" cm="1">
        <f t="array" ref="BR136">IF(BQ$2&lt;=$R136,INDEX('Sites Data'!$BD$11:$BD$210,(BQ$2+SUM($R$4:$R135))),"")</f>
        <v/>
      </c>
      <c r="BS136" s="27" t="str" cm="1">
        <f t="array" ref="BS136">IF(BQ$2&lt;=$R136,INDEX('Sites Data'!$BE$11:$BE$210,(BQ$2+SUM($R$4:$R135))),"")</f>
        <v/>
      </c>
      <c r="BT136" s="27" t="str" cm="1">
        <f t="array" ref="BT136">IF(BQ$2&lt;=$R136,INDEX('Sites Data'!$BF$11:$BF$210,(BQ$2+SUM($R$4:$R135))),"")</f>
        <v/>
      </c>
      <c r="BU136" s="27" t="str" cm="1">
        <f t="array" ref="BU136">IF(BQ$2&lt;=$R136,INDEX('Sites Data'!$BG$11:$BG$210,(BQ$2+SUM($R$4:$R135))),"")</f>
        <v/>
      </c>
      <c r="BV136" s="27" t="str" cm="1">
        <f t="array" ref="BV136">IF(BQ$2&lt;=$R136,INDEX('Sites Data'!$BH$11:$BH$210,(BQ$2+SUM($R$4:$R135))),"")</f>
        <v/>
      </c>
      <c r="BW136" s="27" t="str" cm="1">
        <f t="array" ref="BW136">IF(BQ$2&lt;=$R136,INDEX('Sites Data'!$BI$11:$BI$210,(BQ$2+SUM($R$4:$R135))),"")</f>
        <v/>
      </c>
      <c r="BX136" s="27" t="str" cm="1">
        <f t="array" ref="BX136">IF(BQ$2&lt;=$R136,INDEX('Sites Data'!$BJ$11:$BJ$210,(BQ$2+SUM($R$4:$R135))),"")</f>
        <v/>
      </c>
      <c r="BY136" s="27" t="str" cm="1">
        <f t="array" ref="BY136">IF(BQ$2&lt;=$R136,INDEX('Sites Data'!$BK$11:$BK$210,(BQ$2+SUM($R$4:$R135))),"")</f>
        <v/>
      </c>
      <c r="BZ136" s="25" t="str">
        <f>IF(BQ136="","",SUMIF(Hide[Unique Types],$C136&amp;" "&amp;BR136&amp;" "&amp;BS136&amp;" "&amp;BT136,SiteCalc2[FCI Charging Capacity '[kWh/day']]))</f>
        <v/>
      </c>
      <c r="CA136" s="27" t="str" cm="1">
        <f t="array" ref="CA136">IF(CA$2&lt;=$R136,INDEX('Sites Data'!$BC$11:$BC$210,(CA$2+SUM($R$4:$R135))),"")</f>
        <v/>
      </c>
      <c r="CB136" s="27" t="str" cm="1">
        <f t="array" ref="CB136">IF(CA$2&lt;=$R136,INDEX('Sites Data'!$BD$11:$BD$210,(CA$2+SUM($R$4:$R135))),"")</f>
        <v/>
      </c>
      <c r="CC136" s="27" t="str" cm="1">
        <f t="array" ref="CC136">IF(CA$2&lt;=$R136,INDEX('Sites Data'!$BE$11:$BE$210,(CA$2+SUM($R$4:$R135))),"")</f>
        <v/>
      </c>
      <c r="CD136" s="27" t="str" cm="1">
        <f t="array" ref="CD136">IF(CA$2&lt;=$R136,INDEX('Sites Data'!$BF$11:$BF$210,(CA$2+SUM($R$4:$R135))),"")</f>
        <v/>
      </c>
      <c r="CE136" s="27" t="str" cm="1">
        <f t="array" ref="CE136">IF(CA$2&lt;=$R136,INDEX('Sites Data'!$BG$11:$BG$210,(CA$2+SUM($R$4:$R135))),"")</f>
        <v/>
      </c>
      <c r="CF136" s="27" t="str" cm="1">
        <f t="array" ref="CF136">IF(CA$2&lt;=$R136,INDEX('Sites Data'!$BH$11:$BH$210,(CA$2+SUM($R$4:$R135))),"")</f>
        <v/>
      </c>
      <c r="CG136" s="27" t="str" cm="1">
        <f t="array" ref="CG136">IF(CA$2&lt;=$R136,INDEX('Sites Data'!$BI$11:$BI$210,(CA$2+SUM($R$4:$R135))),"")</f>
        <v/>
      </c>
      <c r="CH136" s="27" t="str" cm="1">
        <f t="array" ref="CH136">IF(CA$2&lt;=$R136,INDEX('Sites Data'!$BJ$11:$BJ$210,(CA$2+SUM($R$4:$R135))),"")</f>
        <v/>
      </c>
      <c r="CI136" s="27" t="str" cm="1">
        <f t="array" ref="CI136">IF(CA$2&lt;=$R136,INDEX('Sites Data'!$BK$11:$BK$210,(CA$2+SUM($R$4:$R135))),"")</f>
        <v/>
      </c>
      <c r="CJ136" s="25" t="str">
        <f>IF(CA136="","",SUMIF(Hide[Unique Types],$C136&amp;" "&amp;CB136&amp;" "&amp;CC136&amp;" "&amp;CD136,SiteCalc2[FCI Charging Capacity '[kWh/day']]))</f>
        <v/>
      </c>
      <c r="CK136" s="25" t="str">
        <f t="shared" si="23"/>
        <v/>
      </c>
      <c r="CL136" s="25" t="str">
        <f t="shared" si="24"/>
        <v/>
      </c>
      <c r="CM136" s="25" t="str">
        <f t="shared" si="25"/>
        <v/>
      </c>
      <c r="CN136" s="25" t="str">
        <f t="shared" si="26"/>
        <v/>
      </c>
      <c r="CO136" s="25" t="str">
        <f t="shared" si="27"/>
        <v/>
      </c>
      <c r="CP136" s="25" t="str">
        <f t="shared" si="28"/>
        <v/>
      </c>
      <c r="CQ136" s="25" t="str">
        <f t="shared" si="29"/>
        <v/>
      </c>
      <c r="CR136" s="25" t="str">
        <f t="shared" si="30"/>
        <v/>
      </c>
      <c r="CS136" s="25" t="str">
        <f t="shared" si="31"/>
        <v/>
      </c>
      <c r="CT136" s="25" t="str">
        <f t="shared" si="32"/>
        <v/>
      </c>
    </row>
    <row r="137" spans="1:98" x14ac:dyDescent="0.3">
      <c r="A137" s="20">
        <v>134</v>
      </c>
      <c r="B137" s="20">
        <f t="shared" si="34"/>
        <v>0</v>
      </c>
      <c r="D137" s="25">
        <f>_xlfn.XLOOKUP(C137,SiteChar[Site Name],SiteChar[Site Street Address],"",0,1)</f>
        <v>0</v>
      </c>
      <c r="E137" s="25" t="str">
        <f>_xlfn.XLOOKUP(D137,SiteChar[Site Street Address],SiteChar[Site City],"",0,1)</f>
        <v/>
      </c>
      <c r="F137" s="25">
        <f>_xlfn.XLOOKUP($C137,SiteChar[Site Name],SiteChar[Latitude],"",0,1)</f>
        <v>0</v>
      </c>
      <c r="G137" s="25">
        <f>_xlfn.XLOOKUP($C137,SiteChar[Site Name],SiteChar[Longitude],"",0,1)</f>
        <v>0</v>
      </c>
      <c r="H137" s="33">
        <f>_xlfn.XLOOKUP($C137,SiteChar[Site Name],SiteChar[Expected Date of Station Operation],"",0,1)</f>
        <v>0</v>
      </c>
      <c r="I137" s="34">
        <f>_xlfn.XLOOKUP($C137,SiteChar[Site Name],SiteChar[Expected Daily Permitted Hours],"",0,1)</f>
        <v>0</v>
      </c>
      <c r="J137" s="25">
        <f>_xlfn.XLOOKUP($C137,SiteChar[Site Name],SiteChar[Maximum Total Site Power 
'[kW']],"",0,1)</f>
        <v>0</v>
      </c>
      <c r="K137" s="25"/>
      <c r="L137" s="25" cm="1">
        <f t="array" ref="L137">_xlfn.XLOOKUP($C137,SiteChar[Site Name],SiteCalc1[Total Site
FCI 
Power Rating 
'[kW']],"",0,1)</f>
        <v>0</v>
      </c>
      <c r="M137" s="25" cm="1">
        <f t="array" ref="M137">_xlfn.XLOOKUP($C137,SiteChar[Site Name],SiteCalc1[Total 
Site 
LMD-FCI Power Rating 
'[kW']],"",0,1)</f>
        <v>0</v>
      </c>
      <c r="N137" s="25" cm="1">
        <f t="array" ref="N137">_xlfn.XLOOKUP($C137,SiteChar[Site Name],SiteCalc1[Total Site
HD-FCI Power Rating 
'[kW']],"",0,1)</f>
        <v>0</v>
      </c>
      <c r="O137" s="25" cm="1">
        <f t="array" ref="O137">_xlfn.XLOOKUP($C137,SiteChar[Site Name],SiteCalc2[Total Number of 
Site 
FSEs],"",0,1)</f>
        <v>0</v>
      </c>
      <c r="P137" s="27" cm="1">
        <f t="array" ref="P137">_xlfn.XLOOKUP($C137,SiteChar[Site Name],SiteCalc2[Total Number of Site
LMD-FCI FSEs],"",0,1)</f>
        <v>0</v>
      </c>
      <c r="Q137" s="27" cm="1">
        <f t="array" ref="Q137">_xlfn.XLOOKUP($C137,SiteChar[Site Name],SiteCalc2[Total Number of Site
HD-FCI FSEs],"",0,1)</f>
        <v>0</v>
      </c>
      <c r="R137" s="27" t="str" cm="1">
        <f t="array" ref="R137">_xlfn.XLOOKUP(C137,'Sites Data'!AZ144:$AZ$210,'Sites Data'!BA144:$BA$210,"",0,1)</f>
        <v/>
      </c>
      <c r="S137" s="25" t="str" cm="1">
        <f t="array" ref="S137">INDEX('Sites Data'!$BC$11:$BC$210,(S$2+SUM($R$4:R136)))</f>
        <v/>
      </c>
      <c r="T137" s="25" t="str" cm="1">
        <f t="array" ref="T137">INDEX('Sites Data'!$BD$11:$BD$210,(S$2+SUM($R$4:R136)))</f>
        <v/>
      </c>
      <c r="U137" s="25" t="str" cm="1">
        <f t="array" ref="U137">INDEX('Sites Data'!$BE$11:$BE$210,(S$2+SUM($R$4:$R136)))</f>
        <v/>
      </c>
      <c r="V137" s="25" t="str" cm="1">
        <f t="array" ref="V137">INDEX('Sites Data'!$BF$11:$BF$210,(S$2+SUM($R$4:$R136)))</f>
        <v/>
      </c>
      <c r="W137" s="25" t="str" cm="1">
        <f t="array" ref="W137">INDEX('Sites Data'!$BG$11:$BG$210,(S$2+SUM($R$4:$R136)))</f>
        <v/>
      </c>
      <c r="X137" s="25" t="str" cm="1">
        <f t="array" ref="X137">INDEX('Sites Data'!$BH$11:$BH$210,(S$2+SUM($R$4:$R136)))</f>
        <v/>
      </c>
      <c r="Y137" s="25" t="str" cm="1">
        <f t="array" ref="Y137">INDEX('Sites Data'!$BI$11:$BI$210,(S$2+SUM($R$4:$R136)))</f>
        <v/>
      </c>
      <c r="Z137" s="25" t="str" cm="1">
        <f t="array" ref="Z137">INDEX('Sites Data'!$BJ$11:$BJ$210,(S$2+SUM($R$4:$R136)))</f>
        <v/>
      </c>
      <c r="AA137" s="25" t="str" cm="1">
        <f t="array" ref="AA137">INDEX('Sites Data'!$BK$11:$BK$210,(S$2+SUM($R$4:$R136)))</f>
        <v/>
      </c>
      <c r="AB137" s="25" t="str">
        <f>IF(S137="","",SUMIF(Hide[Unique Types],$C137&amp;" "&amp;T137&amp;" "&amp;U137&amp;" "&amp;V137,SiteCalc2[FCI Charging Capacity '[kWh/day']]))</f>
        <v/>
      </c>
      <c r="AC137" s="27" t="str" cm="1">
        <f t="array" ref="AC137">IF(AC$2&lt;=$R137,INDEX('Sites Data'!$BC$11:$BC$210,(AC$2+SUM($R$4:$R136))),"")</f>
        <v/>
      </c>
      <c r="AD137" s="152" t="str" cm="1">
        <f t="array" ref="AD137">IF(AC$2&lt;=$R137,INDEX('Sites Data'!$BD$11:$BD$210,(AC$2+SUM($R$4:$R136))),"")</f>
        <v/>
      </c>
      <c r="AE137" s="27" t="str" cm="1">
        <f t="array" ref="AE137">IF(AC$2&lt;=$R137,INDEX('Sites Data'!$BE$11:$BE$210,(AC$2+SUM($R$4:$R136))),"")</f>
        <v/>
      </c>
      <c r="AF137" s="27" t="str" cm="1">
        <f t="array" ref="AF137">IF(AC$2&lt;=$R137,INDEX('Sites Data'!$BF$11:$BF$210,(AC$2+SUM($R$4:$R136))),"")</f>
        <v/>
      </c>
      <c r="AG137" s="27" t="str" cm="1">
        <f t="array" ref="AG137">IF(AC$2&lt;=$R137,INDEX('Sites Data'!$BG$11:$BG$210,(AC$2+SUM($R$4:$R136))),"")</f>
        <v/>
      </c>
      <c r="AH137" s="27" t="str" cm="1">
        <f t="array" ref="AH137">IF(AC$2&lt;=$R137,INDEX('Sites Data'!$BH$11:$BH$210,(AC$2+SUM($R$4:$R136))),"")</f>
        <v/>
      </c>
      <c r="AI137" s="27" t="str" cm="1">
        <f t="array" ref="AI137">IF(AC$2&lt;=$R137,INDEX('Sites Data'!$BI$11:$BI$210,(AC$2+SUM($R$4:$R136))),"")</f>
        <v/>
      </c>
      <c r="AJ137" s="27" t="str" cm="1">
        <f t="array" ref="AJ137">IF(AC$2&lt;=$R137,INDEX('Sites Data'!$BJ$11:$BJ$210,(AC$2+SUM($R$4:$R136))),"")</f>
        <v/>
      </c>
      <c r="AK137" s="27" t="str" cm="1">
        <f t="array" ref="AK137">IF(AC$2&lt;=$R137,INDEX('Sites Data'!$BK$11:$BK$210,(AC$2+SUM($R$4:$R136))),"")</f>
        <v/>
      </c>
      <c r="AL137" s="25" t="str">
        <f>IF(AC137="","",SUMIF(Hide[Unique Types],$C137&amp;" "&amp;AD137&amp;" "&amp;AE137&amp;" "&amp;AF137,SiteCalc2[FCI Charging Capacity '[kWh/day']]))</f>
        <v/>
      </c>
      <c r="AM137" s="27" t="str" cm="1">
        <f t="array" ref="AM137">IF(AM$2&lt;=$R137,INDEX('Sites Data'!$BC$11:$BC$210,(AM$2+SUM($R$4:$R136))),"")</f>
        <v/>
      </c>
      <c r="AN137" s="27" t="str" cm="1">
        <f t="array" ref="AN137">IF(AM$2&lt;=$R137,INDEX('Sites Data'!$BD$11:$BD$210,(AM$2+SUM($R$4:$R136))),"")</f>
        <v/>
      </c>
      <c r="AO137" s="27" t="str" cm="1">
        <f t="array" ref="AO137">IF(AM$2&lt;=$R137,INDEX('Sites Data'!$BE$11:$BE$210,(AM$2+SUM($R$4:$R136))),"")</f>
        <v/>
      </c>
      <c r="AP137" s="27" t="str" cm="1">
        <f t="array" ref="AP137">IF(AM$2&lt;=$R137,INDEX('Sites Data'!$BF$11:$BF$210,(AM$2+SUM($R$4:$R136))),"")</f>
        <v/>
      </c>
      <c r="AQ137" s="27" t="str" cm="1">
        <f t="array" ref="AQ137">IF(AM$2&lt;=$R137,INDEX('Sites Data'!$BG$11:$BG$210,(AM$2+SUM($R$4:$R136))),"")</f>
        <v/>
      </c>
      <c r="AR137" s="27" t="str" cm="1">
        <f t="array" ref="AR137">IF(AM$2&lt;=$R137,INDEX('Sites Data'!$BH$11:$BH$210,(AM$2+SUM($R$4:$R136))),"")</f>
        <v/>
      </c>
      <c r="AS137" s="27" t="str" cm="1">
        <f t="array" ref="AS137">IF(AM$2&lt;=$R137,INDEX('Sites Data'!$BI$11:$BI$210,(AM$2+SUM($R$4:$R136))),"")</f>
        <v/>
      </c>
      <c r="AT137" s="27" t="str" cm="1">
        <f t="array" ref="AT137">IF(AM$2&lt;=$R137,INDEX('Sites Data'!$BJ$11:$BJ$210,(AM$2+SUM($R$4:$R136))),"")</f>
        <v/>
      </c>
      <c r="AU137" s="27" t="str" cm="1">
        <f t="array" ref="AU137">IF(AM$2&lt;=$R137,INDEX('Sites Data'!$BK$11:$BK$210,(AM$2+SUM($R$4:$R136))),"")</f>
        <v/>
      </c>
      <c r="AV137" s="25" t="str">
        <f>IF(AM137="","",SUMIF(Hide[Unique Types],$C137&amp;" "&amp;AN137&amp;" "&amp;AO137&amp;" "&amp;AP137,SiteCalc2[FCI Charging Capacity '[kWh/day']]))</f>
        <v/>
      </c>
      <c r="AW137" s="27" t="str" cm="1">
        <f t="array" ref="AW137">IF(AW$2&lt;=$R137,INDEX('Sites Data'!$BC$11:$BC$210,(AW$2+SUM($R$4:$R136))),"")</f>
        <v/>
      </c>
      <c r="AX137" s="27" t="str" cm="1">
        <f t="array" ref="AX137">IF(AW$2&lt;=$R137,INDEX('Sites Data'!$BD$11:$BD$210,(AW$2+SUM($R$4:$R136))),"")</f>
        <v/>
      </c>
      <c r="AY137" s="27" t="str" cm="1">
        <f t="array" ref="AY137">IF(AW$2&lt;=$R137,INDEX('Sites Data'!$BE$11:$BE$210,(AW$2+SUM($R$4:$R136))),"")</f>
        <v/>
      </c>
      <c r="AZ137" s="27" t="str" cm="1">
        <f t="array" ref="AZ137">IF(AW$2&lt;=$R137,INDEX('Sites Data'!$BF$11:$BF$210,(AW$2+SUM($R$4:$R136))),"")</f>
        <v/>
      </c>
      <c r="BA137" s="27" t="str" cm="1">
        <f t="array" ref="BA137">IF(AW$2&lt;=$R137,INDEX('Sites Data'!$BG$11:$BG$210,(AW$2+SUM($R$4:$R136))),"")</f>
        <v/>
      </c>
      <c r="BB137" s="27" t="str" cm="1">
        <f t="array" ref="BB137">IF(AW$2&lt;=$R137,INDEX('Sites Data'!$BH$11:$BH$210,(AW$2+SUM($R$4:$R136))),"")</f>
        <v/>
      </c>
      <c r="BC137" s="27" t="str" cm="1">
        <f t="array" ref="BC137">IF(AW$2&lt;=$R137,INDEX('Sites Data'!$BI$11:$BI$210,(AW$2+SUM($R$4:$R136))),"")</f>
        <v/>
      </c>
      <c r="BD137" s="27" t="str" cm="1">
        <f t="array" ref="BD137">IF(AW$2&lt;=$R137,INDEX('Sites Data'!$BJ$11:$BJ$210,(AW$2+SUM($R$4:$R136))),"")</f>
        <v/>
      </c>
      <c r="BE137" s="27" t="str" cm="1">
        <f t="array" ref="BE137">IF(AW$2&lt;=$R137,INDEX('Sites Data'!$BK$11:$BK$210,(AW$2+SUM($R$4:$R136))),"")</f>
        <v/>
      </c>
      <c r="BF137" s="25" t="str">
        <f>IF(AW137="","",SUMIF(Hide[Unique Types],$C137&amp;" "&amp;AX137&amp;" "&amp;AY137&amp;" "&amp;AZ137,SiteCalc2[FCI Charging Capacity '[kWh/day']]))</f>
        <v/>
      </c>
      <c r="BG137" s="27" t="str" cm="1">
        <f t="array" ref="BG137">IF(BG$2&lt;=$R137,INDEX('Sites Data'!$BC$11:$BC$210,(BG$2+SUM($R$4:$R136))),"")</f>
        <v/>
      </c>
      <c r="BH137" s="27" t="str" cm="1">
        <f t="array" ref="BH137">IF(BG$2&lt;=$R137,INDEX('Sites Data'!$BD$11:$BD$210,(BG$2+SUM($R$4:$R136))),"")</f>
        <v/>
      </c>
      <c r="BI137" s="27" t="str" cm="1">
        <f t="array" ref="BI137">IF(BG$2&lt;=$R137,INDEX('Sites Data'!$BE$11:$BE$210,(BG$2+SUM($R$4:$R136))),"")</f>
        <v/>
      </c>
      <c r="BJ137" s="27" t="str" cm="1">
        <f t="array" ref="BJ137">IF(BG$2&lt;=$R137,INDEX('Sites Data'!$BF$11:$BF$210,(BG$2+SUM($R$4:$R136))),"")</f>
        <v/>
      </c>
      <c r="BK137" s="27" t="str" cm="1">
        <f t="array" ref="BK137">IF(BG$2&lt;=$R137,INDEX('Sites Data'!$BG$11:$BG$210,(BG$2+SUM($R$4:$R136))),"")</f>
        <v/>
      </c>
      <c r="BL137" s="27" t="str" cm="1">
        <f t="array" ref="BL137">IF(BG$2&lt;=$R137,INDEX('Sites Data'!$BH$11:$BH$210,(BG$2+SUM($R$4:$R136))),"")</f>
        <v/>
      </c>
      <c r="BM137" s="27" t="str" cm="1">
        <f t="array" ref="BM137">IF(BG$2&lt;=$R137,INDEX('Sites Data'!$BI$11:$BI$210,(BG$2+SUM($R$4:$R136))),"")</f>
        <v/>
      </c>
      <c r="BN137" s="27" t="str" cm="1">
        <f t="array" ref="BN137">IF(BG$2&lt;=$R137,INDEX('Sites Data'!$BJ$11:$BJ$210,(BG$2+SUM($R$4:$R136))),"")</f>
        <v/>
      </c>
      <c r="BO137" s="27" t="str" cm="1">
        <f t="array" ref="BO137">IF(BG$2&lt;=$R137,INDEX('Sites Data'!$BK$11:$BK$210,(BG$2+SUM($R$4:$R136))),"")</f>
        <v/>
      </c>
      <c r="BP137" s="25" t="str">
        <f>IF(BG137="","",SUMIF(Hide[Unique Types],$C137&amp;" "&amp;BH137&amp;" "&amp;BI137&amp;" "&amp;BJ137,SiteCalc2[FCI Charging Capacity '[kWh/day']]))</f>
        <v/>
      </c>
      <c r="BQ137" s="27" t="str" cm="1">
        <f t="array" ref="BQ137">IF(BQ$2&lt;=$R137,INDEX('Sites Data'!$BC$11:$BC$210,(BQ$2+SUM($R$4:$R136))),"")</f>
        <v/>
      </c>
      <c r="BR137" s="27" t="str" cm="1">
        <f t="array" ref="BR137">IF(BQ$2&lt;=$R137,INDEX('Sites Data'!$BD$11:$BD$210,(BQ$2+SUM($R$4:$R136))),"")</f>
        <v/>
      </c>
      <c r="BS137" s="27" t="str" cm="1">
        <f t="array" ref="BS137">IF(BQ$2&lt;=$R137,INDEX('Sites Data'!$BE$11:$BE$210,(BQ$2+SUM($R$4:$R136))),"")</f>
        <v/>
      </c>
      <c r="BT137" s="27" t="str" cm="1">
        <f t="array" ref="BT137">IF(BQ$2&lt;=$R137,INDEX('Sites Data'!$BF$11:$BF$210,(BQ$2+SUM($R$4:$R136))),"")</f>
        <v/>
      </c>
      <c r="BU137" s="27" t="str" cm="1">
        <f t="array" ref="BU137">IF(BQ$2&lt;=$R137,INDEX('Sites Data'!$BG$11:$BG$210,(BQ$2+SUM($R$4:$R136))),"")</f>
        <v/>
      </c>
      <c r="BV137" s="27" t="str" cm="1">
        <f t="array" ref="BV137">IF(BQ$2&lt;=$R137,INDEX('Sites Data'!$BH$11:$BH$210,(BQ$2+SUM($R$4:$R136))),"")</f>
        <v/>
      </c>
      <c r="BW137" s="27" t="str" cm="1">
        <f t="array" ref="BW137">IF(BQ$2&lt;=$R137,INDEX('Sites Data'!$BI$11:$BI$210,(BQ$2+SUM($R$4:$R136))),"")</f>
        <v/>
      </c>
      <c r="BX137" s="27" t="str" cm="1">
        <f t="array" ref="BX137">IF(BQ$2&lt;=$R137,INDEX('Sites Data'!$BJ$11:$BJ$210,(BQ$2+SUM($R$4:$R136))),"")</f>
        <v/>
      </c>
      <c r="BY137" s="27" t="str" cm="1">
        <f t="array" ref="BY137">IF(BQ$2&lt;=$R137,INDEX('Sites Data'!$BK$11:$BK$210,(BQ$2+SUM($R$4:$R136))),"")</f>
        <v/>
      </c>
      <c r="BZ137" s="25" t="str">
        <f>IF(BQ137="","",SUMIF(Hide[Unique Types],$C137&amp;" "&amp;BR137&amp;" "&amp;BS137&amp;" "&amp;BT137,SiteCalc2[FCI Charging Capacity '[kWh/day']]))</f>
        <v/>
      </c>
      <c r="CA137" s="27" t="str" cm="1">
        <f t="array" ref="CA137">IF(CA$2&lt;=$R137,INDEX('Sites Data'!$BC$11:$BC$210,(CA$2+SUM($R$4:$R136))),"")</f>
        <v/>
      </c>
      <c r="CB137" s="27" t="str" cm="1">
        <f t="array" ref="CB137">IF(CA$2&lt;=$R137,INDEX('Sites Data'!$BD$11:$BD$210,(CA$2+SUM($R$4:$R136))),"")</f>
        <v/>
      </c>
      <c r="CC137" s="27" t="str" cm="1">
        <f t="array" ref="CC137">IF(CA$2&lt;=$R137,INDEX('Sites Data'!$BE$11:$BE$210,(CA$2+SUM($R$4:$R136))),"")</f>
        <v/>
      </c>
      <c r="CD137" s="27" t="str" cm="1">
        <f t="array" ref="CD137">IF(CA$2&lt;=$R137,INDEX('Sites Data'!$BF$11:$BF$210,(CA$2+SUM($R$4:$R136))),"")</f>
        <v/>
      </c>
      <c r="CE137" s="27" t="str" cm="1">
        <f t="array" ref="CE137">IF(CA$2&lt;=$R137,INDEX('Sites Data'!$BG$11:$BG$210,(CA$2+SUM($R$4:$R136))),"")</f>
        <v/>
      </c>
      <c r="CF137" s="27" t="str" cm="1">
        <f t="array" ref="CF137">IF(CA$2&lt;=$R137,INDEX('Sites Data'!$BH$11:$BH$210,(CA$2+SUM($R$4:$R136))),"")</f>
        <v/>
      </c>
      <c r="CG137" s="27" t="str" cm="1">
        <f t="array" ref="CG137">IF(CA$2&lt;=$R137,INDEX('Sites Data'!$BI$11:$BI$210,(CA$2+SUM($R$4:$R136))),"")</f>
        <v/>
      </c>
      <c r="CH137" s="27" t="str" cm="1">
        <f t="array" ref="CH137">IF(CA$2&lt;=$R137,INDEX('Sites Data'!$BJ$11:$BJ$210,(CA$2+SUM($R$4:$R136))),"")</f>
        <v/>
      </c>
      <c r="CI137" s="27" t="str" cm="1">
        <f t="array" ref="CI137">IF(CA$2&lt;=$R137,INDEX('Sites Data'!$BK$11:$BK$210,(CA$2+SUM($R$4:$R136))),"")</f>
        <v/>
      </c>
      <c r="CJ137" s="25" t="str">
        <f>IF(CA137="","",SUMIF(Hide[Unique Types],$C137&amp;" "&amp;CB137&amp;" "&amp;CC137&amp;" "&amp;CD137,SiteCalc2[FCI Charging Capacity '[kWh/day']]))</f>
        <v/>
      </c>
      <c r="CK137" s="25" t="str">
        <f t="shared" ref="CK137:CK200" si="35">IFERROR(LEFT(S137&amp;CHAR(10)&amp;AC137&amp;CHAR(10)&amp;AM137&amp;CHAR(10)&amp;AW137&amp;CHAR(10)&amp;BG137&amp;CHAR(10)&amp;BQ137&amp;CHAR(10)&amp;CA137,
LEN(S137&amp;CHAR(10)&amp;AC137&amp;CHAR(10)&amp;AM137&amp;CHAR(10)&amp;AW137&amp;CHAR(10)&amp;BG137&amp;CHAR(10)&amp;BQ137&amp;CHAR(10)&amp;CA137)-(7-$R137)),"")</f>
        <v/>
      </c>
      <c r="CL137" s="25" t="str">
        <f t="shared" ref="CL137:CL200" si="36">IFERROR(LEFT(T137&amp;CHAR(10)&amp;AD137&amp;CHAR(10)&amp;AN137&amp;CHAR(10)&amp;AX137&amp;CHAR(10)&amp;BH137&amp;CHAR(10)&amp;BR137&amp;CHAR(10)&amp;CB137,
LEN(T137&amp;CHAR(10)&amp;AD137&amp;CHAR(10)&amp;AN137&amp;CHAR(10)&amp;AX137&amp;CHAR(10)&amp;BH137&amp;CHAR(10)&amp;BR137&amp;CHAR(10)&amp;CB137)-(7-$R137)),"")</f>
        <v/>
      </c>
      <c r="CM137" s="25" t="str">
        <f t="shared" ref="CM137:CM200" si="37">IFERROR(LEFT(U137&amp;CHAR(10)&amp;AE137&amp;CHAR(10)&amp;AO137&amp;CHAR(10)&amp;AY137&amp;CHAR(10)&amp;BI137&amp;CHAR(10)&amp;BS137&amp;CHAR(10)&amp;CC137,
LEN(U137&amp;CHAR(10)&amp;AE137&amp;CHAR(10)&amp;AO137&amp;CHAR(10)&amp;AY137&amp;CHAR(10)&amp;BI137&amp;CHAR(10)&amp;BS137&amp;CHAR(10)&amp;CC137)-(7-$R137)),"")</f>
        <v/>
      </c>
      <c r="CN137" s="25" t="str">
        <f t="shared" ref="CN137:CN200" si="38">IFERROR(LEFT(V137&amp;CHAR(10)&amp;AF137&amp;CHAR(10)&amp;AP137&amp;CHAR(10)&amp;AZ137&amp;CHAR(10)&amp;BJ137&amp;CHAR(10)&amp;BT137&amp;CHAR(10)&amp;CD137,
LEN(V137&amp;CHAR(10)&amp;AF137&amp;CHAR(10)&amp;AP137&amp;CHAR(10)&amp;AZ137&amp;CHAR(10)&amp;BJ137&amp;CHAR(10)&amp;BT137&amp;CHAR(10)&amp;CD137)-(7-$R137)),"")</f>
        <v/>
      </c>
      <c r="CO137" s="25" t="str">
        <f t="shared" ref="CO137:CO200" si="39">IFERROR(LEFT(W137&amp;CHAR(10)&amp;AG137&amp;CHAR(10)&amp;AQ137&amp;CHAR(10)&amp;BA137&amp;CHAR(10)&amp;BK137&amp;CHAR(10)&amp;BU137&amp;CHAR(10)&amp;CE137,
LEN(W137&amp;CHAR(10)&amp;AG137&amp;CHAR(10)&amp;AQ137&amp;CHAR(10)&amp;BA137&amp;CHAR(10)&amp;BK137&amp;CHAR(10)&amp;BU137&amp;CHAR(10)&amp;CE137)-(7-$R137)),"")</f>
        <v/>
      </c>
      <c r="CP137" s="25" t="str">
        <f t="shared" ref="CP137:CP200" si="40">IFERROR(LEFT(X137&amp;CHAR(10)&amp;AH137&amp;CHAR(10)&amp;AR137&amp;CHAR(10)&amp;BB137&amp;CHAR(10)&amp;BL137&amp;CHAR(10)&amp;BV137&amp;CHAR(10)&amp;CF137,
LEN(X137&amp;CHAR(10)&amp;AH137&amp;CHAR(10)&amp;AR137&amp;CHAR(10)&amp;BB137&amp;CHAR(10)&amp;BL137&amp;CHAR(10)&amp;BV137&amp;CHAR(10)&amp;CF137)-(7-$R137)),"")</f>
        <v/>
      </c>
      <c r="CQ137" s="25" t="str">
        <f t="shared" ref="CQ137:CQ200" si="41">IFERROR(LEFT(Y137&amp;CHAR(10)&amp;AI137&amp;CHAR(10)&amp;AS137&amp;CHAR(10)&amp;BC137&amp;CHAR(10)&amp;BM137&amp;CHAR(10)&amp;BW137&amp;CHAR(10)&amp;CG137,
LEN(Y137&amp;CHAR(10)&amp;AI137&amp;CHAR(10)&amp;AS137&amp;CHAR(10)&amp;BC137&amp;CHAR(10)&amp;BM137&amp;CHAR(10)&amp;BW137&amp;CHAR(10)&amp;CG137)-(7-$R137)),"")</f>
        <v/>
      </c>
      <c r="CR137" s="25" t="str">
        <f t="shared" ref="CR137:CR200" si="42">IFERROR(LEFT(Z137&amp;CHAR(10)&amp;AJ137&amp;CHAR(10)&amp;AT137&amp;CHAR(10)&amp;BD137&amp;CHAR(10)&amp;BN137&amp;CHAR(10)&amp;BX137&amp;CHAR(10)&amp;CH137,
LEN(Z137&amp;CHAR(10)&amp;AJ137&amp;CHAR(10)&amp;AT137&amp;CHAR(10)&amp;BD137&amp;CHAR(10)&amp;BN137&amp;CHAR(10)&amp;BX137&amp;CHAR(10)&amp;CH137)-(7-$R137)),"")</f>
        <v/>
      </c>
      <c r="CS137" s="25" t="str">
        <f t="shared" ref="CS137:CS200" si="43">IFERROR(LEFT(AA137&amp;CHAR(10)&amp;AK137&amp;CHAR(10)&amp;AU137&amp;CHAR(10)&amp;BE137&amp;CHAR(10)&amp;BO137&amp;CHAR(10)&amp;BY137&amp;CHAR(10)&amp;CI137,
LEN(AA137&amp;CHAR(10)&amp;AK137&amp;CHAR(10)&amp;AU137&amp;CHAR(10)&amp;BE137&amp;CHAR(10)&amp;BO137&amp;CHAR(10)&amp;BY137&amp;CHAR(10)&amp;CI137)-(7-$R137)),"")</f>
        <v/>
      </c>
      <c r="CT137" s="25" t="str">
        <f t="shared" ref="CT137:CT200" si="44">IFERROR(LEFT(AB137&amp;CHAR(10)&amp;AL137&amp;CHAR(10)&amp;AV137&amp;CHAR(10)&amp;BF137&amp;CHAR(10)&amp;BP137&amp;CHAR(10)&amp;BZ137&amp;CHAR(10)&amp;CJ137,
LEN(AB137&amp;CHAR(10)&amp;AL137&amp;CHAR(10)&amp;AV137&amp;CHAR(10)&amp;BF137&amp;CHAR(10)&amp;BP137&amp;CHAR(10)&amp;BZ137&amp;CHAR(10)&amp;CJ137)-(7-$R137)),"")</f>
        <v/>
      </c>
    </row>
    <row r="138" spans="1:98" x14ac:dyDescent="0.3">
      <c r="A138" s="20">
        <v>135</v>
      </c>
      <c r="B138" s="20">
        <f t="shared" si="34"/>
        <v>0</v>
      </c>
      <c r="D138" s="25">
        <f>_xlfn.XLOOKUP(C138,SiteChar[Site Name],SiteChar[Site Street Address],"",0,1)</f>
        <v>0</v>
      </c>
      <c r="E138" s="25" t="str">
        <f>_xlfn.XLOOKUP(D138,SiteChar[Site Street Address],SiteChar[Site City],"",0,1)</f>
        <v/>
      </c>
      <c r="F138" s="25">
        <f>_xlfn.XLOOKUP($C138,SiteChar[Site Name],SiteChar[Latitude],"",0,1)</f>
        <v>0</v>
      </c>
      <c r="G138" s="25">
        <f>_xlfn.XLOOKUP($C138,SiteChar[Site Name],SiteChar[Longitude],"",0,1)</f>
        <v>0</v>
      </c>
      <c r="H138" s="33">
        <f>_xlfn.XLOOKUP($C138,SiteChar[Site Name],SiteChar[Expected Date of Station Operation],"",0,1)</f>
        <v>0</v>
      </c>
      <c r="I138" s="34">
        <f>_xlfn.XLOOKUP($C138,SiteChar[Site Name],SiteChar[Expected Daily Permitted Hours],"",0,1)</f>
        <v>0</v>
      </c>
      <c r="J138" s="25">
        <f>_xlfn.XLOOKUP($C138,SiteChar[Site Name],SiteChar[Maximum Total Site Power 
'[kW']],"",0,1)</f>
        <v>0</v>
      </c>
      <c r="K138" s="25"/>
      <c r="L138" s="25" cm="1">
        <f t="array" ref="L138">_xlfn.XLOOKUP($C138,SiteChar[Site Name],SiteCalc1[Total Site
FCI 
Power Rating 
'[kW']],"",0,1)</f>
        <v>0</v>
      </c>
      <c r="M138" s="25" cm="1">
        <f t="array" ref="M138">_xlfn.XLOOKUP($C138,SiteChar[Site Name],SiteCalc1[Total 
Site 
LMD-FCI Power Rating 
'[kW']],"",0,1)</f>
        <v>0</v>
      </c>
      <c r="N138" s="25" cm="1">
        <f t="array" ref="N138">_xlfn.XLOOKUP($C138,SiteChar[Site Name],SiteCalc1[Total Site
HD-FCI Power Rating 
'[kW']],"",0,1)</f>
        <v>0</v>
      </c>
      <c r="O138" s="25" cm="1">
        <f t="array" ref="O138">_xlfn.XLOOKUP($C138,SiteChar[Site Name],SiteCalc2[Total Number of 
Site 
FSEs],"",0,1)</f>
        <v>0</v>
      </c>
      <c r="P138" s="27" cm="1">
        <f t="array" ref="P138">_xlfn.XLOOKUP($C138,SiteChar[Site Name],SiteCalc2[Total Number of Site
LMD-FCI FSEs],"",0,1)</f>
        <v>0</v>
      </c>
      <c r="Q138" s="27" cm="1">
        <f t="array" ref="Q138">_xlfn.XLOOKUP($C138,SiteChar[Site Name],SiteCalc2[Total Number of Site
HD-FCI FSEs],"",0,1)</f>
        <v>0</v>
      </c>
      <c r="R138" s="27" t="str" cm="1">
        <f t="array" ref="R138">_xlfn.XLOOKUP(C138,'Sites Data'!AZ145:$AZ$210,'Sites Data'!BA145:$BA$210,"",0,1)</f>
        <v/>
      </c>
      <c r="S138" s="25" t="str" cm="1">
        <f t="array" ref="S138">INDEX('Sites Data'!$BC$11:$BC$210,(S$2+SUM($R$4:R137)))</f>
        <v/>
      </c>
      <c r="T138" s="25" t="str" cm="1">
        <f t="array" ref="T138">INDEX('Sites Data'!$BD$11:$BD$210,(S$2+SUM($R$4:R137)))</f>
        <v/>
      </c>
      <c r="U138" s="25" t="str" cm="1">
        <f t="array" ref="U138">INDEX('Sites Data'!$BE$11:$BE$210,(S$2+SUM($R$4:$R137)))</f>
        <v/>
      </c>
      <c r="V138" s="25" t="str" cm="1">
        <f t="array" ref="V138">INDEX('Sites Data'!$BF$11:$BF$210,(S$2+SUM($R$4:$R137)))</f>
        <v/>
      </c>
      <c r="W138" s="25" t="str" cm="1">
        <f t="array" ref="W138">INDEX('Sites Data'!$BG$11:$BG$210,(S$2+SUM($R$4:$R137)))</f>
        <v/>
      </c>
      <c r="X138" s="25" t="str" cm="1">
        <f t="array" ref="X138">INDEX('Sites Data'!$BH$11:$BH$210,(S$2+SUM($R$4:$R137)))</f>
        <v/>
      </c>
      <c r="Y138" s="25" t="str" cm="1">
        <f t="array" ref="Y138">INDEX('Sites Data'!$BI$11:$BI$210,(S$2+SUM($R$4:$R137)))</f>
        <v/>
      </c>
      <c r="Z138" s="25" t="str" cm="1">
        <f t="array" ref="Z138">INDEX('Sites Data'!$BJ$11:$BJ$210,(S$2+SUM($R$4:$R137)))</f>
        <v/>
      </c>
      <c r="AA138" s="25" t="str" cm="1">
        <f t="array" ref="AA138">INDEX('Sites Data'!$BK$11:$BK$210,(S$2+SUM($R$4:$R137)))</f>
        <v/>
      </c>
      <c r="AB138" s="25" t="str">
        <f>IF(S138="","",SUMIF(Hide[Unique Types],$C138&amp;" "&amp;T138&amp;" "&amp;U138&amp;" "&amp;V138,SiteCalc2[FCI Charging Capacity '[kWh/day']]))</f>
        <v/>
      </c>
      <c r="AC138" s="27" t="str" cm="1">
        <f t="array" ref="AC138">IF(AC$2&lt;=$R138,INDEX('Sites Data'!$BC$11:$BC$210,(AC$2+SUM($R$4:$R137))),"")</f>
        <v/>
      </c>
      <c r="AD138" s="152" t="str" cm="1">
        <f t="array" ref="AD138">IF(AC$2&lt;=$R138,INDEX('Sites Data'!$BD$11:$BD$210,(AC$2+SUM($R$4:$R137))),"")</f>
        <v/>
      </c>
      <c r="AE138" s="27" t="str" cm="1">
        <f t="array" ref="AE138">IF(AC$2&lt;=$R138,INDEX('Sites Data'!$BE$11:$BE$210,(AC$2+SUM($R$4:$R137))),"")</f>
        <v/>
      </c>
      <c r="AF138" s="27" t="str" cm="1">
        <f t="array" ref="AF138">IF(AC$2&lt;=$R138,INDEX('Sites Data'!$BF$11:$BF$210,(AC$2+SUM($R$4:$R137))),"")</f>
        <v/>
      </c>
      <c r="AG138" s="27" t="str" cm="1">
        <f t="array" ref="AG138">IF(AC$2&lt;=$R138,INDEX('Sites Data'!$BG$11:$BG$210,(AC$2+SUM($R$4:$R137))),"")</f>
        <v/>
      </c>
      <c r="AH138" s="27" t="str" cm="1">
        <f t="array" ref="AH138">IF(AC$2&lt;=$R138,INDEX('Sites Data'!$BH$11:$BH$210,(AC$2+SUM($R$4:$R137))),"")</f>
        <v/>
      </c>
      <c r="AI138" s="27" t="str" cm="1">
        <f t="array" ref="AI138">IF(AC$2&lt;=$R138,INDEX('Sites Data'!$BI$11:$BI$210,(AC$2+SUM($R$4:$R137))),"")</f>
        <v/>
      </c>
      <c r="AJ138" s="27" t="str" cm="1">
        <f t="array" ref="AJ138">IF(AC$2&lt;=$R138,INDEX('Sites Data'!$BJ$11:$BJ$210,(AC$2+SUM($R$4:$R137))),"")</f>
        <v/>
      </c>
      <c r="AK138" s="27" t="str" cm="1">
        <f t="array" ref="AK138">IF(AC$2&lt;=$R138,INDEX('Sites Data'!$BK$11:$BK$210,(AC$2+SUM($R$4:$R137))),"")</f>
        <v/>
      </c>
      <c r="AL138" s="25" t="str">
        <f>IF(AC138="","",SUMIF(Hide[Unique Types],$C138&amp;" "&amp;AD138&amp;" "&amp;AE138&amp;" "&amp;AF138,SiteCalc2[FCI Charging Capacity '[kWh/day']]))</f>
        <v/>
      </c>
      <c r="AM138" s="27" t="str" cm="1">
        <f t="array" ref="AM138">IF(AM$2&lt;=$R138,INDEX('Sites Data'!$BC$11:$BC$210,(AM$2+SUM($R$4:$R137))),"")</f>
        <v/>
      </c>
      <c r="AN138" s="27" t="str" cm="1">
        <f t="array" ref="AN138">IF(AM$2&lt;=$R138,INDEX('Sites Data'!$BD$11:$BD$210,(AM$2+SUM($R$4:$R137))),"")</f>
        <v/>
      </c>
      <c r="AO138" s="27" t="str" cm="1">
        <f t="array" ref="AO138">IF(AM$2&lt;=$R138,INDEX('Sites Data'!$BE$11:$BE$210,(AM$2+SUM($R$4:$R137))),"")</f>
        <v/>
      </c>
      <c r="AP138" s="27" t="str" cm="1">
        <f t="array" ref="AP138">IF(AM$2&lt;=$R138,INDEX('Sites Data'!$BF$11:$BF$210,(AM$2+SUM($R$4:$R137))),"")</f>
        <v/>
      </c>
      <c r="AQ138" s="27" t="str" cm="1">
        <f t="array" ref="AQ138">IF(AM$2&lt;=$R138,INDEX('Sites Data'!$BG$11:$BG$210,(AM$2+SUM($R$4:$R137))),"")</f>
        <v/>
      </c>
      <c r="AR138" s="27" t="str" cm="1">
        <f t="array" ref="AR138">IF(AM$2&lt;=$R138,INDEX('Sites Data'!$BH$11:$BH$210,(AM$2+SUM($R$4:$R137))),"")</f>
        <v/>
      </c>
      <c r="AS138" s="27" t="str" cm="1">
        <f t="array" ref="AS138">IF(AM$2&lt;=$R138,INDEX('Sites Data'!$BI$11:$BI$210,(AM$2+SUM($R$4:$R137))),"")</f>
        <v/>
      </c>
      <c r="AT138" s="27" t="str" cm="1">
        <f t="array" ref="AT138">IF(AM$2&lt;=$R138,INDEX('Sites Data'!$BJ$11:$BJ$210,(AM$2+SUM($R$4:$R137))),"")</f>
        <v/>
      </c>
      <c r="AU138" s="27" t="str" cm="1">
        <f t="array" ref="AU138">IF(AM$2&lt;=$R138,INDEX('Sites Data'!$BK$11:$BK$210,(AM$2+SUM($R$4:$R137))),"")</f>
        <v/>
      </c>
      <c r="AV138" s="25" t="str">
        <f>IF(AM138="","",SUMIF(Hide[Unique Types],$C138&amp;" "&amp;AN138&amp;" "&amp;AO138&amp;" "&amp;AP138,SiteCalc2[FCI Charging Capacity '[kWh/day']]))</f>
        <v/>
      </c>
      <c r="AW138" s="27" t="str" cm="1">
        <f t="array" ref="AW138">IF(AW$2&lt;=$R138,INDEX('Sites Data'!$BC$11:$BC$210,(AW$2+SUM($R$4:$R137))),"")</f>
        <v/>
      </c>
      <c r="AX138" s="27" t="str" cm="1">
        <f t="array" ref="AX138">IF(AW$2&lt;=$R138,INDEX('Sites Data'!$BD$11:$BD$210,(AW$2+SUM($R$4:$R137))),"")</f>
        <v/>
      </c>
      <c r="AY138" s="27" t="str" cm="1">
        <f t="array" ref="AY138">IF(AW$2&lt;=$R138,INDEX('Sites Data'!$BE$11:$BE$210,(AW$2+SUM($R$4:$R137))),"")</f>
        <v/>
      </c>
      <c r="AZ138" s="27" t="str" cm="1">
        <f t="array" ref="AZ138">IF(AW$2&lt;=$R138,INDEX('Sites Data'!$BF$11:$BF$210,(AW$2+SUM($R$4:$R137))),"")</f>
        <v/>
      </c>
      <c r="BA138" s="27" t="str" cm="1">
        <f t="array" ref="BA138">IF(AW$2&lt;=$R138,INDEX('Sites Data'!$BG$11:$BG$210,(AW$2+SUM($R$4:$R137))),"")</f>
        <v/>
      </c>
      <c r="BB138" s="27" t="str" cm="1">
        <f t="array" ref="BB138">IF(AW$2&lt;=$R138,INDEX('Sites Data'!$BH$11:$BH$210,(AW$2+SUM($R$4:$R137))),"")</f>
        <v/>
      </c>
      <c r="BC138" s="27" t="str" cm="1">
        <f t="array" ref="BC138">IF(AW$2&lt;=$R138,INDEX('Sites Data'!$BI$11:$BI$210,(AW$2+SUM($R$4:$R137))),"")</f>
        <v/>
      </c>
      <c r="BD138" s="27" t="str" cm="1">
        <f t="array" ref="BD138">IF(AW$2&lt;=$R138,INDEX('Sites Data'!$BJ$11:$BJ$210,(AW$2+SUM($R$4:$R137))),"")</f>
        <v/>
      </c>
      <c r="BE138" s="27" t="str" cm="1">
        <f t="array" ref="BE138">IF(AW$2&lt;=$R138,INDEX('Sites Data'!$BK$11:$BK$210,(AW$2+SUM($R$4:$R137))),"")</f>
        <v/>
      </c>
      <c r="BF138" s="25" t="str">
        <f>IF(AW138="","",SUMIF(Hide[Unique Types],$C138&amp;" "&amp;AX138&amp;" "&amp;AY138&amp;" "&amp;AZ138,SiteCalc2[FCI Charging Capacity '[kWh/day']]))</f>
        <v/>
      </c>
      <c r="BG138" s="27" t="str" cm="1">
        <f t="array" ref="BG138">IF(BG$2&lt;=$R138,INDEX('Sites Data'!$BC$11:$BC$210,(BG$2+SUM($R$4:$R137))),"")</f>
        <v/>
      </c>
      <c r="BH138" s="27" t="str" cm="1">
        <f t="array" ref="BH138">IF(BG$2&lt;=$R138,INDEX('Sites Data'!$BD$11:$BD$210,(BG$2+SUM($R$4:$R137))),"")</f>
        <v/>
      </c>
      <c r="BI138" s="27" t="str" cm="1">
        <f t="array" ref="BI138">IF(BG$2&lt;=$R138,INDEX('Sites Data'!$BE$11:$BE$210,(BG$2+SUM($R$4:$R137))),"")</f>
        <v/>
      </c>
      <c r="BJ138" s="27" t="str" cm="1">
        <f t="array" ref="BJ138">IF(BG$2&lt;=$R138,INDEX('Sites Data'!$BF$11:$BF$210,(BG$2+SUM($R$4:$R137))),"")</f>
        <v/>
      </c>
      <c r="BK138" s="27" t="str" cm="1">
        <f t="array" ref="BK138">IF(BG$2&lt;=$R138,INDEX('Sites Data'!$BG$11:$BG$210,(BG$2+SUM($R$4:$R137))),"")</f>
        <v/>
      </c>
      <c r="BL138" s="27" t="str" cm="1">
        <f t="array" ref="BL138">IF(BG$2&lt;=$R138,INDEX('Sites Data'!$BH$11:$BH$210,(BG$2+SUM($R$4:$R137))),"")</f>
        <v/>
      </c>
      <c r="BM138" s="27" t="str" cm="1">
        <f t="array" ref="BM138">IF(BG$2&lt;=$R138,INDEX('Sites Data'!$BI$11:$BI$210,(BG$2+SUM($R$4:$R137))),"")</f>
        <v/>
      </c>
      <c r="BN138" s="27" t="str" cm="1">
        <f t="array" ref="BN138">IF(BG$2&lt;=$R138,INDEX('Sites Data'!$BJ$11:$BJ$210,(BG$2+SUM($R$4:$R137))),"")</f>
        <v/>
      </c>
      <c r="BO138" s="27" t="str" cm="1">
        <f t="array" ref="BO138">IF(BG$2&lt;=$R138,INDEX('Sites Data'!$BK$11:$BK$210,(BG$2+SUM($R$4:$R137))),"")</f>
        <v/>
      </c>
      <c r="BP138" s="25" t="str">
        <f>IF(BG138="","",SUMIF(Hide[Unique Types],$C138&amp;" "&amp;BH138&amp;" "&amp;BI138&amp;" "&amp;BJ138,SiteCalc2[FCI Charging Capacity '[kWh/day']]))</f>
        <v/>
      </c>
      <c r="BQ138" s="27" t="str" cm="1">
        <f t="array" ref="BQ138">IF(BQ$2&lt;=$R138,INDEX('Sites Data'!$BC$11:$BC$210,(BQ$2+SUM($R$4:$R137))),"")</f>
        <v/>
      </c>
      <c r="BR138" s="27" t="str" cm="1">
        <f t="array" ref="BR138">IF(BQ$2&lt;=$R138,INDEX('Sites Data'!$BD$11:$BD$210,(BQ$2+SUM($R$4:$R137))),"")</f>
        <v/>
      </c>
      <c r="BS138" s="27" t="str" cm="1">
        <f t="array" ref="BS138">IF(BQ$2&lt;=$R138,INDEX('Sites Data'!$BE$11:$BE$210,(BQ$2+SUM($R$4:$R137))),"")</f>
        <v/>
      </c>
      <c r="BT138" s="27" t="str" cm="1">
        <f t="array" ref="BT138">IF(BQ$2&lt;=$R138,INDEX('Sites Data'!$BF$11:$BF$210,(BQ$2+SUM($R$4:$R137))),"")</f>
        <v/>
      </c>
      <c r="BU138" s="27" t="str" cm="1">
        <f t="array" ref="BU138">IF(BQ$2&lt;=$R138,INDEX('Sites Data'!$BG$11:$BG$210,(BQ$2+SUM($R$4:$R137))),"")</f>
        <v/>
      </c>
      <c r="BV138" s="27" t="str" cm="1">
        <f t="array" ref="BV138">IF(BQ$2&lt;=$R138,INDEX('Sites Data'!$BH$11:$BH$210,(BQ$2+SUM($R$4:$R137))),"")</f>
        <v/>
      </c>
      <c r="BW138" s="27" t="str" cm="1">
        <f t="array" ref="BW138">IF(BQ$2&lt;=$R138,INDEX('Sites Data'!$BI$11:$BI$210,(BQ$2+SUM($R$4:$R137))),"")</f>
        <v/>
      </c>
      <c r="BX138" s="27" t="str" cm="1">
        <f t="array" ref="BX138">IF(BQ$2&lt;=$R138,INDEX('Sites Data'!$BJ$11:$BJ$210,(BQ$2+SUM($R$4:$R137))),"")</f>
        <v/>
      </c>
      <c r="BY138" s="27" t="str" cm="1">
        <f t="array" ref="BY138">IF(BQ$2&lt;=$R138,INDEX('Sites Data'!$BK$11:$BK$210,(BQ$2+SUM($R$4:$R137))),"")</f>
        <v/>
      </c>
      <c r="BZ138" s="25" t="str">
        <f>IF(BQ138="","",SUMIF(Hide[Unique Types],$C138&amp;" "&amp;BR138&amp;" "&amp;BS138&amp;" "&amp;BT138,SiteCalc2[FCI Charging Capacity '[kWh/day']]))</f>
        <v/>
      </c>
      <c r="CA138" s="27" t="str" cm="1">
        <f t="array" ref="CA138">IF(CA$2&lt;=$R138,INDEX('Sites Data'!$BC$11:$BC$210,(CA$2+SUM($R$4:$R137))),"")</f>
        <v/>
      </c>
      <c r="CB138" s="27" t="str" cm="1">
        <f t="array" ref="CB138">IF(CA$2&lt;=$R138,INDEX('Sites Data'!$BD$11:$BD$210,(CA$2+SUM($R$4:$R137))),"")</f>
        <v/>
      </c>
      <c r="CC138" s="27" t="str" cm="1">
        <f t="array" ref="CC138">IF(CA$2&lt;=$R138,INDEX('Sites Data'!$BE$11:$BE$210,(CA$2+SUM($R$4:$R137))),"")</f>
        <v/>
      </c>
      <c r="CD138" s="27" t="str" cm="1">
        <f t="array" ref="CD138">IF(CA$2&lt;=$R138,INDEX('Sites Data'!$BF$11:$BF$210,(CA$2+SUM($R$4:$R137))),"")</f>
        <v/>
      </c>
      <c r="CE138" s="27" t="str" cm="1">
        <f t="array" ref="CE138">IF(CA$2&lt;=$R138,INDEX('Sites Data'!$BG$11:$BG$210,(CA$2+SUM($R$4:$R137))),"")</f>
        <v/>
      </c>
      <c r="CF138" s="27" t="str" cm="1">
        <f t="array" ref="CF138">IF(CA$2&lt;=$R138,INDEX('Sites Data'!$BH$11:$BH$210,(CA$2+SUM($R$4:$R137))),"")</f>
        <v/>
      </c>
      <c r="CG138" s="27" t="str" cm="1">
        <f t="array" ref="CG138">IF(CA$2&lt;=$R138,INDEX('Sites Data'!$BI$11:$BI$210,(CA$2+SUM($R$4:$R137))),"")</f>
        <v/>
      </c>
      <c r="CH138" s="27" t="str" cm="1">
        <f t="array" ref="CH138">IF(CA$2&lt;=$R138,INDEX('Sites Data'!$BJ$11:$BJ$210,(CA$2+SUM($R$4:$R137))),"")</f>
        <v/>
      </c>
      <c r="CI138" s="27" t="str" cm="1">
        <f t="array" ref="CI138">IF(CA$2&lt;=$R138,INDEX('Sites Data'!$BK$11:$BK$210,(CA$2+SUM($R$4:$R137))),"")</f>
        <v/>
      </c>
      <c r="CJ138" s="25" t="str">
        <f>IF(CA138="","",SUMIF(Hide[Unique Types],$C138&amp;" "&amp;CB138&amp;" "&amp;CC138&amp;" "&amp;CD138,SiteCalc2[FCI Charging Capacity '[kWh/day']]))</f>
        <v/>
      </c>
      <c r="CK138" s="25" t="str">
        <f t="shared" si="35"/>
        <v/>
      </c>
      <c r="CL138" s="25" t="str">
        <f t="shared" si="36"/>
        <v/>
      </c>
      <c r="CM138" s="25" t="str">
        <f t="shared" si="37"/>
        <v/>
      </c>
      <c r="CN138" s="25" t="str">
        <f t="shared" si="38"/>
        <v/>
      </c>
      <c r="CO138" s="25" t="str">
        <f t="shared" si="39"/>
        <v/>
      </c>
      <c r="CP138" s="25" t="str">
        <f t="shared" si="40"/>
        <v/>
      </c>
      <c r="CQ138" s="25" t="str">
        <f t="shared" si="41"/>
        <v/>
      </c>
      <c r="CR138" s="25" t="str">
        <f t="shared" si="42"/>
        <v/>
      </c>
      <c r="CS138" s="25" t="str">
        <f t="shared" si="43"/>
        <v/>
      </c>
      <c r="CT138" s="25" t="str">
        <f t="shared" si="44"/>
        <v/>
      </c>
    </row>
    <row r="139" spans="1:98" x14ac:dyDescent="0.3">
      <c r="A139" s="20">
        <v>136</v>
      </c>
      <c r="B139" s="20">
        <f t="shared" si="34"/>
        <v>0</v>
      </c>
      <c r="D139" s="25">
        <f>_xlfn.XLOOKUP(C139,SiteChar[Site Name],SiteChar[Site Street Address],"",0,1)</f>
        <v>0</v>
      </c>
      <c r="E139" s="25" t="str">
        <f>_xlfn.XLOOKUP(D139,SiteChar[Site Street Address],SiteChar[Site City],"",0,1)</f>
        <v/>
      </c>
      <c r="F139" s="25">
        <f>_xlfn.XLOOKUP($C139,SiteChar[Site Name],SiteChar[Latitude],"",0,1)</f>
        <v>0</v>
      </c>
      <c r="G139" s="25">
        <f>_xlfn.XLOOKUP($C139,SiteChar[Site Name],SiteChar[Longitude],"",0,1)</f>
        <v>0</v>
      </c>
      <c r="H139" s="33">
        <f>_xlfn.XLOOKUP($C139,SiteChar[Site Name],SiteChar[Expected Date of Station Operation],"",0,1)</f>
        <v>0</v>
      </c>
      <c r="I139" s="34">
        <f>_xlfn.XLOOKUP($C139,SiteChar[Site Name],SiteChar[Expected Daily Permitted Hours],"",0,1)</f>
        <v>0</v>
      </c>
      <c r="J139" s="25">
        <f>_xlfn.XLOOKUP($C139,SiteChar[Site Name],SiteChar[Maximum Total Site Power 
'[kW']],"",0,1)</f>
        <v>0</v>
      </c>
      <c r="K139" s="25"/>
      <c r="L139" s="25" cm="1">
        <f t="array" ref="L139">_xlfn.XLOOKUP($C139,SiteChar[Site Name],SiteCalc1[Total Site
FCI 
Power Rating 
'[kW']],"",0,1)</f>
        <v>0</v>
      </c>
      <c r="M139" s="25" cm="1">
        <f t="array" ref="M139">_xlfn.XLOOKUP($C139,SiteChar[Site Name],SiteCalc1[Total 
Site 
LMD-FCI Power Rating 
'[kW']],"",0,1)</f>
        <v>0</v>
      </c>
      <c r="N139" s="25" cm="1">
        <f t="array" ref="N139">_xlfn.XLOOKUP($C139,SiteChar[Site Name],SiteCalc1[Total Site
HD-FCI Power Rating 
'[kW']],"",0,1)</f>
        <v>0</v>
      </c>
      <c r="O139" s="25" cm="1">
        <f t="array" ref="O139">_xlfn.XLOOKUP($C139,SiteChar[Site Name],SiteCalc2[Total Number of 
Site 
FSEs],"",0,1)</f>
        <v>0</v>
      </c>
      <c r="P139" s="27" cm="1">
        <f t="array" ref="P139">_xlfn.XLOOKUP($C139,SiteChar[Site Name],SiteCalc2[Total Number of Site
LMD-FCI FSEs],"",0,1)</f>
        <v>0</v>
      </c>
      <c r="Q139" s="27" cm="1">
        <f t="array" ref="Q139">_xlfn.XLOOKUP($C139,SiteChar[Site Name],SiteCalc2[Total Number of Site
HD-FCI FSEs],"",0,1)</f>
        <v>0</v>
      </c>
      <c r="R139" s="27" t="str" cm="1">
        <f t="array" ref="R139">_xlfn.XLOOKUP(C139,'Sites Data'!AZ146:$AZ$210,'Sites Data'!BA146:$BA$210,"",0,1)</f>
        <v/>
      </c>
      <c r="S139" s="25" t="str" cm="1">
        <f t="array" ref="S139">INDEX('Sites Data'!$BC$11:$BC$210,(S$2+SUM($R$4:R138)))</f>
        <v/>
      </c>
      <c r="T139" s="25" t="str" cm="1">
        <f t="array" ref="T139">INDEX('Sites Data'!$BD$11:$BD$210,(S$2+SUM($R$4:R138)))</f>
        <v/>
      </c>
      <c r="U139" s="25" t="str" cm="1">
        <f t="array" ref="U139">INDEX('Sites Data'!$BE$11:$BE$210,(S$2+SUM($R$4:$R138)))</f>
        <v/>
      </c>
      <c r="V139" s="25" t="str" cm="1">
        <f t="array" ref="V139">INDEX('Sites Data'!$BF$11:$BF$210,(S$2+SUM($R$4:$R138)))</f>
        <v/>
      </c>
      <c r="W139" s="25" t="str" cm="1">
        <f t="array" ref="W139">INDEX('Sites Data'!$BG$11:$BG$210,(S$2+SUM($R$4:$R138)))</f>
        <v/>
      </c>
      <c r="X139" s="25" t="str" cm="1">
        <f t="array" ref="X139">INDEX('Sites Data'!$BH$11:$BH$210,(S$2+SUM($R$4:$R138)))</f>
        <v/>
      </c>
      <c r="Y139" s="25" t="str" cm="1">
        <f t="array" ref="Y139">INDEX('Sites Data'!$BI$11:$BI$210,(S$2+SUM($R$4:$R138)))</f>
        <v/>
      </c>
      <c r="Z139" s="25" t="str" cm="1">
        <f t="array" ref="Z139">INDEX('Sites Data'!$BJ$11:$BJ$210,(S$2+SUM($R$4:$R138)))</f>
        <v/>
      </c>
      <c r="AA139" s="25" t="str" cm="1">
        <f t="array" ref="AA139">INDEX('Sites Data'!$BK$11:$BK$210,(S$2+SUM($R$4:$R138)))</f>
        <v/>
      </c>
      <c r="AB139" s="25" t="str">
        <f>IF(S139="","",SUMIF(Hide[Unique Types],$C139&amp;" "&amp;T139&amp;" "&amp;U139&amp;" "&amp;V139,SiteCalc2[FCI Charging Capacity '[kWh/day']]))</f>
        <v/>
      </c>
      <c r="AC139" s="27" t="str" cm="1">
        <f t="array" ref="AC139">IF(AC$2&lt;=$R139,INDEX('Sites Data'!$BC$11:$BC$210,(AC$2+SUM($R$4:$R138))),"")</f>
        <v/>
      </c>
      <c r="AD139" s="152" t="str" cm="1">
        <f t="array" ref="AD139">IF(AC$2&lt;=$R139,INDEX('Sites Data'!$BD$11:$BD$210,(AC$2+SUM($R$4:$R138))),"")</f>
        <v/>
      </c>
      <c r="AE139" s="27" t="str" cm="1">
        <f t="array" ref="AE139">IF(AC$2&lt;=$R139,INDEX('Sites Data'!$BE$11:$BE$210,(AC$2+SUM($R$4:$R138))),"")</f>
        <v/>
      </c>
      <c r="AF139" s="27" t="str" cm="1">
        <f t="array" ref="AF139">IF(AC$2&lt;=$R139,INDEX('Sites Data'!$BF$11:$BF$210,(AC$2+SUM($R$4:$R138))),"")</f>
        <v/>
      </c>
      <c r="AG139" s="27" t="str" cm="1">
        <f t="array" ref="AG139">IF(AC$2&lt;=$R139,INDEX('Sites Data'!$BG$11:$BG$210,(AC$2+SUM($R$4:$R138))),"")</f>
        <v/>
      </c>
      <c r="AH139" s="27" t="str" cm="1">
        <f t="array" ref="AH139">IF(AC$2&lt;=$R139,INDEX('Sites Data'!$BH$11:$BH$210,(AC$2+SUM($R$4:$R138))),"")</f>
        <v/>
      </c>
      <c r="AI139" s="27" t="str" cm="1">
        <f t="array" ref="AI139">IF(AC$2&lt;=$R139,INDEX('Sites Data'!$BI$11:$BI$210,(AC$2+SUM($R$4:$R138))),"")</f>
        <v/>
      </c>
      <c r="AJ139" s="27" t="str" cm="1">
        <f t="array" ref="AJ139">IF(AC$2&lt;=$R139,INDEX('Sites Data'!$BJ$11:$BJ$210,(AC$2+SUM($R$4:$R138))),"")</f>
        <v/>
      </c>
      <c r="AK139" s="27" t="str" cm="1">
        <f t="array" ref="AK139">IF(AC$2&lt;=$R139,INDEX('Sites Data'!$BK$11:$BK$210,(AC$2+SUM($R$4:$R138))),"")</f>
        <v/>
      </c>
      <c r="AL139" s="25" t="str">
        <f>IF(AC139="","",SUMIF(Hide[Unique Types],$C139&amp;" "&amp;AD139&amp;" "&amp;AE139&amp;" "&amp;AF139,SiteCalc2[FCI Charging Capacity '[kWh/day']]))</f>
        <v/>
      </c>
      <c r="AM139" s="27" t="str" cm="1">
        <f t="array" ref="AM139">IF(AM$2&lt;=$R139,INDEX('Sites Data'!$BC$11:$BC$210,(AM$2+SUM($R$4:$R138))),"")</f>
        <v/>
      </c>
      <c r="AN139" s="27" t="str" cm="1">
        <f t="array" ref="AN139">IF(AM$2&lt;=$R139,INDEX('Sites Data'!$BD$11:$BD$210,(AM$2+SUM($R$4:$R138))),"")</f>
        <v/>
      </c>
      <c r="AO139" s="27" t="str" cm="1">
        <f t="array" ref="AO139">IF(AM$2&lt;=$R139,INDEX('Sites Data'!$BE$11:$BE$210,(AM$2+SUM($R$4:$R138))),"")</f>
        <v/>
      </c>
      <c r="AP139" s="27" t="str" cm="1">
        <f t="array" ref="AP139">IF(AM$2&lt;=$R139,INDEX('Sites Data'!$BF$11:$BF$210,(AM$2+SUM($R$4:$R138))),"")</f>
        <v/>
      </c>
      <c r="AQ139" s="27" t="str" cm="1">
        <f t="array" ref="AQ139">IF(AM$2&lt;=$R139,INDEX('Sites Data'!$BG$11:$BG$210,(AM$2+SUM($R$4:$R138))),"")</f>
        <v/>
      </c>
      <c r="AR139" s="27" t="str" cm="1">
        <f t="array" ref="AR139">IF(AM$2&lt;=$R139,INDEX('Sites Data'!$BH$11:$BH$210,(AM$2+SUM($R$4:$R138))),"")</f>
        <v/>
      </c>
      <c r="AS139" s="27" t="str" cm="1">
        <f t="array" ref="AS139">IF(AM$2&lt;=$R139,INDEX('Sites Data'!$BI$11:$BI$210,(AM$2+SUM($R$4:$R138))),"")</f>
        <v/>
      </c>
      <c r="AT139" s="27" t="str" cm="1">
        <f t="array" ref="AT139">IF(AM$2&lt;=$R139,INDEX('Sites Data'!$BJ$11:$BJ$210,(AM$2+SUM($R$4:$R138))),"")</f>
        <v/>
      </c>
      <c r="AU139" s="27" t="str" cm="1">
        <f t="array" ref="AU139">IF(AM$2&lt;=$R139,INDEX('Sites Data'!$BK$11:$BK$210,(AM$2+SUM($R$4:$R138))),"")</f>
        <v/>
      </c>
      <c r="AV139" s="25" t="str">
        <f>IF(AM139="","",SUMIF(Hide[Unique Types],$C139&amp;" "&amp;AN139&amp;" "&amp;AO139&amp;" "&amp;AP139,SiteCalc2[FCI Charging Capacity '[kWh/day']]))</f>
        <v/>
      </c>
      <c r="AW139" s="27" t="str" cm="1">
        <f t="array" ref="AW139">IF(AW$2&lt;=$R139,INDEX('Sites Data'!$BC$11:$BC$210,(AW$2+SUM($R$4:$R138))),"")</f>
        <v/>
      </c>
      <c r="AX139" s="27" t="str" cm="1">
        <f t="array" ref="AX139">IF(AW$2&lt;=$R139,INDEX('Sites Data'!$BD$11:$BD$210,(AW$2+SUM($R$4:$R138))),"")</f>
        <v/>
      </c>
      <c r="AY139" s="27" t="str" cm="1">
        <f t="array" ref="AY139">IF(AW$2&lt;=$R139,INDEX('Sites Data'!$BE$11:$BE$210,(AW$2+SUM($R$4:$R138))),"")</f>
        <v/>
      </c>
      <c r="AZ139" s="27" t="str" cm="1">
        <f t="array" ref="AZ139">IF(AW$2&lt;=$R139,INDEX('Sites Data'!$BF$11:$BF$210,(AW$2+SUM($R$4:$R138))),"")</f>
        <v/>
      </c>
      <c r="BA139" s="27" t="str" cm="1">
        <f t="array" ref="BA139">IF(AW$2&lt;=$R139,INDEX('Sites Data'!$BG$11:$BG$210,(AW$2+SUM($R$4:$R138))),"")</f>
        <v/>
      </c>
      <c r="BB139" s="27" t="str" cm="1">
        <f t="array" ref="BB139">IF(AW$2&lt;=$R139,INDEX('Sites Data'!$BH$11:$BH$210,(AW$2+SUM($R$4:$R138))),"")</f>
        <v/>
      </c>
      <c r="BC139" s="27" t="str" cm="1">
        <f t="array" ref="BC139">IF(AW$2&lt;=$R139,INDEX('Sites Data'!$BI$11:$BI$210,(AW$2+SUM($R$4:$R138))),"")</f>
        <v/>
      </c>
      <c r="BD139" s="27" t="str" cm="1">
        <f t="array" ref="BD139">IF(AW$2&lt;=$R139,INDEX('Sites Data'!$BJ$11:$BJ$210,(AW$2+SUM($R$4:$R138))),"")</f>
        <v/>
      </c>
      <c r="BE139" s="27" t="str" cm="1">
        <f t="array" ref="BE139">IF(AW$2&lt;=$R139,INDEX('Sites Data'!$BK$11:$BK$210,(AW$2+SUM($R$4:$R138))),"")</f>
        <v/>
      </c>
      <c r="BF139" s="25" t="str">
        <f>IF(AW139="","",SUMIF(Hide[Unique Types],$C139&amp;" "&amp;AX139&amp;" "&amp;AY139&amp;" "&amp;AZ139,SiteCalc2[FCI Charging Capacity '[kWh/day']]))</f>
        <v/>
      </c>
      <c r="BG139" s="27" t="str" cm="1">
        <f t="array" ref="BG139">IF(BG$2&lt;=$R139,INDEX('Sites Data'!$BC$11:$BC$210,(BG$2+SUM($R$4:$R138))),"")</f>
        <v/>
      </c>
      <c r="BH139" s="27" t="str" cm="1">
        <f t="array" ref="BH139">IF(BG$2&lt;=$R139,INDEX('Sites Data'!$BD$11:$BD$210,(BG$2+SUM($R$4:$R138))),"")</f>
        <v/>
      </c>
      <c r="BI139" s="27" t="str" cm="1">
        <f t="array" ref="BI139">IF(BG$2&lt;=$R139,INDEX('Sites Data'!$BE$11:$BE$210,(BG$2+SUM($R$4:$R138))),"")</f>
        <v/>
      </c>
      <c r="BJ139" s="27" t="str" cm="1">
        <f t="array" ref="BJ139">IF(BG$2&lt;=$R139,INDEX('Sites Data'!$BF$11:$BF$210,(BG$2+SUM($R$4:$R138))),"")</f>
        <v/>
      </c>
      <c r="BK139" s="27" t="str" cm="1">
        <f t="array" ref="BK139">IF(BG$2&lt;=$R139,INDEX('Sites Data'!$BG$11:$BG$210,(BG$2+SUM($R$4:$R138))),"")</f>
        <v/>
      </c>
      <c r="BL139" s="27" t="str" cm="1">
        <f t="array" ref="BL139">IF(BG$2&lt;=$R139,INDEX('Sites Data'!$BH$11:$BH$210,(BG$2+SUM($R$4:$R138))),"")</f>
        <v/>
      </c>
      <c r="BM139" s="27" t="str" cm="1">
        <f t="array" ref="BM139">IF(BG$2&lt;=$R139,INDEX('Sites Data'!$BI$11:$BI$210,(BG$2+SUM($R$4:$R138))),"")</f>
        <v/>
      </c>
      <c r="BN139" s="27" t="str" cm="1">
        <f t="array" ref="BN139">IF(BG$2&lt;=$R139,INDEX('Sites Data'!$BJ$11:$BJ$210,(BG$2+SUM($R$4:$R138))),"")</f>
        <v/>
      </c>
      <c r="BO139" s="27" t="str" cm="1">
        <f t="array" ref="BO139">IF(BG$2&lt;=$R139,INDEX('Sites Data'!$BK$11:$BK$210,(BG$2+SUM($R$4:$R138))),"")</f>
        <v/>
      </c>
      <c r="BP139" s="25" t="str">
        <f>IF(BG139="","",SUMIF(Hide[Unique Types],$C139&amp;" "&amp;BH139&amp;" "&amp;BI139&amp;" "&amp;BJ139,SiteCalc2[FCI Charging Capacity '[kWh/day']]))</f>
        <v/>
      </c>
      <c r="BQ139" s="27" t="str" cm="1">
        <f t="array" ref="BQ139">IF(BQ$2&lt;=$R139,INDEX('Sites Data'!$BC$11:$BC$210,(BQ$2+SUM($R$4:$R138))),"")</f>
        <v/>
      </c>
      <c r="BR139" s="27" t="str" cm="1">
        <f t="array" ref="BR139">IF(BQ$2&lt;=$R139,INDEX('Sites Data'!$BD$11:$BD$210,(BQ$2+SUM($R$4:$R138))),"")</f>
        <v/>
      </c>
      <c r="BS139" s="27" t="str" cm="1">
        <f t="array" ref="BS139">IF(BQ$2&lt;=$R139,INDEX('Sites Data'!$BE$11:$BE$210,(BQ$2+SUM($R$4:$R138))),"")</f>
        <v/>
      </c>
      <c r="BT139" s="27" t="str" cm="1">
        <f t="array" ref="BT139">IF(BQ$2&lt;=$R139,INDEX('Sites Data'!$BF$11:$BF$210,(BQ$2+SUM($R$4:$R138))),"")</f>
        <v/>
      </c>
      <c r="BU139" s="27" t="str" cm="1">
        <f t="array" ref="BU139">IF(BQ$2&lt;=$R139,INDEX('Sites Data'!$BG$11:$BG$210,(BQ$2+SUM($R$4:$R138))),"")</f>
        <v/>
      </c>
      <c r="BV139" s="27" t="str" cm="1">
        <f t="array" ref="BV139">IF(BQ$2&lt;=$R139,INDEX('Sites Data'!$BH$11:$BH$210,(BQ$2+SUM($R$4:$R138))),"")</f>
        <v/>
      </c>
      <c r="BW139" s="27" t="str" cm="1">
        <f t="array" ref="BW139">IF(BQ$2&lt;=$R139,INDEX('Sites Data'!$BI$11:$BI$210,(BQ$2+SUM($R$4:$R138))),"")</f>
        <v/>
      </c>
      <c r="BX139" s="27" t="str" cm="1">
        <f t="array" ref="BX139">IF(BQ$2&lt;=$R139,INDEX('Sites Data'!$BJ$11:$BJ$210,(BQ$2+SUM($R$4:$R138))),"")</f>
        <v/>
      </c>
      <c r="BY139" s="27" t="str" cm="1">
        <f t="array" ref="BY139">IF(BQ$2&lt;=$R139,INDEX('Sites Data'!$BK$11:$BK$210,(BQ$2+SUM($R$4:$R138))),"")</f>
        <v/>
      </c>
      <c r="BZ139" s="25" t="str">
        <f>IF(BQ139="","",SUMIF(Hide[Unique Types],$C139&amp;" "&amp;BR139&amp;" "&amp;BS139&amp;" "&amp;BT139,SiteCalc2[FCI Charging Capacity '[kWh/day']]))</f>
        <v/>
      </c>
      <c r="CA139" s="27" t="str" cm="1">
        <f t="array" ref="CA139">IF(CA$2&lt;=$R139,INDEX('Sites Data'!$BC$11:$BC$210,(CA$2+SUM($R$4:$R138))),"")</f>
        <v/>
      </c>
      <c r="CB139" s="27" t="str" cm="1">
        <f t="array" ref="CB139">IF(CA$2&lt;=$R139,INDEX('Sites Data'!$BD$11:$BD$210,(CA$2+SUM($R$4:$R138))),"")</f>
        <v/>
      </c>
      <c r="CC139" s="27" t="str" cm="1">
        <f t="array" ref="CC139">IF(CA$2&lt;=$R139,INDEX('Sites Data'!$BE$11:$BE$210,(CA$2+SUM($R$4:$R138))),"")</f>
        <v/>
      </c>
      <c r="CD139" s="27" t="str" cm="1">
        <f t="array" ref="CD139">IF(CA$2&lt;=$R139,INDEX('Sites Data'!$BF$11:$BF$210,(CA$2+SUM($R$4:$R138))),"")</f>
        <v/>
      </c>
      <c r="CE139" s="27" t="str" cm="1">
        <f t="array" ref="CE139">IF(CA$2&lt;=$R139,INDEX('Sites Data'!$BG$11:$BG$210,(CA$2+SUM($R$4:$R138))),"")</f>
        <v/>
      </c>
      <c r="CF139" s="27" t="str" cm="1">
        <f t="array" ref="CF139">IF(CA$2&lt;=$R139,INDEX('Sites Data'!$BH$11:$BH$210,(CA$2+SUM($R$4:$R138))),"")</f>
        <v/>
      </c>
      <c r="CG139" s="27" t="str" cm="1">
        <f t="array" ref="CG139">IF(CA$2&lt;=$R139,INDEX('Sites Data'!$BI$11:$BI$210,(CA$2+SUM($R$4:$R138))),"")</f>
        <v/>
      </c>
      <c r="CH139" s="27" t="str" cm="1">
        <f t="array" ref="CH139">IF(CA$2&lt;=$R139,INDEX('Sites Data'!$BJ$11:$BJ$210,(CA$2+SUM($R$4:$R138))),"")</f>
        <v/>
      </c>
      <c r="CI139" s="27" t="str" cm="1">
        <f t="array" ref="CI139">IF(CA$2&lt;=$R139,INDEX('Sites Data'!$BK$11:$BK$210,(CA$2+SUM($R$4:$R138))),"")</f>
        <v/>
      </c>
      <c r="CJ139" s="25" t="str">
        <f>IF(CA139="","",SUMIF(Hide[Unique Types],$C139&amp;" "&amp;CB139&amp;" "&amp;CC139&amp;" "&amp;CD139,SiteCalc2[FCI Charging Capacity '[kWh/day']]))</f>
        <v/>
      </c>
      <c r="CK139" s="25" t="str">
        <f t="shared" si="35"/>
        <v/>
      </c>
      <c r="CL139" s="25" t="str">
        <f t="shared" si="36"/>
        <v/>
      </c>
      <c r="CM139" s="25" t="str">
        <f t="shared" si="37"/>
        <v/>
      </c>
      <c r="CN139" s="25" t="str">
        <f t="shared" si="38"/>
        <v/>
      </c>
      <c r="CO139" s="25" t="str">
        <f t="shared" si="39"/>
        <v/>
      </c>
      <c r="CP139" s="25" t="str">
        <f t="shared" si="40"/>
        <v/>
      </c>
      <c r="CQ139" s="25" t="str">
        <f t="shared" si="41"/>
        <v/>
      </c>
      <c r="CR139" s="25" t="str">
        <f t="shared" si="42"/>
        <v/>
      </c>
      <c r="CS139" s="25" t="str">
        <f t="shared" si="43"/>
        <v/>
      </c>
      <c r="CT139" s="25" t="str">
        <f t="shared" si="44"/>
        <v/>
      </c>
    </row>
    <row r="140" spans="1:98" x14ac:dyDescent="0.3">
      <c r="A140" s="20">
        <v>137</v>
      </c>
      <c r="B140" s="20">
        <f t="shared" si="34"/>
        <v>0</v>
      </c>
      <c r="D140" s="25">
        <f>_xlfn.XLOOKUP(C140,SiteChar[Site Name],SiteChar[Site Street Address],"",0,1)</f>
        <v>0</v>
      </c>
      <c r="E140" s="25" t="str">
        <f>_xlfn.XLOOKUP(D140,SiteChar[Site Street Address],SiteChar[Site City],"",0,1)</f>
        <v/>
      </c>
      <c r="F140" s="25">
        <f>_xlfn.XLOOKUP($C140,SiteChar[Site Name],SiteChar[Latitude],"",0,1)</f>
        <v>0</v>
      </c>
      <c r="G140" s="25">
        <f>_xlfn.XLOOKUP($C140,SiteChar[Site Name],SiteChar[Longitude],"",0,1)</f>
        <v>0</v>
      </c>
      <c r="H140" s="33">
        <f>_xlfn.XLOOKUP($C140,SiteChar[Site Name],SiteChar[Expected Date of Station Operation],"",0,1)</f>
        <v>0</v>
      </c>
      <c r="I140" s="34">
        <f>_xlfn.XLOOKUP($C140,SiteChar[Site Name],SiteChar[Expected Daily Permitted Hours],"",0,1)</f>
        <v>0</v>
      </c>
      <c r="J140" s="25">
        <f>_xlfn.XLOOKUP($C140,SiteChar[Site Name],SiteChar[Maximum Total Site Power 
'[kW']],"",0,1)</f>
        <v>0</v>
      </c>
      <c r="K140" s="25"/>
      <c r="L140" s="25" cm="1">
        <f t="array" ref="L140">_xlfn.XLOOKUP($C140,SiteChar[Site Name],SiteCalc1[Total Site
FCI 
Power Rating 
'[kW']],"",0,1)</f>
        <v>0</v>
      </c>
      <c r="M140" s="25" cm="1">
        <f t="array" ref="M140">_xlfn.XLOOKUP($C140,SiteChar[Site Name],SiteCalc1[Total 
Site 
LMD-FCI Power Rating 
'[kW']],"",0,1)</f>
        <v>0</v>
      </c>
      <c r="N140" s="25" cm="1">
        <f t="array" ref="N140">_xlfn.XLOOKUP($C140,SiteChar[Site Name],SiteCalc1[Total Site
HD-FCI Power Rating 
'[kW']],"",0,1)</f>
        <v>0</v>
      </c>
      <c r="O140" s="25" cm="1">
        <f t="array" ref="O140">_xlfn.XLOOKUP($C140,SiteChar[Site Name],SiteCalc2[Total Number of 
Site 
FSEs],"",0,1)</f>
        <v>0</v>
      </c>
      <c r="P140" s="27" cm="1">
        <f t="array" ref="P140">_xlfn.XLOOKUP($C140,SiteChar[Site Name],SiteCalc2[Total Number of Site
LMD-FCI FSEs],"",0,1)</f>
        <v>0</v>
      </c>
      <c r="Q140" s="27" cm="1">
        <f t="array" ref="Q140">_xlfn.XLOOKUP($C140,SiteChar[Site Name],SiteCalc2[Total Number of Site
HD-FCI FSEs],"",0,1)</f>
        <v>0</v>
      </c>
      <c r="R140" s="27" t="str" cm="1">
        <f t="array" ref="R140">_xlfn.XLOOKUP(C140,'Sites Data'!AZ147:$AZ$210,'Sites Data'!BA147:$BA$210,"",0,1)</f>
        <v/>
      </c>
      <c r="S140" s="25" t="str" cm="1">
        <f t="array" ref="S140">INDEX('Sites Data'!$BC$11:$BC$210,(S$2+SUM($R$4:R139)))</f>
        <v/>
      </c>
      <c r="T140" s="25" t="str" cm="1">
        <f t="array" ref="T140">INDEX('Sites Data'!$BD$11:$BD$210,(S$2+SUM($R$4:R139)))</f>
        <v/>
      </c>
      <c r="U140" s="25" t="str" cm="1">
        <f t="array" ref="U140">INDEX('Sites Data'!$BE$11:$BE$210,(S$2+SUM($R$4:$R139)))</f>
        <v/>
      </c>
      <c r="V140" s="25" t="str" cm="1">
        <f t="array" ref="V140">INDEX('Sites Data'!$BF$11:$BF$210,(S$2+SUM($R$4:$R139)))</f>
        <v/>
      </c>
      <c r="W140" s="25" t="str" cm="1">
        <f t="array" ref="W140">INDEX('Sites Data'!$BG$11:$BG$210,(S$2+SUM($R$4:$R139)))</f>
        <v/>
      </c>
      <c r="X140" s="25" t="str" cm="1">
        <f t="array" ref="X140">INDEX('Sites Data'!$BH$11:$BH$210,(S$2+SUM($R$4:$R139)))</f>
        <v/>
      </c>
      <c r="Y140" s="25" t="str" cm="1">
        <f t="array" ref="Y140">INDEX('Sites Data'!$BI$11:$BI$210,(S$2+SUM($R$4:$R139)))</f>
        <v/>
      </c>
      <c r="Z140" s="25" t="str" cm="1">
        <f t="array" ref="Z140">INDEX('Sites Data'!$BJ$11:$BJ$210,(S$2+SUM($R$4:$R139)))</f>
        <v/>
      </c>
      <c r="AA140" s="25" t="str" cm="1">
        <f t="array" ref="AA140">INDEX('Sites Data'!$BK$11:$BK$210,(S$2+SUM($R$4:$R139)))</f>
        <v/>
      </c>
      <c r="AB140" s="25" t="str">
        <f>IF(S140="","",SUMIF(Hide[Unique Types],$C140&amp;" "&amp;T140&amp;" "&amp;U140&amp;" "&amp;V140,SiteCalc2[FCI Charging Capacity '[kWh/day']]))</f>
        <v/>
      </c>
      <c r="AC140" s="27" t="str" cm="1">
        <f t="array" ref="AC140">IF(AC$2&lt;=$R140,INDEX('Sites Data'!$BC$11:$BC$210,(AC$2+SUM($R$4:$R139))),"")</f>
        <v/>
      </c>
      <c r="AD140" s="152" t="str" cm="1">
        <f t="array" ref="AD140">IF(AC$2&lt;=$R140,INDEX('Sites Data'!$BD$11:$BD$210,(AC$2+SUM($R$4:$R139))),"")</f>
        <v/>
      </c>
      <c r="AE140" s="27" t="str" cm="1">
        <f t="array" ref="AE140">IF(AC$2&lt;=$R140,INDEX('Sites Data'!$BE$11:$BE$210,(AC$2+SUM($R$4:$R139))),"")</f>
        <v/>
      </c>
      <c r="AF140" s="27" t="str" cm="1">
        <f t="array" ref="AF140">IF(AC$2&lt;=$R140,INDEX('Sites Data'!$BF$11:$BF$210,(AC$2+SUM($R$4:$R139))),"")</f>
        <v/>
      </c>
      <c r="AG140" s="27" t="str" cm="1">
        <f t="array" ref="AG140">IF(AC$2&lt;=$R140,INDEX('Sites Data'!$BG$11:$BG$210,(AC$2+SUM($R$4:$R139))),"")</f>
        <v/>
      </c>
      <c r="AH140" s="27" t="str" cm="1">
        <f t="array" ref="AH140">IF(AC$2&lt;=$R140,INDEX('Sites Data'!$BH$11:$BH$210,(AC$2+SUM($R$4:$R139))),"")</f>
        <v/>
      </c>
      <c r="AI140" s="27" t="str" cm="1">
        <f t="array" ref="AI140">IF(AC$2&lt;=$R140,INDEX('Sites Data'!$BI$11:$BI$210,(AC$2+SUM($R$4:$R139))),"")</f>
        <v/>
      </c>
      <c r="AJ140" s="27" t="str" cm="1">
        <f t="array" ref="AJ140">IF(AC$2&lt;=$R140,INDEX('Sites Data'!$BJ$11:$BJ$210,(AC$2+SUM($R$4:$R139))),"")</f>
        <v/>
      </c>
      <c r="AK140" s="27" t="str" cm="1">
        <f t="array" ref="AK140">IF(AC$2&lt;=$R140,INDEX('Sites Data'!$BK$11:$BK$210,(AC$2+SUM($R$4:$R139))),"")</f>
        <v/>
      </c>
      <c r="AL140" s="25" t="str">
        <f>IF(AC140="","",SUMIF(Hide[Unique Types],$C140&amp;" "&amp;AD140&amp;" "&amp;AE140&amp;" "&amp;AF140,SiteCalc2[FCI Charging Capacity '[kWh/day']]))</f>
        <v/>
      </c>
      <c r="AM140" s="27" t="str" cm="1">
        <f t="array" ref="AM140">IF(AM$2&lt;=$R140,INDEX('Sites Data'!$BC$11:$BC$210,(AM$2+SUM($R$4:$R139))),"")</f>
        <v/>
      </c>
      <c r="AN140" s="27" t="str" cm="1">
        <f t="array" ref="AN140">IF(AM$2&lt;=$R140,INDEX('Sites Data'!$BD$11:$BD$210,(AM$2+SUM($R$4:$R139))),"")</f>
        <v/>
      </c>
      <c r="AO140" s="27" t="str" cm="1">
        <f t="array" ref="AO140">IF(AM$2&lt;=$R140,INDEX('Sites Data'!$BE$11:$BE$210,(AM$2+SUM($R$4:$R139))),"")</f>
        <v/>
      </c>
      <c r="AP140" s="27" t="str" cm="1">
        <f t="array" ref="AP140">IF(AM$2&lt;=$R140,INDEX('Sites Data'!$BF$11:$BF$210,(AM$2+SUM($R$4:$R139))),"")</f>
        <v/>
      </c>
      <c r="AQ140" s="27" t="str" cm="1">
        <f t="array" ref="AQ140">IF(AM$2&lt;=$R140,INDEX('Sites Data'!$BG$11:$BG$210,(AM$2+SUM($R$4:$R139))),"")</f>
        <v/>
      </c>
      <c r="AR140" s="27" t="str" cm="1">
        <f t="array" ref="AR140">IF(AM$2&lt;=$R140,INDEX('Sites Data'!$BH$11:$BH$210,(AM$2+SUM($R$4:$R139))),"")</f>
        <v/>
      </c>
      <c r="AS140" s="27" t="str" cm="1">
        <f t="array" ref="AS140">IF(AM$2&lt;=$R140,INDEX('Sites Data'!$BI$11:$BI$210,(AM$2+SUM($R$4:$R139))),"")</f>
        <v/>
      </c>
      <c r="AT140" s="27" t="str" cm="1">
        <f t="array" ref="AT140">IF(AM$2&lt;=$R140,INDEX('Sites Data'!$BJ$11:$BJ$210,(AM$2+SUM($R$4:$R139))),"")</f>
        <v/>
      </c>
      <c r="AU140" s="27" t="str" cm="1">
        <f t="array" ref="AU140">IF(AM$2&lt;=$R140,INDEX('Sites Data'!$BK$11:$BK$210,(AM$2+SUM($R$4:$R139))),"")</f>
        <v/>
      </c>
      <c r="AV140" s="25" t="str">
        <f>IF(AM140="","",SUMIF(Hide[Unique Types],$C140&amp;" "&amp;AN140&amp;" "&amp;AO140&amp;" "&amp;AP140,SiteCalc2[FCI Charging Capacity '[kWh/day']]))</f>
        <v/>
      </c>
      <c r="AW140" s="27" t="str" cm="1">
        <f t="array" ref="AW140">IF(AW$2&lt;=$R140,INDEX('Sites Data'!$BC$11:$BC$210,(AW$2+SUM($R$4:$R139))),"")</f>
        <v/>
      </c>
      <c r="AX140" s="27" t="str" cm="1">
        <f t="array" ref="AX140">IF(AW$2&lt;=$R140,INDEX('Sites Data'!$BD$11:$BD$210,(AW$2+SUM($R$4:$R139))),"")</f>
        <v/>
      </c>
      <c r="AY140" s="27" t="str" cm="1">
        <f t="array" ref="AY140">IF(AW$2&lt;=$R140,INDEX('Sites Data'!$BE$11:$BE$210,(AW$2+SUM($R$4:$R139))),"")</f>
        <v/>
      </c>
      <c r="AZ140" s="27" t="str" cm="1">
        <f t="array" ref="AZ140">IF(AW$2&lt;=$R140,INDEX('Sites Data'!$BF$11:$BF$210,(AW$2+SUM($R$4:$R139))),"")</f>
        <v/>
      </c>
      <c r="BA140" s="27" t="str" cm="1">
        <f t="array" ref="BA140">IF(AW$2&lt;=$R140,INDEX('Sites Data'!$BG$11:$BG$210,(AW$2+SUM($R$4:$R139))),"")</f>
        <v/>
      </c>
      <c r="BB140" s="27" t="str" cm="1">
        <f t="array" ref="BB140">IF(AW$2&lt;=$R140,INDEX('Sites Data'!$BH$11:$BH$210,(AW$2+SUM($R$4:$R139))),"")</f>
        <v/>
      </c>
      <c r="BC140" s="27" t="str" cm="1">
        <f t="array" ref="BC140">IF(AW$2&lt;=$R140,INDEX('Sites Data'!$BI$11:$BI$210,(AW$2+SUM($R$4:$R139))),"")</f>
        <v/>
      </c>
      <c r="BD140" s="27" t="str" cm="1">
        <f t="array" ref="BD140">IF(AW$2&lt;=$R140,INDEX('Sites Data'!$BJ$11:$BJ$210,(AW$2+SUM($R$4:$R139))),"")</f>
        <v/>
      </c>
      <c r="BE140" s="27" t="str" cm="1">
        <f t="array" ref="BE140">IF(AW$2&lt;=$R140,INDEX('Sites Data'!$BK$11:$BK$210,(AW$2+SUM($R$4:$R139))),"")</f>
        <v/>
      </c>
      <c r="BF140" s="25" t="str">
        <f>IF(AW140="","",SUMIF(Hide[Unique Types],$C140&amp;" "&amp;AX140&amp;" "&amp;AY140&amp;" "&amp;AZ140,SiteCalc2[FCI Charging Capacity '[kWh/day']]))</f>
        <v/>
      </c>
      <c r="BG140" s="27" t="str" cm="1">
        <f t="array" ref="BG140">IF(BG$2&lt;=$R140,INDEX('Sites Data'!$BC$11:$BC$210,(BG$2+SUM($R$4:$R139))),"")</f>
        <v/>
      </c>
      <c r="BH140" s="27" t="str" cm="1">
        <f t="array" ref="BH140">IF(BG$2&lt;=$R140,INDEX('Sites Data'!$BD$11:$BD$210,(BG$2+SUM($R$4:$R139))),"")</f>
        <v/>
      </c>
      <c r="BI140" s="27" t="str" cm="1">
        <f t="array" ref="BI140">IF(BG$2&lt;=$R140,INDEX('Sites Data'!$BE$11:$BE$210,(BG$2+SUM($R$4:$R139))),"")</f>
        <v/>
      </c>
      <c r="BJ140" s="27" t="str" cm="1">
        <f t="array" ref="BJ140">IF(BG$2&lt;=$R140,INDEX('Sites Data'!$BF$11:$BF$210,(BG$2+SUM($R$4:$R139))),"")</f>
        <v/>
      </c>
      <c r="BK140" s="27" t="str" cm="1">
        <f t="array" ref="BK140">IF(BG$2&lt;=$R140,INDEX('Sites Data'!$BG$11:$BG$210,(BG$2+SUM($R$4:$R139))),"")</f>
        <v/>
      </c>
      <c r="BL140" s="27" t="str" cm="1">
        <f t="array" ref="BL140">IF(BG$2&lt;=$R140,INDEX('Sites Data'!$BH$11:$BH$210,(BG$2+SUM($R$4:$R139))),"")</f>
        <v/>
      </c>
      <c r="BM140" s="27" t="str" cm="1">
        <f t="array" ref="BM140">IF(BG$2&lt;=$R140,INDEX('Sites Data'!$BI$11:$BI$210,(BG$2+SUM($R$4:$R139))),"")</f>
        <v/>
      </c>
      <c r="BN140" s="27" t="str" cm="1">
        <f t="array" ref="BN140">IF(BG$2&lt;=$R140,INDEX('Sites Data'!$BJ$11:$BJ$210,(BG$2+SUM($R$4:$R139))),"")</f>
        <v/>
      </c>
      <c r="BO140" s="27" t="str" cm="1">
        <f t="array" ref="BO140">IF(BG$2&lt;=$R140,INDEX('Sites Data'!$BK$11:$BK$210,(BG$2+SUM($R$4:$R139))),"")</f>
        <v/>
      </c>
      <c r="BP140" s="25" t="str">
        <f>IF(BG140="","",SUMIF(Hide[Unique Types],$C140&amp;" "&amp;BH140&amp;" "&amp;BI140&amp;" "&amp;BJ140,SiteCalc2[FCI Charging Capacity '[kWh/day']]))</f>
        <v/>
      </c>
      <c r="BQ140" s="27" t="str" cm="1">
        <f t="array" ref="BQ140">IF(BQ$2&lt;=$R140,INDEX('Sites Data'!$BC$11:$BC$210,(BQ$2+SUM($R$4:$R139))),"")</f>
        <v/>
      </c>
      <c r="BR140" s="27" t="str" cm="1">
        <f t="array" ref="BR140">IF(BQ$2&lt;=$R140,INDEX('Sites Data'!$BD$11:$BD$210,(BQ$2+SUM($R$4:$R139))),"")</f>
        <v/>
      </c>
      <c r="BS140" s="27" t="str" cm="1">
        <f t="array" ref="BS140">IF(BQ$2&lt;=$R140,INDEX('Sites Data'!$BE$11:$BE$210,(BQ$2+SUM($R$4:$R139))),"")</f>
        <v/>
      </c>
      <c r="BT140" s="27" t="str" cm="1">
        <f t="array" ref="BT140">IF(BQ$2&lt;=$R140,INDEX('Sites Data'!$BF$11:$BF$210,(BQ$2+SUM($R$4:$R139))),"")</f>
        <v/>
      </c>
      <c r="BU140" s="27" t="str" cm="1">
        <f t="array" ref="BU140">IF(BQ$2&lt;=$R140,INDEX('Sites Data'!$BG$11:$BG$210,(BQ$2+SUM($R$4:$R139))),"")</f>
        <v/>
      </c>
      <c r="BV140" s="27" t="str" cm="1">
        <f t="array" ref="BV140">IF(BQ$2&lt;=$R140,INDEX('Sites Data'!$BH$11:$BH$210,(BQ$2+SUM($R$4:$R139))),"")</f>
        <v/>
      </c>
      <c r="BW140" s="27" t="str" cm="1">
        <f t="array" ref="BW140">IF(BQ$2&lt;=$R140,INDEX('Sites Data'!$BI$11:$BI$210,(BQ$2+SUM($R$4:$R139))),"")</f>
        <v/>
      </c>
      <c r="BX140" s="27" t="str" cm="1">
        <f t="array" ref="BX140">IF(BQ$2&lt;=$R140,INDEX('Sites Data'!$BJ$11:$BJ$210,(BQ$2+SUM($R$4:$R139))),"")</f>
        <v/>
      </c>
      <c r="BY140" s="27" t="str" cm="1">
        <f t="array" ref="BY140">IF(BQ$2&lt;=$R140,INDEX('Sites Data'!$BK$11:$BK$210,(BQ$2+SUM($R$4:$R139))),"")</f>
        <v/>
      </c>
      <c r="BZ140" s="25" t="str">
        <f>IF(BQ140="","",SUMIF(Hide[Unique Types],$C140&amp;" "&amp;BR140&amp;" "&amp;BS140&amp;" "&amp;BT140,SiteCalc2[FCI Charging Capacity '[kWh/day']]))</f>
        <v/>
      </c>
      <c r="CA140" s="27" t="str" cm="1">
        <f t="array" ref="CA140">IF(CA$2&lt;=$R140,INDEX('Sites Data'!$BC$11:$BC$210,(CA$2+SUM($R$4:$R139))),"")</f>
        <v/>
      </c>
      <c r="CB140" s="27" t="str" cm="1">
        <f t="array" ref="CB140">IF(CA$2&lt;=$R140,INDEX('Sites Data'!$BD$11:$BD$210,(CA$2+SUM($R$4:$R139))),"")</f>
        <v/>
      </c>
      <c r="CC140" s="27" t="str" cm="1">
        <f t="array" ref="CC140">IF(CA$2&lt;=$R140,INDEX('Sites Data'!$BE$11:$BE$210,(CA$2+SUM($R$4:$R139))),"")</f>
        <v/>
      </c>
      <c r="CD140" s="27" t="str" cm="1">
        <f t="array" ref="CD140">IF(CA$2&lt;=$R140,INDEX('Sites Data'!$BF$11:$BF$210,(CA$2+SUM($R$4:$R139))),"")</f>
        <v/>
      </c>
      <c r="CE140" s="27" t="str" cm="1">
        <f t="array" ref="CE140">IF(CA$2&lt;=$R140,INDEX('Sites Data'!$BG$11:$BG$210,(CA$2+SUM($R$4:$R139))),"")</f>
        <v/>
      </c>
      <c r="CF140" s="27" t="str" cm="1">
        <f t="array" ref="CF140">IF(CA$2&lt;=$R140,INDEX('Sites Data'!$BH$11:$BH$210,(CA$2+SUM($R$4:$R139))),"")</f>
        <v/>
      </c>
      <c r="CG140" s="27" t="str" cm="1">
        <f t="array" ref="CG140">IF(CA$2&lt;=$R140,INDEX('Sites Data'!$BI$11:$BI$210,(CA$2+SUM($R$4:$R139))),"")</f>
        <v/>
      </c>
      <c r="CH140" s="27" t="str" cm="1">
        <f t="array" ref="CH140">IF(CA$2&lt;=$R140,INDEX('Sites Data'!$BJ$11:$BJ$210,(CA$2+SUM($R$4:$R139))),"")</f>
        <v/>
      </c>
      <c r="CI140" s="27" t="str" cm="1">
        <f t="array" ref="CI140">IF(CA$2&lt;=$R140,INDEX('Sites Data'!$BK$11:$BK$210,(CA$2+SUM($R$4:$R139))),"")</f>
        <v/>
      </c>
      <c r="CJ140" s="25" t="str">
        <f>IF(CA140="","",SUMIF(Hide[Unique Types],$C140&amp;" "&amp;CB140&amp;" "&amp;CC140&amp;" "&amp;CD140,SiteCalc2[FCI Charging Capacity '[kWh/day']]))</f>
        <v/>
      </c>
      <c r="CK140" s="25" t="str">
        <f t="shared" si="35"/>
        <v/>
      </c>
      <c r="CL140" s="25" t="str">
        <f t="shared" si="36"/>
        <v/>
      </c>
      <c r="CM140" s="25" t="str">
        <f t="shared" si="37"/>
        <v/>
      </c>
      <c r="CN140" s="25" t="str">
        <f t="shared" si="38"/>
        <v/>
      </c>
      <c r="CO140" s="25" t="str">
        <f t="shared" si="39"/>
        <v/>
      </c>
      <c r="CP140" s="25" t="str">
        <f t="shared" si="40"/>
        <v/>
      </c>
      <c r="CQ140" s="25" t="str">
        <f t="shared" si="41"/>
        <v/>
      </c>
      <c r="CR140" s="25" t="str">
        <f t="shared" si="42"/>
        <v/>
      </c>
      <c r="CS140" s="25" t="str">
        <f t="shared" si="43"/>
        <v/>
      </c>
      <c r="CT140" s="25" t="str">
        <f t="shared" si="44"/>
        <v/>
      </c>
    </row>
    <row r="141" spans="1:98" x14ac:dyDescent="0.3">
      <c r="A141" s="20">
        <v>138</v>
      </c>
      <c r="B141" s="20">
        <f t="shared" si="34"/>
        <v>0</v>
      </c>
      <c r="D141" s="25">
        <f>_xlfn.XLOOKUP(C141,SiteChar[Site Name],SiteChar[Site Street Address],"",0,1)</f>
        <v>0</v>
      </c>
      <c r="E141" s="25" t="str">
        <f>_xlfn.XLOOKUP(D141,SiteChar[Site Street Address],SiteChar[Site City],"",0,1)</f>
        <v/>
      </c>
      <c r="F141" s="25">
        <f>_xlfn.XLOOKUP($C141,SiteChar[Site Name],SiteChar[Latitude],"",0,1)</f>
        <v>0</v>
      </c>
      <c r="G141" s="25">
        <f>_xlfn.XLOOKUP($C141,SiteChar[Site Name],SiteChar[Longitude],"",0,1)</f>
        <v>0</v>
      </c>
      <c r="H141" s="33">
        <f>_xlfn.XLOOKUP($C141,SiteChar[Site Name],SiteChar[Expected Date of Station Operation],"",0,1)</f>
        <v>0</v>
      </c>
      <c r="I141" s="34">
        <f>_xlfn.XLOOKUP($C141,SiteChar[Site Name],SiteChar[Expected Daily Permitted Hours],"",0,1)</f>
        <v>0</v>
      </c>
      <c r="J141" s="25">
        <f>_xlfn.XLOOKUP($C141,SiteChar[Site Name],SiteChar[Maximum Total Site Power 
'[kW']],"",0,1)</f>
        <v>0</v>
      </c>
      <c r="K141" s="25"/>
      <c r="L141" s="25" cm="1">
        <f t="array" ref="L141">_xlfn.XLOOKUP($C141,SiteChar[Site Name],SiteCalc1[Total Site
FCI 
Power Rating 
'[kW']],"",0,1)</f>
        <v>0</v>
      </c>
      <c r="M141" s="25" cm="1">
        <f t="array" ref="M141">_xlfn.XLOOKUP($C141,SiteChar[Site Name],SiteCalc1[Total 
Site 
LMD-FCI Power Rating 
'[kW']],"",0,1)</f>
        <v>0</v>
      </c>
      <c r="N141" s="25" cm="1">
        <f t="array" ref="N141">_xlfn.XLOOKUP($C141,SiteChar[Site Name],SiteCalc1[Total Site
HD-FCI Power Rating 
'[kW']],"",0,1)</f>
        <v>0</v>
      </c>
      <c r="O141" s="25" cm="1">
        <f t="array" ref="O141">_xlfn.XLOOKUP($C141,SiteChar[Site Name],SiteCalc2[Total Number of 
Site 
FSEs],"",0,1)</f>
        <v>0</v>
      </c>
      <c r="P141" s="27" cm="1">
        <f t="array" ref="P141">_xlfn.XLOOKUP($C141,SiteChar[Site Name],SiteCalc2[Total Number of Site
LMD-FCI FSEs],"",0,1)</f>
        <v>0</v>
      </c>
      <c r="Q141" s="27" cm="1">
        <f t="array" ref="Q141">_xlfn.XLOOKUP($C141,SiteChar[Site Name],SiteCalc2[Total Number of Site
HD-FCI FSEs],"",0,1)</f>
        <v>0</v>
      </c>
      <c r="R141" s="27" t="str" cm="1">
        <f t="array" ref="R141">_xlfn.XLOOKUP(C141,'Sites Data'!AZ148:$AZ$210,'Sites Data'!BA148:$BA$210,"",0,1)</f>
        <v/>
      </c>
      <c r="S141" s="25" t="str" cm="1">
        <f t="array" ref="S141">INDEX('Sites Data'!$BC$11:$BC$210,(S$2+SUM($R$4:R140)))</f>
        <v/>
      </c>
      <c r="T141" s="25" t="str" cm="1">
        <f t="array" ref="T141">INDEX('Sites Data'!$BD$11:$BD$210,(S$2+SUM($R$4:R140)))</f>
        <v/>
      </c>
      <c r="U141" s="25" t="str" cm="1">
        <f t="array" ref="U141">INDEX('Sites Data'!$BE$11:$BE$210,(S$2+SUM($R$4:$R140)))</f>
        <v/>
      </c>
      <c r="V141" s="25" t="str" cm="1">
        <f t="array" ref="V141">INDEX('Sites Data'!$BF$11:$BF$210,(S$2+SUM($R$4:$R140)))</f>
        <v/>
      </c>
      <c r="W141" s="25" t="str" cm="1">
        <f t="array" ref="W141">INDEX('Sites Data'!$BG$11:$BG$210,(S$2+SUM($R$4:$R140)))</f>
        <v/>
      </c>
      <c r="X141" s="25" t="str" cm="1">
        <f t="array" ref="X141">INDEX('Sites Data'!$BH$11:$BH$210,(S$2+SUM($R$4:$R140)))</f>
        <v/>
      </c>
      <c r="Y141" s="25" t="str" cm="1">
        <f t="array" ref="Y141">INDEX('Sites Data'!$BI$11:$BI$210,(S$2+SUM($R$4:$R140)))</f>
        <v/>
      </c>
      <c r="Z141" s="25" t="str" cm="1">
        <f t="array" ref="Z141">INDEX('Sites Data'!$BJ$11:$BJ$210,(S$2+SUM($R$4:$R140)))</f>
        <v/>
      </c>
      <c r="AA141" s="25" t="str" cm="1">
        <f t="array" ref="AA141">INDEX('Sites Data'!$BK$11:$BK$210,(S$2+SUM($R$4:$R140)))</f>
        <v/>
      </c>
      <c r="AB141" s="25" t="str">
        <f>IF(S141="","",SUMIF(Hide[Unique Types],$C141&amp;" "&amp;T141&amp;" "&amp;U141&amp;" "&amp;V141,SiteCalc2[FCI Charging Capacity '[kWh/day']]))</f>
        <v/>
      </c>
      <c r="AC141" s="27" t="str" cm="1">
        <f t="array" ref="AC141">IF(AC$2&lt;=$R141,INDEX('Sites Data'!$BC$11:$BC$210,(AC$2+SUM($R$4:$R140))),"")</f>
        <v/>
      </c>
      <c r="AD141" s="152" t="str" cm="1">
        <f t="array" ref="AD141">IF(AC$2&lt;=$R141,INDEX('Sites Data'!$BD$11:$BD$210,(AC$2+SUM($R$4:$R140))),"")</f>
        <v/>
      </c>
      <c r="AE141" s="27" t="str" cm="1">
        <f t="array" ref="AE141">IF(AC$2&lt;=$R141,INDEX('Sites Data'!$BE$11:$BE$210,(AC$2+SUM($R$4:$R140))),"")</f>
        <v/>
      </c>
      <c r="AF141" s="27" t="str" cm="1">
        <f t="array" ref="AF141">IF(AC$2&lt;=$R141,INDEX('Sites Data'!$BF$11:$BF$210,(AC$2+SUM($R$4:$R140))),"")</f>
        <v/>
      </c>
      <c r="AG141" s="27" t="str" cm="1">
        <f t="array" ref="AG141">IF(AC$2&lt;=$R141,INDEX('Sites Data'!$BG$11:$BG$210,(AC$2+SUM($R$4:$R140))),"")</f>
        <v/>
      </c>
      <c r="AH141" s="27" t="str" cm="1">
        <f t="array" ref="AH141">IF(AC$2&lt;=$R141,INDEX('Sites Data'!$BH$11:$BH$210,(AC$2+SUM($R$4:$R140))),"")</f>
        <v/>
      </c>
      <c r="AI141" s="27" t="str" cm="1">
        <f t="array" ref="AI141">IF(AC$2&lt;=$R141,INDEX('Sites Data'!$BI$11:$BI$210,(AC$2+SUM($R$4:$R140))),"")</f>
        <v/>
      </c>
      <c r="AJ141" s="27" t="str" cm="1">
        <f t="array" ref="AJ141">IF(AC$2&lt;=$R141,INDEX('Sites Data'!$BJ$11:$BJ$210,(AC$2+SUM($R$4:$R140))),"")</f>
        <v/>
      </c>
      <c r="AK141" s="27" t="str" cm="1">
        <f t="array" ref="AK141">IF(AC$2&lt;=$R141,INDEX('Sites Data'!$BK$11:$BK$210,(AC$2+SUM($R$4:$R140))),"")</f>
        <v/>
      </c>
      <c r="AL141" s="25" t="str">
        <f>IF(AC141="","",SUMIF(Hide[Unique Types],$C141&amp;" "&amp;AD141&amp;" "&amp;AE141&amp;" "&amp;AF141,SiteCalc2[FCI Charging Capacity '[kWh/day']]))</f>
        <v/>
      </c>
      <c r="AM141" s="27" t="str" cm="1">
        <f t="array" ref="AM141">IF(AM$2&lt;=$R141,INDEX('Sites Data'!$BC$11:$BC$210,(AM$2+SUM($R$4:$R140))),"")</f>
        <v/>
      </c>
      <c r="AN141" s="27" t="str" cm="1">
        <f t="array" ref="AN141">IF(AM$2&lt;=$R141,INDEX('Sites Data'!$BD$11:$BD$210,(AM$2+SUM($R$4:$R140))),"")</f>
        <v/>
      </c>
      <c r="AO141" s="27" t="str" cm="1">
        <f t="array" ref="AO141">IF(AM$2&lt;=$R141,INDEX('Sites Data'!$BE$11:$BE$210,(AM$2+SUM($R$4:$R140))),"")</f>
        <v/>
      </c>
      <c r="AP141" s="27" t="str" cm="1">
        <f t="array" ref="AP141">IF(AM$2&lt;=$R141,INDEX('Sites Data'!$BF$11:$BF$210,(AM$2+SUM($R$4:$R140))),"")</f>
        <v/>
      </c>
      <c r="AQ141" s="27" t="str" cm="1">
        <f t="array" ref="AQ141">IF(AM$2&lt;=$R141,INDEX('Sites Data'!$BG$11:$BG$210,(AM$2+SUM($R$4:$R140))),"")</f>
        <v/>
      </c>
      <c r="AR141" s="27" t="str" cm="1">
        <f t="array" ref="AR141">IF(AM$2&lt;=$R141,INDEX('Sites Data'!$BH$11:$BH$210,(AM$2+SUM($R$4:$R140))),"")</f>
        <v/>
      </c>
      <c r="AS141" s="27" t="str" cm="1">
        <f t="array" ref="AS141">IF(AM$2&lt;=$R141,INDEX('Sites Data'!$BI$11:$BI$210,(AM$2+SUM($R$4:$R140))),"")</f>
        <v/>
      </c>
      <c r="AT141" s="27" t="str" cm="1">
        <f t="array" ref="AT141">IF(AM$2&lt;=$R141,INDEX('Sites Data'!$BJ$11:$BJ$210,(AM$2+SUM($R$4:$R140))),"")</f>
        <v/>
      </c>
      <c r="AU141" s="27" t="str" cm="1">
        <f t="array" ref="AU141">IF(AM$2&lt;=$R141,INDEX('Sites Data'!$BK$11:$BK$210,(AM$2+SUM($R$4:$R140))),"")</f>
        <v/>
      </c>
      <c r="AV141" s="25" t="str">
        <f>IF(AM141="","",SUMIF(Hide[Unique Types],$C141&amp;" "&amp;AN141&amp;" "&amp;AO141&amp;" "&amp;AP141,SiteCalc2[FCI Charging Capacity '[kWh/day']]))</f>
        <v/>
      </c>
      <c r="AW141" s="27" t="str" cm="1">
        <f t="array" ref="AW141">IF(AW$2&lt;=$R141,INDEX('Sites Data'!$BC$11:$BC$210,(AW$2+SUM($R$4:$R140))),"")</f>
        <v/>
      </c>
      <c r="AX141" s="27" t="str" cm="1">
        <f t="array" ref="AX141">IF(AW$2&lt;=$R141,INDEX('Sites Data'!$BD$11:$BD$210,(AW$2+SUM($R$4:$R140))),"")</f>
        <v/>
      </c>
      <c r="AY141" s="27" t="str" cm="1">
        <f t="array" ref="AY141">IF(AW$2&lt;=$R141,INDEX('Sites Data'!$BE$11:$BE$210,(AW$2+SUM($R$4:$R140))),"")</f>
        <v/>
      </c>
      <c r="AZ141" s="27" t="str" cm="1">
        <f t="array" ref="AZ141">IF(AW$2&lt;=$R141,INDEX('Sites Data'!$BF$11:$BF$210,(AW$2+SUM($R$4:$R140))),"")</f>
        <v/>
      </c>
      <c r="BA141" s="27" t="str" cm="1">
        <f t="array" ref="BA141">IF(AW$2&lt;=$R141,INDEX('Sites Data'!$BG$11:$BG$210,(AW$2+SUM($R$4:$R140))),"")</f>
        <v/>
      </c>
      <c r="BB141" s="27" t="str" cm="1">
        <f t="array" ref="BB141">IF(AW$2&lt;=$R141,INDEX('Sites Data'!$BH$11:$BH$210,(AW$2+SUM($R$4:$R140))),"")</f>
        <v/>
      </c>
      <c r="BC141" s="27" t="str" cm="1">
        <f t="array" ref="BC141">IF(AW$2&lt;=$R141,INDEX('Sites Data'!$BI$11:$BI$210,(AW$2+SUM($R$4:$R140))),"")</f>
        <v/>
      </c>
      <c r="BD141" s="27" t="str" cm="1">
        <f t="array" ref="BD141">IF(AW$2&lt;=$R141,INDEX('Sites Data'!$BJ$11:$BJ$210,(AW$2+SUM($R$4:$R140))),"")</f>
        <v/>
      </c>
      <c r="BE141" s="27" t="str" cm="1">
        <f t="array" ref="BE141">IF(AW$2&lt;=$R141,INDEX('Sites Data'!$BK$11:$BK$210,(AW$2+SUM($R$4:$R140))),"")</f>
        <v/>
      </c>
      <c r="BF141" s="25" t="str">
        <f>IF(AW141="","",SUMIF(Hide[Unique Types],$C141&amp;" "&amp;AX141&amp;" "&amp;AY141&amp;" "&amp;AZ141,SiteCalc2[FCI Charging Capacity '[kWh/day']]))</f>
        <v/>
      </c>
      <c r="BG141" s="27" t="str" cm="1">
        <f t="array" ref="BG141">IF(BG$2&lt;=$R141,INDEX('Sites Data'!$BC$11:$BC$210,(BG$2+SUM($R$4:$R140))),"")</f>
        <v/>
      </c>
      <c r="BH141" s="27" t="str" cm="1">
        <f t="array" ref="BH141">IF(BG$2&lt;=$R141,INDEX('Sites Data'!$BD$11:$BD$210,(BG$2+SUM($R$4:$R140))),"")</f>
        <v/>
      </c>
      <c r="BI141" s="27" t="str" cm="1">
        <f t="array" ref="BI141">IF(BG$2&lt;=$R141,INDEX('Sites Data'!$BE$11:$BE$210,(BG$2+SUM($R$4:$R140))),"")</f>
        <v/>
      </c>
      <c r="BJ141" s="27" t="str" cm="1">
        <f t="array" ref="BJ141">IF(BG$2&lt;=$R141,INDEX('Sites Data'!$BF$11:$BF$210,(BG$2+SUM($R$4:$R140))),"")</f>
        <v/>
      </c>
      <c r="BK141" s="27" t="str" cm="1">
        <f t="array" ref="BK141">IF(BG$2&lt;=$R141,INDEX('Sites Data'!$BG$11:$BG$210,(BG$2+SUM($R$4:$R140))),"")</f>
        <v/>
      </c>
      <c r="BL141" s="27" t="str" cm="1">
        <f t="array" ref="BL141">IF(BG$2&lt;=$R141,INDEX('Sites Data'!$BH$11:$BH$210,(BG$2+SUM($R$4:$R140))),"")</f>
        <v/>
      </c>
      <c r="BM141" s="27" t="str" cm="1">
        <f t="array" ref="BM141">IF(BG$2&lt;=$R141,INDEX('Sites Data'!$BI$11:$BI$210,(BG$2+SUM($R$4:$R140))),"")</f>
        <v/>
      </c>
      <c r="BN141" s="27" t="str" cm="1">
        <f t="array" ref="BN141">IF(BG$2&lt;=$R141,INDEX('Sites Data'!$BJ$11:$BJ$210,(BG$2+SUM($R$4:$R140))),"")</f>
        <v/>
      </c>
      <c r="BO141" s="27" t="str" cm="1">
        <f t="array" ref="BO141">IF(BG$2&lt;=$R141,INDEX('Sites Data'!$BK$11:$BK$210,(BG$2+SUM($R$4:$R140))),"")</f>
        <v/>
      </c>
      <c r="BP141" s="25" t="str">
        <f>IF(BG141="","",SUMIF(Hide[Unique Types],$C141&amp;" "&amp;BH141&amp;" "&amp;BI141&amp;" "&amp;BJ141,SiteCalc2[FCI Charging Capacity '[kWh/day']]))</f>
        <v/>
      </c>
      <c r="BQ141" s="27" t="str" cm="1">
        <f t="array" ref="BQ141">IF(BQ$2&lt;=$R141,INDEX('Sites Data'!$BC$11:$BC$210,(BQ$2+SUM($R$4:$R140))),"")</f>
        <v/>
      </c>
      <c r="BR141" s="27" t="str" cm="1">
        <f t="array" ref="BR141">IF(BQ$2&lt;=$R141,INDEX('Sites Data'!$BD$11:$BD$210,(BQ$2+SUM($R$4:$R140))),"")</f>
        <v/>
      </c>
      <c r="BS141" s="27" t="str" cm="1">
        <f t="array" ref="BS141">IF(BQ$2&lt;=$R141,INDEX('Sites Data'!$BE$11:$BE$210,(BQ$2+SUM($R$4:$R140))),"")</f>
        <v/>
      </c>
      <c r="BT141" s="27" t="str" cm="1">
        <f t="array" ref="BT141">IF(BQ$2&lt;=$R141,INDEX('Sites Data'!$BF$11:$BF$210,(BQ$2+SUM($R$4:$R140))),"")</f>
        <v/>
      </c>
      <c r="BU141" s="27" t="str" cm="1">
        <f t="array" ref="BU141">IF(BQ$2&lt;=$R141,INDEX('Sites Data'!$BG$11:$BG$210,(BQ$2+SUM($R$4:$R140))),"")</f>
        <v/>
      </c>
      <c r="BV141" s="27" t="str" cm="1">
        <f t="array" ref="BV141">IF(BQ$2&lt;=$R141,INDEX('Sites Data'!$BH$11:$BH$210,(BQ$2+SUM($R$4:$R140))),"")</f>
        <v/>
      </c>
      <c r="BW141" s="27" t="str" cm="1">
        <f t="array" ref="BW141">IF(BQ$2&lt;=$R141,INDEX('Sites Data'!$BI$11:$BI$210,(BQ$2+SUM($R$4:$R140))),"")</f>
        <v/>
      </c>
      <c r="BX141" s="27" t="str" cm="1">
        <f t="array" ref="BX141">IF(BQ$2&lt;=$R141,INDEX('Sites Data'!$BJ$11:$BJ$210,(BQ$2+SUM($R$4:$R140))),"")</f>
        <v/>
      </c>
      <c r="BY141" s="27" t="str" cm="1">
        <f t="array" ref="BY141">IF(BQ$2&lt;=$R141,INDEX('Sites Data'!$BK$11:$BK$210,(BQ$2+SUM($R$4:$R140))),"")</f>
        <v/>
      </c>
      <c r="BZ141" s="25" t="str">
        <f>IF(BQ141="","",SUMIF(Hide[Unique Types],$C141&amp;" "&amp;BR141&amp;" "&amp;BS141&amp;" "&amp;BT141,SiteCalc2[FCI Charging Capacity '[kWh/day']]))</f>
        <v/>
      </c>
      <c r="CA141" s="27" t="str" cm="1">
        <f t="array" ref="CA141">IF(CA$2&lt;=$R141,INDEX('Sites Data'!$BC$11:$BC$210,(CA$2+SUM($R$4:$R140))),"")</f>
        <v/>
      </c>
      <c r="CB141" s="27" t="str" cm="1">
        <f t="array" ref="CB141">IF(CA$2&lt;=$R141,INDEX('Sites Data'!$BD$11:$BD$210,(CA$2+SUM($R$4:$R140))),"")</f>
        <v/>
      </c>
      <c r="CC141" s="27" t="str" cm="1">
        <f t="array" ref="CC141">IF(CA$2&lt;=$R141,INDEX('Sites Data'!$BE$11:$BE$210,(CA$2+SUM($R$4:$R140))),"")</f>
        <v/>
      </c>
      <c r="CD141" s="27" t="str" cm="1">
        <f t="array" ref="CD141">IF(CA$2&lt;=$R141,INDEX('Sites Data'!$BF$11:$BF$210,(CA$2+SUM($R$4:$R140))),"")</f>
        <v/>
      </c>
      <c r="CE141" s="27" t="str" cm="1">
        <f t="array" ref="CE141">IF(CA$2&lt;=$R141,INDEX('Sites Data'!$BG$11:$BG$210,(CA$2+SUM($R$4:$R140))),"")</f>
        <v/>
      </c>
      <c r="CF141" s="27" t="str" cm="1">
        <f t="array" ref="CF141">IF(CA$2&lt;=$R141,INDEX('Sites Data'!$BH$11:$BH$210,(CA$2+SUM($R$4:$R140))),"")</f>
        <v/>
      </c>
      <c r="CG141" s="27" t="str" cm="1">
        <f t="array" ref="CG141">IF(CA$2&lt;=$R141,INDEX('Sites Data'!$BI$11:$BI$210,(CA$2+SUM($R$4:$R140))),"")</f>
        <v/>
      </c>
      <c r="CH141" s="27" t="str" cm="1">
        <f t="array" ref="CH141">IF(CA$2&lt;=$R141,INDEX('Sites Data'!$BJ$11:$BJ$210,(CA$2+SUM($R$4:$R140))),"")</f>
        <v/>
      </c>
      <c r="CI141" s="27" t="str" cm="1">
        <f t="array" ref="CI141">IF(CA$2&lt;=$R141,INDEX('Sites Data'!$BK$11:$BK$210,(CA$2+SUM($R$4:$R140))),"")</f>
        <v/>
      </c>
      <c r="CJ141" s="25" t="str">
        <f>IF(CA141="","",SUMIF(Hide[Unique Types],$C141&amp;" "&amp;CB141&amp;" "&amp;CC141&amp;" "&amp;CD141,SiteCalc2[FCI Charging Capacity '[kWh/day']]))</f>
        <v/>
      </c>
      <c r="CK141" s="25" t="str">
        <f t="shared" si="35"/>
        <v/>
      </c>
      <c r="CL141" s="25" t="str">
        <f t="shared" si="36"/>
        <v/>
      </c>
      <c r="CM141" s="25" t="str">
        <f t="shared" si="37"/>
        <v/>
      </c>
      <c r="CN141" s="25" t="str">
        <f t="shared" si="38"/>
        <v/>
      </c>
      <c r="CO141" s="25" t="str">
        <f t="shared" si="39"/>
        <v/>
      </c>
      <c r="CP141" s="25" t="str">
        <f t="shared" si="40"/>
        <v/>
      </c>
      <c r="CQ141" s="25" t="str">
        <f t="shared" si="41"/>
        <v/>
      </c>
      <c r="CR141" s="25" t="str">
        <f t="shared" si="42"/>
        <v/>
      </c>
      <c r="CS141" s="25" t="str">
        <f t="shared" si="43"/>
        <v/>
      </c>
      <c r="CT141" s="25" t="str">
        <f t="shared" si="44"/>
        <v/>
      </c>
    </row>
    <row r="142" spans="1:98" x14ac:dyDescent="0.3">
      <c r="A142" s="20">
        <v>139</v>
      </c>
      <c r="B142" s="20">
        <f t="shared" si="34"/>
        <v>0</v>
      </c>
      <c r="D142" s="25">
        <f>_xlfn.XLOOKUP(C142,SiteChar[Site Name],SiteChar[Site Street Address],"",0,1)</f>
        <v>0</v>
      </c>
      <c r="E142" s="25" t="str">
        <f>_xlfn.XLOOKUP(D142,SiteChar[Site Street Address],SiteChar[Site City],"",0,1)</f>
        <v/>
      </c>
      <c r="F142" s="25">
        <f>_xlfn.XLOOKUP($C142,SiteChar[Site Name],SiteChar[Latitude],"",0,1)</f>
        <v>0</v>
      </c>
      <c r="G142" s="25">
        <f>_xlfn.XLOOKUP($C142,SiteChar[Site Name],SiteChar[Longitude],"",0,1)</f>
        <v>0</v>
      </c>
      <c r="H142" s="33">
        <f>_xlfn.XLOOKUP($C142,SiteChar[Site Name],SiteChar[Expected Date of Station Operation],"",0,1)</f>
        <v>0</v>
      </c>
      <c r="I142" s="34">
        <f>_xlfn.XLOOKUP($C142,SiteChar[Site Name],SiteChar[Expected Daily Permitted Hours],"",0,1)</f>
        <v>0</v>
      </c>
      <c r="J142" s="25">
        <f>_xlfn.XLOOKUP($C142,SiteChar[Site Name],SiteChar[Maximum Total Site Power 
'[kW']],"",0,1)</f>
        <v>0</v>
      </c>
      <c r="K142" s="25"/>
      <c r="L142" s="25" cm="1">
        <f t="array" ref="L142">_xlfn.XLOOKUP($C142,SiteChar[Site Name],SiteCalc1[Total Site
FCI 
Power Rating 
'[kW']],"",0,1)</f>
        <v>0</v>
      </c>
      <c r="M142" s="25" cm="1">
        <f t="array" ref="M142">_xlfn.XLOOKUP($C142,SiteChar[Site Name],SiteCalc1[Total 
Site 
LMD-FCI Power Rating 
'[kW']],"",0,1)</f>
        <v>0</v>
      </c>
      <c r="N142" s="25" cm="1">
        <f t="array" ref="N142">_xlfn.XLOOKUP($C142,SiteChar[Site Name],SiteCalc1[Total Site
HD-FCI Power Rating 
'[kW']],"",0,1)</f>
        <v>0</v>
      </c>
      <c r="O142" s="25" cm="1">
        <f t="array" ref="O142">_xlfn.XLOOKUP($C142,SiteChar[Site Name],SiteCalc2[Total Number of 
Site 
FSEs],"",0,1)</f>
        <v>0</v>
      </c>
      <c r="P142" s="27" cm="1">
        <f t="array" ref="P142">_xlfn.XLOOKUP($C142,SiteChar[Site Name],SiteCalc2[Total Number of Site
LMD-FCI FSEs],"",0,1)</f>
        <v>0</v>
      </c>
      <c r="Q142" s="27" cm="1">
        <f t="array" ref="Q142">_xlfn.XLOOKUP($C142,SiteChar[Site Name],SiteCalc2[Total Number of Site
HD-FCI FSEs],"",0,1)</f>
        <v>0</v>
      </c>
      <c r="R142" s="27" t="str" cm="1">
        <f t="array" ref="R142">_xlfn.XLOOKUP(C142,'Sites Data'!AZ149:$AZ$210,'Sites Data'!BA149:$BA$210,"",0,1)</f>
        <v/>
      </c>
      <c r="S142" s="25" t="str" cm="1">
        <f t="array" ref="S142">INDEX('Sites Data'!$BC$11:$BC$210,(S$2+SUM($R$4:R141)))</f>
        <v/>
      </c>
      <c r="T142" s="25" t="str" cm="1">
        <f t="array" ref="T142">INDEX('Sites Data'!$BD$11:$BD$210,(S$2+SUM($R$4:R141)))</f>
        <v/>
      </c>
      <c r="U142" s="25" t="str" cm="1">
        <f t="array" ref="U142">INDEX('Sites Data'!$BE$11:$BE$210,(S$2+SUM($R$4:$R141)))</f>
        <v/>
      </c>
      <c r="V142" s="25" t="str" cm="1">
        <f t="array" ref="V142">INDEX('Sites Data'!$BF$11:$BF$210,(S$2+SUM($R$4:$R141)))</f>
        <v/>
      </c>
      <c r="W142" s="25" t="str" cm="1">
        <f t="array" ref="W142">INDEX('Sites Data'!$BG$11:$BG$210,(S$2+SUM($R$4:$R141)))</f>
        <v/>
      </c>
      <c r="X142" s="25" t="str" cm="1">
        <f t="array" ref="X142">INDEX('Sites Data'!$BH$11:$BH$210,(S$2+SUM($R$4:$R141)))</f>
        <v/>
      </c>
      <c r="Y142" s="25" t="str" cm="1">
        <f t="array" ref="Y142">INDEX('Sites Data'!$BI$11:$BI$210,(S$2+SUM($R$4:$R141)))</f>
        <v/>
      </c>
      <c r="Z142" s="25" t="str" cm="1">
        <f t="array" ref="Z142">INDEX('Sites Data'!$BJ$11:$BJ$210,(S$2+SUM($R$4:$R141)))</f>
        <v/>
      </c>
      <c r="AA142" s="25" t="str" cm="1">
        <f t="array" ref="AA142">INDEX('Sites Data'!$BK$11:$BK$210,(S$2+SUM($R$4:$R141)))</f>
        <v/>
      </c>
      <c r="AB142" s="25" t="str">
        <f>IF(S142="","",SUMIF(Hide[Unique Types],$C142&amp;" "&amp;T142&amp;" "&amp;U142&amp;" "&amp;V142,SiteCalc2[FCI Charging Capacity '[kWh/day']]))</f>
        <v/>
      </c>
      <c r="AC142" s="27" t="str" cm="1">
        <f t="array" ref="AC142">IF(AC$2&lt;=$R142,INDEX('Sites Data'!$BC$11:$BC$210,(AC$2+SUM($R$4:$R141))),"")</f>
        <v/>
      </c>
      <c r="AD142" s="152" t="str" cm="1">
        <f t="array" ref="AD142">IF(AC$2&lt;=$R142,INDEX('Sites Data'!$BD$11:$BD$210,(AC$2+SUM($R$4:$R141))),"")</f>
        <v/>
      </c>
      <c r="AE142" s="27" t="str" cm="1">
        <f t="array" ref="AE142">IF(AC$2&lt;=$R142,INDEX('Sites Data'!$BE$11:$BE$210,(AC$2+SUM($R$4:$R141))),"")</f>
        <v/>
      </c>
      <c r="AF142" s="27" t="str" cm="1">
        <f t="array" ref="AF142">IF(AC$2&lt;=$R142,INDEX('Sites Data'!$BF$11:$BF$210,(AC$2+SUM($R$4:$R141))),"")</f>
        <v/>
      </c>
      <c r="AG142" s="27" t="str" cm="1">
        <f t="array" ref="AG142">IF(AC$2&lt;=$R142,INDEX('Sites Data'!$BG$11:$BG$210,(AC$2+SUM($R$4:$R141))),"")</f>
        <v/>
      </c>
      <c r="AH142" s="27" t="str" cm="1">
        <f t="array" ref="AH142">IF(AC$2&lt;=$R142,INDEX('Sites Data'!$BH$11:$BH$210,(AC$2+SUM($R$4:$R141))),"")</f>
        <v/>
      </c>
      <c r="AI142" s="27" t="str" cm="1">
        <f t="array" ref="AI142">IF(AC$2&lt;=$R142,INDEX('Sites Data'!$BI$11:$BI$210,(AC$2+SUM($R$4:$R141))),"")</f>
        <v/>
      </c>
      <c r="AJ142" s="27" t="str" cm="1">
        <f t="array" ref="AJ142">IF(AC$2&lt;=$R142,INDEX('Sites Data'!$BJ$11:$BJ$210,(AC$2+SUM($R$4:$R141))),"")</f>
        <v/>
      </c>
      <c r="AK142" s="27" t="str" cm="1">
        <f t="array" ref="AK142">IF(AC$2&lt;=$R142,INDEX('Sites Data'!$BK$11:$BK$210,(AC$2+SUM($R$4:$R141))),"")</f>
        <v/>
      </c>
      <c r="AL142" s="25" t="str">
        <f>IF(AC142="","",SUMIF(Hide[Unique Types],$C142&amp;" "&amp;AD142&amp;" "&amp;AE142&amp;" "&amp;AF142,SiteCalc2[FCI Charging Capacity '[kWh/day']]))</f>
        <v/>
      </c>
      <c r="AM142" s="27" t="str" cm="1">
        <f t="array" ref="AM142">IF(AM$2&lt;=$R142,INDEX('Sites Data'!$BC$11:$BC$210,(AM$2+SUM($R$4:$R141))),"")</f>
        <v/>
      </c>
      <c r="AN142" s="27" t="str" cm="1">
        <f t="array" ref="AN142">IF(AM$2&lt;=$R142,INDEX('Sites Data'!$BD$11:$BD$210,(AM$2+SUM($R$4:$R141))),"")</f>
        <v/>
      </c>
      <c r="AO142" s="27" t="str" cm="1">
        <f t="array" ref="AO142">IF(AM$2&lt;=$R142,INDEX('Sites Data'!$BE$11:$BE$210,(AM$2+SUM($R$4:$R141))),"")</f>
        <v/>
      </c>
      <c r="AP142" s="27" t="str" cm="1">
        <f t="array" ref="AP142">IF(AM$2&lt;=$R142,INDEX('Sites Data'!$BF$11:$BF$210,(AM$2+SUM($R$4:$R141))),"")</f>
        <v/>
      </c>
      <c r="AQ142" s="27" t="str" cm="1">
        <f t="array" ref="AQ142">IF(AM$2&lt;=$R142,INDEX('Sites Data'!$BG$11:$BG$210,(AM$2+SUM($R$4:$R141))),"")</f>
        <v/>
      </c>
      <c r="AR142" s="27" t="str" cm="1">
        <f t="array" ref="AR142">IF(AM$2&lt;=$R142,INDEX('Sites Data'!$BH$11:$BH$210,(AM$2+SUM($R$4:$R141))),"")</f>
        <v/>
      </c>
      <c r="AS142" s="27" t="str" cm="1">
        <f t="array" ref="AS142">IF(AM$2&lt;=$R142,INDEX('Sites Data'!$BI$11:$BI$210,(AM$2+SUM($R$4:$R141))),"")</f>
        <v/>
      </c>
      <c r="AT142" s="27" t="str" cm="1">
        <f t="array" ref="AT142">IF(AM$2&lt;=$R142,INDEX('Sites Data'!$BJ$11:$BJ$210,(AM$2+SUM($R$4:$R141))),"")</f>
        <v/>
      </c>
      <c r="AU142" s="27" t="str" cm="1">
        <f t="array" ref="AU142">IF(AM$2&lt;=$R142,INDEX('Sites Data'!$BK$11:$BK$210,(AM$2+SUM($R$4:$R141))),"")</f>
        <v/>
      </c>
      <c r="AV142" s="25" t="str">
        <f>IF(AM142="","",SUMIF(Hide[Unique Types],$C142&amp;" "&amp;AN142&amp;" "&amp;AO142&amp;" "&amp;AP142,SiteCalc2[FCI Charging Capacity '[kWh/day']]))</f>
        <v/>
      </c>
      <c r="AW142" s="27" t="str" cm="1">
        <f t="array" ref="AW142">IF(AW$2&lt;=$R142,INDEX('Sites Data'!$BC$11:$BC$210,(AW$2+SUM($R$4:$R141))),"")</f>
        <v/>
      </c>
      <c r="AX142" s="27" t="str" cm="1">
        <f t="array" ref="AX142">IF(AW$2&lt;=$R142,INDEX('Sites Data'!$BD$11:$BD$210,(AW$2+SUM($R$4:$R141))),"")</f>
        <v/>
      </c>
      <c r="AY142" s="27" t="str" cm="1">
        <f t="array" ref="AY142">IF(AW$2&lt;=$R142,INDEX('Sites Data'!$BE$11:$BE$210,(AW$2+SUM($R$4:$R141))),"")</f>
        <v/>
      </c>
      <c r="AZ142" s="27" t="str" cm="1">
        <f t="array" ref="AZ142">IF(AW$2&lt;=$R142,INDEX('Sites Data'!$BF$11:$BF$210,(AW$2+SUM($R$4:$R141))),"")</f>
        <v/>
      </c>
      <c r="BA142" s="27" t="str" cm="1">
        <f t="array" ref="BA142">IF(AW$2&lt;=$R142,INDEX('Sites Data'!$BG$11:$BG$210,(AW$2+SUM($R$4:$R141))),"")</f>
        <v/>
      </c>
      <c r="BB142" s="27" t="str" cm="1">
        <f t="array" ref="BB142">IF(AW$2&lt;=$R142,INDEX('Sites Data'!$BH$11:$BH$210,(AW$2+SUM($R$4:$R141))),"")</f>
        <v/>
      </c>
      <c r="BC142" s="27" t="str" cm="1">
        <f t="array" ref="BC142">IF(AW$2&lt;=$R142,INDEX('Sites Data'!$BI$11:$BI$210,(AW$2+SUM($R$4:$R141))),"")</f>
        <v/>
      </c>
      <c r="BD142" s="27" t="str" cm="1">
        <f t="array" ref="BD142">IF(AW$2&lt;=$R142,INDEX('Sites Data'!$BJ$11:$BJ$210,(AW$2+SUM($R$4:$R141))),"")</f>
        <v/>
      </c>
      <c r="BE142" s="27" t="str" cm="1">
        <f t="array" ref="BE142">IF(AW$2&lt;=$R142,INDEX('Sites Data'!$BK$11:$BK$210,(AW$2+SUM($R$4:$R141))),"")</f>
        <v/>
      </c>
      <c r="BF142" s="25" t="str">
        <f>IF(AW142="","",SUMIF(Hide[Unique Types],$C142&amp;" "&amp;AX142&amp;" "&amp;AY142&amp;" "&amp;AZ142,SiteCalc2[FCI Charging Capacity '[kWh/day']]))</f>
        <v/>
      </c>
      <c r="BG142" s="27" t="str" cm="1">
        <f t="array" ref="BG142">IF(BG$2&lt;=$R142,INDEX('Sites Data'!$BC$11:$BC$210,(BG$2+SUM($R$4:$R141))),"")</f>
        <v/>
      </c>
      <c r="BH142" s="27" t="str" cm="1">
        <f t="array" ref="BH142">IF(BG$2&lt;=$R142,INDEX('Sites Data'!$BD$11:$BD$210,(BG$2+SUM($R$4:$R141))),"")</f>
        <v/>
      </c>
      <c r="BI142" s="27" t="str" cm="1">
        <f t="array" ref="BI142">IF(BG$2&lt;=$R142,INDEX('Sites Data'!$BE$11:$BE$210,(BG$2+SUM($R$4:$R141))),"")</f>
        <v/>
      </c>
      <c r="BJ142" s="27" t="str" cm="1">
        <f t="array" ref="BJ142">IF(BG$2&lt;=$R142,INDEX('Sites Data'!$BF$11:$BF$210,(BG$2+SUM($R$4:$R141))),"")</f>
        <v/>
      </c>
      <c r="BK142" s="27" t="str" cm="1">
        <f t="array" ref="BK142">IF(BG$2&lt;=$R142,INDEX('Sites Data'!$BG$11:$BG$210,(BG$2+SUM($R$4:$R141))),"")</f>
        <v/>
      </c>
      <c r="BL142" s="27" t="str" cm="1">
        <f t="array" ref="BL142">IF(BG$2&lt;=$R142,INDEX('Sites Data'!$BH$11:$BH$210,(BG$2+SUM($R$4:$R141))),"")</f>
        <v/>
      </c>
      <c r="BM142" s="27" t="str" cm="1">
        <f t="array" ref="BM142">IF(BG$2&lt;=$R142,INDEX('Sites Data'!$BI$11:$BI$210,(BG$2+SUM($R$4:$R141))),"")</f>
        <v/>
      </c>
      <c r="BN142" s="27" t="str" cm="1">
        <f t="array" ref="BN142">IF(BG$2&lt;=$R142,INDEX('Sites Data'!$BJ$11:$BJ$210,(BG$2+SUM($R$4:$R141))),"")</f>
        <v/>
      </c>
      <c r="BO142" s="27" t="str" cm="1">
        <f t="array" ref="BO142">IF(BG$2&lt;=$R142,INDEX('Sites Data'!$BK$11:$BK$210,(BG$2+SUM($R$4:$R141))),"")</f>
        <v/>
      </c>
      <c r="BP142" s="25" t="str">
        <f>IF(BG142="","",SUMIF(Hide[Unique Types],$C142&amp;" "&amp;BH142&amp;" "&amp;BI142&amp;" "&amp;BJ142,SiteCalc2[FCI Charging Capacity '[kWh/day']]))</f>
        <v/>
      </c>
      <c r="BQ142" s="27" t="str" cm="1">
        <f t="array" ref="BQ142">IF(BQ$2&lt;=$R142,INDEX('Sites Data'!$BC$11:$BC$210,(BQ$2+SUM($R$4:$R141))),"")</f>
        <v/>
      </c>
      <c r="BR142" s="27" t="str" cm="1">
        <f t="array" ref="BR142">IF(BQ$2&lt;=$R142,INDEX('Sites Data'!$BD$11:$BD$210,(BQ$2+SUM($R$4:$R141))),"")</f>
        <v/>
      </c>
      <c r="BS142" s="27" t="str" cm="1">
        <f t="array" ref="BS142">IF(BQ$2&lt;=$R142,INDEX('Sites Data'!$BE$11:$BE$210,(BQ$2+SUM($R$4:$R141))),"")</f>
        <v/>
      </c>
      <c r="BT142" s="27" t="str" cm="1">
        <f t="array" ref="BT142">IF(BQ$2&lt;=$R142,INDEX('Sites Data'!$BF$11:$BF$210,(BQ$2+SUM($R$4:$R141))),"")</f>
        <v/>
      </c>
      <c r="BU142" s="27" t="str" cm="1">
        <f t="array" ref="BU142">IF(BQ$2&lt;=$R142,INDEX('Sites Data'!$BG$11:$BG$210,(BQ$2+SUM($R$4:$R141))),"")</f>
        <v/>
      </c>
      <c r="BV142" s="27" t="str" cm="1">
        <f t="array" ref="BV142">IF(BQ$2&lt;=$R142,INDEX('Sites Data'!$BH$11:$BH$210,(BQ$2+SUM($R$4:$R141))),"")</f>
        <v/>
      </c>
      <c r="BW142" s="27" t="str" cm="1">
        <f t="array" ref="BW142">IF(BQ$2&lt;=$R142,INDEX('Sites Data'!$BI$11:$BI$210,(BQ$2+SUM($R$4:$R141))),"")</f>
        <v/>
      </c>
      <c r="BX142" s="27" t="str" cm="1">
        <f t="array" ref="BX142">IF(BQ$2&lt;=$R142,INDEX('Sites Data'!$BJ$11:$BJ$210,(BQ$2+SUM($R$4:$R141))),"")</f>
        <v/>
      </c>
      <c r="BY142" s="27" t="str" cm="1">
        <f t="array" ref="BY142">IF(BQ$2&lt;=$R142,INDEX('Sites Data'!$BK$11:$BK$210,(BQ$2+SUM($R$4:$R141))),"")</f>
        <v/>
      </c>
      <c r="BZ142" s="25" t="str">
        <f>IF(BQ142="","",SUMIF(Hide[Unique Types],$C142&amp;" "&amp;BR142&amp;" "&amp;BS142&amp;" "&amp;BT142,SiteCalc2[FCI Charging Capacity '[kWh/day']]))</f>
        <v/>
      </c>
      <c r="CA142" s="27" t="str" cm="1">
        <f t="array" ref="CA142">IF(CA$2&lt;=$R142,INDEX('Sites Data'!$BC$11:$BC$210,(CA$2+SUM($R$4:$R141))),"")</f>
        <v/>
      </c>
      <c r="CB142" s="27" t="str" cm="1">
        <f t="array" ref="CB142">IF(CA$2&lt;=$R142,INDEX('Sites Data'!$BD$11:$BD$210,(CA$2+SUM($R$4:$R141))),"")</f>
        <v/>
      </c>
      <c r="CC142" s="27" t="str" cm="1">
        <f t="array" ref="CC142">IF(CA$2&lt;=$R142,INDEX('Sites Data'!$BE$11:$BE$210,(CA$2+SUM($R$4:$R141))),"")</f>
        <v/>
      </c>
      <c r="CD142" s="27" t="str" cm="1">
        <f t="array" ref="CD142">IF(CA$2&lt;=$R142,INDEX('Sites Data'!$BF$11:$BF$210,(CA$2+SUM($R$4:$R141))),"")</f>
        <v/>
      </c>
      <c r="CE142" s="27" t="str" cm="1">
        <f t="array" ref="CE142">IF(CA$2&lt;=$R142,INDEX('Sites Data'!$BG$11:$BG$210,(CA$2+SUM($R$4:$R141))),"")</f>
        <v/>
      </c>
      <c r="CF142" s="27" t="str" cm="1">
        <f t="array" ref="CF142">IF(CA$2&lt;=$R142,INDEX('Sites Data'!$BH$11:$BH$210,(CA$2+SUM($R$4:$R141))),"")</f>
        <v/>
      </c>
      <c r="CG142" s="27" t="str" cm="1">
        <f t="array" ref="CG142">IF(CA$2&lt;=$R142,INDEX('Sites Data'!$BI$11:$BI$210,(CA$2+SUM($R$4:$R141))),"")</f>
        <v/>
      </c>
      <c r="CH142" s="27" t="str" cm="1">
        <f t="array" ref="CH142">IF(CA$2&lt;=$R142,INDEX('Sites Data'!$BJ$11:$BJ$210,(CA$2+SUM($R$4:$R141))),"")</f>
        <v/>
      </c>
      <c r="CI142" s="27" t="str" cm="1">
        <f t="array" ref="CI142">IF(CA$2&lt;=$R142,INDEX('Sites Data'!$BK$11:$BK$210,(CA$2+SUM($R$4:$R141))),"")</f>
        <v/>
      </c>
      <c r="CJ142" s="25" t="str">
        <f>IF(CA142="","",SUMIF(Hide[Unique Types],$C142&amp;" "&amp;CB142&amp;" "&amp;CC142&amp;" "&amp;CD142,SiteCalc2[FCI Charging Capacity '[kWh/day']]))</f>
        <v/>
      </c>
      <c r="CK142" s="25" t="str">
        <f t="shared" si="35"/>
        <v/>
      </c>
      <c r="CL142" s="25" t="str">
        <f t="shared" si="36"/>
        <v/>
      </c>
      <c r="CM142" s="25" t="str">
        <f t="shared" si="37"/>
        <v/>
      </c>
      <c r="CN142" s="25" t="str">
        <f t="shared" si="38"/>
        <v/>
      </c>
      <c r="CO142" s="25" t="str">
        <f t="shared" si="39"/>
        <v/>
      </c>
      <c r="CP142" s="25" t="str">
        <f t="shared" si="40"/>
        <v/>
      </c>
      <c r="CQ142" s="25" t="str">
        <f t="shared" si="41"/>
        <v/>
      </c>
      <c r="CR142" s="25" t="str">
        <f t="shared" si="42"/>
        <v/>
      </c>
      <c r="CS142" s="25" t="str">
        <f t="shared" si="43"/>
        <v/>
      </c>
      <c r="CT142" s="25" t="str">
        <f t="shared" si="44"/>
        <v/>
      </c>
    </row>
    <row r="143" spans="1:98" x14ac:dyDescent="0.3">
      <c r="A143" s="20">
        <v>140</v>
      </c>
      <c r="B143" s="20">
        <f t="shared" si="34"/>
        <v>0</v>
      </c>
      <c r="D143" s="25">
        <f>_xlfn.XLOOKUP(C143,SiteChar[Site Name],SiteChar[Site Street Address],"",0,1)</f>
        <v>0</v>
      </c>
      <c r="E143" s="25" t="str">
        <f>_xlfn.XLOOKUP(D143,SiteChar[Site Street Address],SiteChar[Site City],"",0,1)</f>
        <v/>
      </c>
      <c r="F143" s="25">
        <f>_xlfn.XLOOKUP($C143,SiteChar[Site Name],SiteChar[Latitude],"",0,1)</f>
        <v>0</v>
      </c>
      <c r="G143" s="25">
        <f>_xlfn.XLOOKUP($C143,SiteChar[Site Name],SiteChar[Longitude],"",0,1)</f>
        <v>0</v>
      </c>
      <c r="H143" s="33">
        <f>_xlfn.XLOOKUP($C143,SiteChar[Site Name],SiteChar[Expected Date of Station Operation],"",0,1)</f>
        <v>0</v>
      </c>
      <c r="I143" s="34">
        <f>_xlfn.XLOOKUP($C143,SiteChar[Site Name],SiteChar[Expected Daily Permitted Hours],"",0,1)</f>
        <v>0</v>
      </c>
      <c r="J143" s="25">
        <f>_xlfn.XLOOKUP($C143,SiteChar[Site Name],SiteChar[Maximum Total Site Power 
'[kW']],"",0,1)</f>
        <v>0</v>
      </c>
      <c r="K143" s="25"/>
      <c r="L143" s="25" cm="1">
        <f t="array" ref="L143">_xlfn.XLOOKUP($C143,SiteChar[Site Name],SiteCalc1[Total Site
FCI 
Power Rating 
'[kW']],"",0,1)</f>
        <v>0</v>
      </c>
      <c r="M143" s="25" cm="1">
        <f t="array" ref="M143">_xlfn.XLOOKUP($C143,SiteChar[Site Name],SiteCalc1[Total 
Site 
LMD-FCI Power Rating 
'[kW']],"",0,1)</f>
        <v>0</v>
      </c>
      <c r="N143" s="25" cm="1">
        <f t="array" ref="N143">_xlfn.XLOOKUP($C143,SiteChar[Site Name],SiteCalc1[Total Site
HD-FCI Power Rating 
'[kW']],"",0,1)</f>
        <v>0</v>
      </c>
      <c r="O143" s="25" cm="1">
        <f t="array" ref="O143">_xlfn.XLOOKUP($C143,SiteChar[Site Name],SiteCalc2[Total Number of 
Site 
FSEs],"",0,1)</f>
        <v>0</v>
      </c>
      <c r="P143" s="27" cm="1">
        <f t="array" ref="P143">_xlfn.XLOOKUP($C143,SiteChar[Site Name],SiteCalc2[Total Number of Site
LMD-FCI FSEs],"",0,1)</f>
        <v>0</v>
      </c>
      <c r="Q143" s="27" cm="1">
        <f t="array" ref="Q143">_xlfn.XLOOKUP($C143,SiteChar[Site Name],SiteCalc2[Total Number of Site
HD-FCI FSEs],"",0,1)</f>
        <v>0</v>
      </c>
      <c r="R143" s="27" t="str" cm="1">
        <f t="array" ref="R143">_xlfn.XLOOKUP(C143,'Sites Data'!AZ150:$AZ$210,'Sites Data'!BA150:$BA$210,"",0,1)</f>
        <v/>
      </c>
      <c r="S143" s="25" t="str" cm="1">
        <f t="array" ref="S143">INDEX('Sites Data'!$BC$11:$BC$210,(S$2+SUM($R$4:R142)))</f>
        <v/>
      </c>
      <c r="T143" s="25" t="str" cm="1">
        <f t="array" ref="T143">INDEX('Sites Data'!$BD$11:$BD$210,(S$2+SUM($R$4:R142)))</f>
        <v/>
      </c>
      <c r="U143" s="25" t="str" cm="1">
        <f t="array" ref="U143">INDEX('Sites Data'!$BE$11:$BE$210,(S$2+SUM($R$4:$R142)))</f>
        <v/>
      </c>
      <c r="V143" s="25" t="str" cm="1">
        <f t="array" ref="V143">INDEX('Sites Data'!$BF$11:$BF$210,(S$2+SUM($R$4:$R142)))</f>
        <v/>
      </c>
      <c r="W143" s="25" t="str" cm="1">
        <f t="array" ref="W143">INDEX('Sites Data'!$BG$11:$BG$210,(S$2+SUM($R$4:$R142)))</f>
        <v/>
      </c>
      <c r="X143" s="25" t="str" cm="1">
        <f t="array" ref="X143">INDEX('Sites Data'!$BH$11:$BH$210,(S$2+SUM($R$4:$R142)))</f>
        <v/>
      </c>
      <c r="Y143" s="25" t="str" cm="1">
        <f t="array" ref="Y143">INDEX('Sites Data'!$BI$11:$BI$210,(S$2+SUM($R$4:$R142)))</f>
        <v/>
      </c>
      <c r="Z143" s="25" t="str" cm="1">
        <f t="array" ref="Z143">INDEX('Sites Data'!$BJ$11:$BJ$210,(S$2+SUM($R$4:$R142)))</f>
        <v/>
      </c>
      <c r="AA143" s="25" t="str" cm="1">
        <f t="array" ref="AA143">INDEX('Sites Data'!$BK$11:$BK$210,(S$2+SUM($R$4:$R142)))</f>
        <v/>
      </c>
      <c r="AB143" s="25" t="str">
        <f>IF(S143="","",SUMIF(Hide[Unique Types],$C143&amp;" "&amp;T143&amp;" "&amp;U143&amp;" "&amp;V143,SiteCalc2[FCI Charging Capacity '[kWh/day']]))</f>
        <v/>
      </c>
      <c r="AC143" s="27" t="str" cm="1">
        <f t="array" ref="AC143">IF(AC$2&lt;=$R143,INDEX('Sites Data'!$BC$11:$BC$210,(AC$2+SUM($R$4:$R142))),"")</f>
        <v/>
      </c>
      <c r="AD143" s="152" t="str" cm="1">
        <f t="array" ref="AD143">IF(AC$2&lt;=$R143,INDEX('Sites Data'!$BD$11:$BD$210,(AC$2+SUM($R$4:$R142))),"")</f>
        <v/>
      </c>
      <c r="AE143" s="27" t="str" cm="1">
        <f t="array" ref="AE143">IF(AC$2&lt;=$R143,INDEX('Sites Data'!$BE$11:$BE$210,(AC$2+SUM($R$4:$R142))),"")</f>
        <v/>
      </c>
      <c r="AF143" s="27" t="str" cm="1">
        <f t="array" ref="AF143">IF(AC$2&lt;=$R143,INDEX('Sites Data'!$BF$11:$BF$210,(AC$2+SUM($R$4:$R142))),"")</f>
        <v/>
      </c>
      <c r="AG143" s="27" t="str" cm="1">
        <f t="array" ref="AG143">IF(AC$2&lt;=$R143,INDEX('Sites Data'!$BG$11:$BG$210,(AC$2+SUM($R$4:$R142))),"")</f>
        <v/>
      </c>
      <c r="AH143" s="27" t="str" cm="1">
        <f t="array" ref="AH143">IF(AC$2&lt;=$R143,INDEX('Sites Data'!$BH$11:$BH$210,(AC$2+SUM($R$4:$R142))),"")</f>
        <v/>
      </c>
      <c r="AI143" s="27" t="str" cm="1">
        <f t="array" ref="AI143">IF(AC$2&lt;=$R143,INDEX('Sites Data'!$BI$11:$BI$210,(AC$2+SUM($R$4:$R142))),"")</f>
        <v/>
      </c>
      <c r="AJ143" s="27" t="str" cm="1">
        <f t="array" ref="AJ143">IF(AC$2&lt;=$R143,INDEX('Sites Data'!$BJ$11:$BJ$210,(AC$2+SUM($R$4:$R142))),"")</f>
        <v/>
      </c>
      <c r="AK143" s="27" t="str" cm="1">
        <f t="array" ref="AK143">IF(AC$2&lt;=$R143,INDEX('Sites Data'!$BK$11:$BK$210,(AC$2+SUM($R$4:$R142))),"")</f>
        <v/>
      </c>
      <c r="AL143" s="25" t="str">
        <f>IF(AC143="","",SUMIF(Hide[Unique Types],$C143&amp;" "&amp;AD143&amp;" "&amp;AE143&amp;" "&amp;AF143,SiteCalc2[FCI Charging Capacity '[kWh/day']]))</f>
        <v/>
      </c>
      <c r="AM143" s="27" t="str" cm="1">
        <f t="array" ref="AM143">IF(AM$2&lt;=$R143,INDEX('Sites Data'!$BC$11:$BC$210,(AM$2+SUM($R$4:$R142))),"")</f>
        <v/>
      </c>
      <c r="AN143" s="27" t="str" cm="1">
        <f t="array" ref="AN143">IF(AM$2&lt;=$R143,INDEX('Sites Data'!$BD$11:$BD$210,(AM$2+SUM($R$4:$R142))),"")</f>
        <v/>
      </c>
      <c r="AO143" s="27" t="str" cm="1">
        <f t="array" ref="AO143">IF(AM$2&lt;=$R143,INDEX('Sites Data'!$BE$11:$BE$210,(AM$2+SUM($R$4:$R142))),"")</f>
        <v/>
      </c>
      <c r="AP143" s="27" t="str" cm="1">
        <f t="array" ref="AP143">IF(AM$2&lt;=$R143,INDEX('Sites Data'!$BF$11:$BF$210,(AM$2+SUM($R$4:$R142))),"")</f>
        <v/>
      </c>
      <c r="AQ143" s="27" t="str" cm="1">
        <f t="array" ref="AQ143">IF(AM$2&lt;=$R143,INDEX('Sites Data'!$BG$11:$BG$210,(AM$2+SUM($R$4:$R142))),"")</f>
        <v/>
      </c>
      <c r="AR143" s="27" t="str" cm="1">
        <f t="array" ref="AR143">IF(AM$2&lt;=$R143,INDEX('Sites Data'!$BH$11:$BH$210,(AM$2+SUM($R$4:$R142))),"")</f>
        <v/>
      </c>
      <c r="AS143" s="27" t="str" cm="1">
        <f t="array" ref="AS143">IF(AM$2&lt;=$R143,INDEX('Sites Data'!$BI$11:$BI$210,(AM$2+SUM($R$4:$R142))),"")</f>
        <v/>
      </c>
      <c r="AT143" s="27" t="str" cm="1">
        <f t="array" ref="AT143">IF(AM$2&lt;=$R143,INDEX('Sites Data'!$BJ$11:$BJ$210,(AM$2+SUM($R$4:$R142))),"")</f>
        <v/>
      </c>
      <c r="AU143" s="27" t="str" cm="1">
        <f t="array" ref="AU143">IF(AM$2&lt;=$R143,INDEX('Sites Data'!$BK$11:$BK$210,(AM$2+SUM($R$4:$R142))),"")</f>
        <v/>
      </c>
      <c r="AV143" s="25" t="str">
        <f>IF(AM143="","",SUMIF(Hide[Unique Types],$C143&amp;" "&amp;AN143&amp;" "&amp;AO143&amp;" "&amp;AP143,SiteCalc2[FCI Charging Capacity '[kWh/day']]))</f>
        <v/>
      </c>
      <c r="AW143" s="27" t="str" cm="1">
        <f t="array" ref="AW143">IF(AW$2&lt;=$R143,INDEX('Sites Data'!$BC$11:$BC$210,(AW$2+SUM($R$4:$R142))),"")</f>
        <v/>
      </c>
      <c r="AX143" s="27" t="str" cm="1">
        <f t="array" ref="AX143">IF(AW$2&lt;=$R143,INDEX('Sites Data'!$BD$11:$BD$210,(AW$2+SUM($R$4:$R142))),"")</f>
        <v/>
      </c>
      <c r="AY143" s="27" t="str" cm="1">
        <f t="array" ref="AY143">IF(AW$2&lt;=$R143,INDEX('Sites Data'!$BE$11:$BE$210,(AW$2+SUM($R$4:$R142))),"")</f>
        <v/>
      </c>
      <c r="AZ143" s="27" t="str" cm="1">
        <f t="array" ref="AZ143">IF(AW$2&lt;=$R143,INDEX('Sites Data'!$BF$11:$BF$210,(AW$2+SUM($R$4:$R142))),"")</f>
        <v/>
      </c>
      <c r="BA143" s="27" t="str" cm="1">
        <f t="array" ref="BA143">IF(AW$2&lt;=$R143,INDEX('Sites Data'!$BG$11:$BG$210,(AW$2+SUM($R$4:$R142))),"")</f>
        <v/>
      </c>
      <c r="BB143" s="27" t="str" cm="1">
        <f t="array" ref="BB143">IF(AW$2&lt;=$R143,INDEX('Sites Data'!$BH$11:$BH$210,(AW$2+SUM($R$4:$R142))),"")</f>
        <v/>
      </c>
      <c r="BC143" s="27" t="str" cm="1">
        <f t="array" ref="BC143">IF(AW$2&lt;=$R143,INDEX('Sites Data'!$BI$11:$BI$210,(AW$2+SUM($R$4:$R142))),"")</f>
        <v/>
      </c>
      <c r="BD143" s="27" t="str" cm="1">
        <f t="array" ref="BD143">IF(AW$2&lt;=$R143,INDEX('Sites Data'!$BJ$11:$BJ$210,(AW$2+SUM($R$4:$R142))),"")</f>
        <v/>
      </c>
      <c r="BE143" s="27" t="str" cm="1">
        <f t="array" ref="BE143">IF(AW$2&lt;=$R143,INDEX('Sites Data'!$BK$11:$BK$210,(AW$2+SUM($R$4:$R142))),"")</f>
        <v/>
      </c>
      <c r="BF143" s="25" t="str">
        <f>IF(AW143="","",SUMIF(Hide[Unique Types],$C143&amp;" "&amp;AX143&amp;" "&amp;AY143&amp;" "&amp;AZ143,SiteCalc2[FCI Charging Capacity '[kWh/day']]))</f>
        <v/>
      </c>
      <c r="BG143" s="27" t="str" cm="1">
        <f t="array" ref="BG143">IF(BG$2&lt;=$R143,INDEX('Sites Data'!$BC$11:$BC$210,(BG$2+SUM($R$4:$R142))),"")</f>
        <v/>
      </c>
      <c r="BH143" s="27" t="str" cm="1">
        <f t="array" ref="BH143">IF(BG$2&lt;=$R143,INDEX('Sites Data'!$BD$11:$BD$210,(BG$2+SUM($R$4:$R142))),"")</f>
        <v/>
      </c>
      <c r="BI143" s="27" t="str" cm="1">
        <f t="array" ref="BI143">IF(BG$2&lt;=$R143,INDEX('Sites Data'!$BE$11:$BE$210,(BG$2+SUM($R$4:$R142))),"")</f>
        <v/>
      </c>
      <c r="BJ143" s="27" t="str" cm="1">
        <f t="array" ref="BJ143">IF(BG$2&lt;=$R143,INDEX('Sites Data'!$BF$11:$BF$210,(BG$2+SUM($R$4:$R142))),"")</f>
        <v/>
      </c>
      <c r="BK143" s="27" t="str" cm="1">
        <f t="array" ref="BK143">IF(BG$2&lt;=$R143,INDEX('Sites Data'!$BG$11:$BG$210,(BG$2+SUM($R$4:$R142))),"")</f>
        <v/>
      </c>
      <c r="BL143" s="27" t="str" cm="1">
        <f t="array" ref="BL143">IF(BG$2&lt;=$R143,INDEX('Sites Data'!$BH$11:$BH$210,(BG$2+SUM($R$4:$R142))),"")</f>
        <v/>
      </c>
      <c r="BM143" s="27" t="str" cm="1">
        <f t="array" ref="BM143">IF(BG$2&lt;=$R143,INDEX('Sites Data'!$BI$11:$BI$210,(BG$2+SUM($R$4:$R142))),"")</f>
        <v/>
      </c>
      <c r="BN143" s="27" t="str" cm="1">
        <f t="array" ref="BN143">IF(BG$2&lt;=$R143,INDEX('Sites Data'!$BJ$11:$BJ$210,(BG$2+SUM($R$4:$R142))),"")</f>
        <v/>
      </c>
      <c r="BO143" s="27" t="str" cm="1">
        <f t="array" ref="BO143">IF(BG$2&lt;=$R143,INDEX('Sites Data'!$BK$11:$BK$210,(BG$2+SUM($R$4:$R142))),"")</f>
        <v/>
      </c>
      <c r="BP143" s="25" t="str">
        <f>IF(BG143="","",SUMIF(Hide[Unique Types],$C143&amp;" "&amp;BH143&amp;" "&amp;BI143&amp;" "&amp;BJ143,SiteCalc2[FCI Charging Capacity '[kWh/day']]))</f>
        <v/>
      </c>
      <c r="BQ143" s="27" t="str" cm="1">
        <f t="array" ref="BQ143">IF(BQ$2&lt;=$R143,INDEX('Sites Data'!$BC$11:$BC$210,(BQ$2+SUM($R$4:$R142))),"")</f>
        <v/>
      </c>
      <c r="BR143" s="27" t="str" cm="1">
        <f t="array" ref="BR143">IF(BQ$2&lt;=$R143,INDEX('Sites Data'!$BD$11:$BD$210,(BQ$2+SUM($R$4:$R142))),"")</f>
        <v/>
      </c>
      <c r="BS143" s="27" t="str" cm="1">
        <f t="array" ref="BS143">IF(BQ$2&lt;=$R143,INDEX('Sites Data'!$BE$11:$BE$210,(BQ$2+SUM($R$4:$R142))),"")</f>
        <v/>
      </c>
      <c r="BT143" s="27" t="str" cm="1">
        <f t="array" ref="BT143">IF(BQ$2&lt;=$R143,INDEX('Sites Data'!$BF$11:$BF$210,(BQ$2+SUM($R$4:$R142))),"")</f>
        <v/>
      </c>
      <c r="BU143" s="27" t="str" cm="1">
        <f t="array" ref="BU143">IF(BQ$2&lt;=$R143,INDEX('Sites Data'!$BG$11:$BG$210,(BQ$2+SUM($R$4:$R142))),"")</f>
        <v/>
      </c>
      <c r="BV143" s="27" t="str" cm="1">
        <f t="array" ref="BV143">IF(BQ$2&lt;=$R143,INDEX('Sites Data'!$BH$11:$BH$210,(BQ$2+SUM($R$4:$R142))),"")</f>
        <v/>
      </c>
      <c r="BW143" s="27" t="str" cm="1">
        <f t="array" ref="BW143">IF(BQ$2&lt;=$R143,INDEX('Sites Data'!$BI$11:$BI$210,(BQ$2+SUM($R$4:$R142))),"")</f>
        <v/>
      </c>
      <c r="BX143" s="27" t="str" cm="1">
        <f t="array" ref="BX143">IF(BQ$2&lt;=$R143,INDEX('Sites Data'!$BJ$11:$BJ$210,(BQ$2+SUM($R$4:$R142))),"")</f>
        <v/>
      </c>
      <c r="BY143" s="27" t="str" cm="1">
        <f t="array" ref="BY143">IF(BQ$2&lt;=$R143,INDEX('Sites Data'!$BK$11:$BK$210,(BQ$2+SUM($R$4:$R142))),"")</f>
        <v/>
      </c>
      <c r="BZ143" s="25" t="str">
        <f>IF(BQ143="","",SUMIF(Hide[Unique Types],$C143&amp;" "&amp;BR143&amp;" "&amp;BS143&amp;" "&amp;BT143,SiteCalc2[FCI Charging Capacity '[kWh/day']]))</f>
        <v/>
      </c>
      <c r="CA143" s="27" t="str" cm="1">
        <f t="array" ref="CA143">IF(CA$2&lt;=$R143,INDEX('Sites Data'!$BC$11:$BC$210,(CA$2+SUM($R$4:$R142))),"")</f>
        <v/>
      </c>
      <c r="CB143" s="27" t="str" cm="1">
        <f t="array" ref="CB143">IF(CA$2&lt;=$R143,INDEX('Sites Data'!$BD$11:$BD$210,(CA$2+SUM($R$4:$R142))),"")</f>
        <v/>
      </c>
      <c r="CC143" s="27" t="str" cm="1">
        <f t="array" ref="CC143">IF(CA$2&lt;=$R143,INDEX('Sites Data'!$BE$11:$BE$210,(CA$2+SUM($R$4:$R142))),"")</f>
        <v/>
      </c>
      <c r="CD143" s="27" t="str" cm="1">
        <f t="array" ref="CD143">IF(CA$2&lt;=$R143,INDEX('Sites Data'!$BF$11:$BF$210,(CA$2+SUM($R$4:$R142))),"")</f>
        <v/>
      </c>
      <c r="CE143" s="27" t="str" cm="1">
        <f t="array" ref="CE143">IF(CA$2&lt;=$R143,INDEX('Sites Data'!$BG$11:$BG$210,(CA$2+SUM($R$4:$R142))),"")</f>
        <v/>
      </c>
      <c r="CF143" s="27" t="str" cm="1">
        <f t="array" ref="CF143">IF(CA$2&lt;=$R143,INDEX('Sites Data'!$BH$11:$BH$210,(CA$2+SUM($R$4:$R142))),"")</f>
        <v/>
      </c>
      <c r="CG143" s="27" t="str" cm="1">
        <f t="array" ref="CG143">IF(CA$2&lt;=$R143,INDEX('Sites Data'!$BI$11:$BI$210,(CA$2+SUM($R$4:$R142))),"")</f>
        <v/>
      </c>
      <c r="CH143" s="27" t="str" cm="1">
        <f t="array" ref="CH143">IF(CA$2&lt;=$R143,INDEX('Sites Data'!$BJ$11:$BJ$210,(CA$2+SUM($R$4:$R142))),"")</f>
        <v/>
      </c>
      <c r="CI143" s="27" t="str" cm="1">
        <f t="array" ref="CI143">IF(CA$2&lt;=$R143,INDEX('Sites Data'!$BK$11:$BK$210,(CA$2+SUM($R$4:$R142))),"")</f>
        <v/>
      </c>
      <c r="CJ143" s="25" t="str">
        <f>IF(CA143="","",SUMIF(Hide[Unique Types],$C143&amp;" "&amp;CB143&amp;" "&amp;CC143&amp;" "&amp;CD143,SiteCalc2[FCI Charging Capacity '[kWh/day']]))</f>
        <v/>
      </c>
      <c r="CK143" s="25" t="str">
        <f t="shared" si="35"/>
        <v/>
      </c>
      <c r="CL143" s="25" t="str">
        <f t="shared" si="36"/>
        <v/>
      </c>
      <c r="CM143" s="25" t="str">
        <f t="shared" si="37"/>
        <v/>
      </c>
      <c r="CN143" s="25" t="str">
        <f t="shared" si="38"/>
        <v/>
      </c>
      <c r="CO143" s="25" t="str">
        <f t="shared" si="39"/>
        <v/>
      </c>
      <c r="CP143" s="25" t="str">
        <f t="shared" si="40"/>
        <v/>
      </c>
      <c r="CQ143" s="25" t="str">
        <f t="shared" si="41"/>
        <v/>
      </c>
      <c r="CR143" s="25" t="str">
        <f t="shared" si="42"/>
        <v/>
      </c>
      <c r="CS143" s="25" t="str">
        <f t="shared" si="43"/>
        <v/>
      </c>
      <c r="CT143" s="25" t="str">
        <f t="shared" si="44"/>
        <v/>
      </c>
    </row>
    <row r="144" spans="1:98" x14ac:dyDescent="0.3">
      <c r="A144" s="20">
        <v>141</v>
      </c>
      <c r="B144" s="20">
        <f t="shared" si="34"/>
        <v>0</v>
      </c>
      <c r="D144" s="25">
        <f>_xlfn.XLOOKUP(C144,SiteChar[Site Name],SiteChar[Site Street Address],"",0,1)</f>
        <v>0</v>
      </c>
      <c r="E144" s="25" t="str">
        <f>_xlfn.XLOOKUP(D144,SiteChar[Site Street Address],SiteChar[Site City],"",0,1)</f>
        <v/>
      </c>
      <c r="F144" s="25">
        <f>_xlfn.XLOOKUP($C144,SiteChar[Site Name],SiteChar[Latitude],"",0,1)</f>
        <v>0</v>
      </c>
      <c r="G144" s="25">
        <f>_xlfn.XLOOKUP($C144,SiteChar[Site Name],SiteChar[Longitude],"",0,1)</f>
        <v>0</v>
      </c>
      <c r="H144" s="33">
        <f>_xlfn.XLOOKUP($C144,SiteChar[Site Name],SiteChar[Expected Date of Station Operation],"",0,1)</f>
        <v>0</v>
      </c>
      <c r="I144" s="34">
        <f>_xlfn.XLOOKUP($C144,SiteChar[Site Name],SiteChar[Expected Daily Permitted Hours],"",0,1)</f>
        <v>0</v>
      </c>
      <c r="J144" s="25">
        <f>_xlfn.XLOOKUP($C144,SiteChar[Site Name],SiteChar[Maximum Total Site Power 
'[kW']],"",0,1)</f>
        <v>0</v>
      </c>
      <c r="K144" s="25"/>
      <c r="L144" s="25" cm="1">
        <f t="array" ref="L144">_xlfn.XLOOKUP($C144,SiteChar[Site Name],SiteCalc1[Total Site
FCI 
Power Rating 
'[kW']],"",0,1)</f>
        <v>0</v>
      </c>
      <c r="M144" s="25" cm="1">
        <f t="array" ref="M144">_xlfn.XLOOKUP($C144,SiteChar[Site Name],SiteCalc1[Total 
Site 
LMD-FCI Power Rating 
'[kW']],"",0,1)</f>
        <v>0</v>
      </c>
      <c r="N144" s="25" cm="1">
        <f t="array" ref="N144">_xlfn.XLOOKUP($C144,SiteChar[Site Name],SiteCalc1[Total Site
HD-FCI Power Rating 
'[kW']],"",0,1)</f>
        <v>0</v>
      </c>
      <c r="O144" s="25" cm="1">
        <f t="array" ref="O144">_xlfn.XLOOKUP($C144,SiteChar[Site Name],SiteCalc2[Total Number of 
Site 
FSEs],"",0,1)</f>
        <v>0</v>
      </c>
      <c r="P144" s="27" cm="1">
        <f t="array" ref="P144">_xlfn.XLOOKUP($C144,SiteChar[Site Name],SiteCalc2[Total Number of Site
LMD-FCI FSEs],"",0,1)</f>
        <v>0</v>
      </c>
      <c r="Q144" s="27" cm="1">
        <f t="array" ref="Q144">_xlfn.XLOOKUP($C144,SiteChar[Site Name],SiteCalc2[Total Number of Site
HD-FCI FSEs],"",0,1)</f>
        <v>0</v>
      </c>
      <c r="R144" s="27" t="str" cm="1">
        <f t="array" ref="R144">_xlfn.XLOOKUP(C144,'Sites Data'!AZ151:$AZ$210,'Sites Data'!BA151:$BA$210,"",0,1)</f>
        <v/>
      </c>
      <c r="S144" s="25" t="str" cm="1">
        <f t="array" ref="S144">INDEX('Sites Data'!$BC$11:$BC$210,(S$2+SUM($R$4:R143)))</f>
        <v/>
      </c>
      <c r="T144" s="25" t="str" cm="1">
        <f t="array" ref="T144">INDEX('Sites Data'!$BD$11:$BD$210,(S$2+SUM($R$4:R143)))</f>
        <v/>
      </c>
      <c r="U144" s="25" t="str" cm="1">
        <f t="array" ref="U144">INDEX('Sites Data'!$BE$11:$BE$210,(S$2+SUM($R$4:$R143)))</f>
        <v/>
      </c>
      <c r="V144" s="25" t="str" cm="1">
        <f t="array" ref="V144">INDEX('Sites Data'!$BF$11:$BF$210,(S$2+SUM($R$4:$R143)))</f>
        <v/>
      </c>
      <c r="W144" s="25" t="str" cm="1">
        <f t="array" ref="W144">INDEX('Sites Data'!$BG$11:$BG$210,(S$2+SUM($R$4:$R143)))</f>
        <v/>
      </c>
      <c r="X144" s="25" t="str" cm="1">
        <f t="array" ref="X144">INDEX('Sites Data'!$BH$11:$BH$210,(S$2+SUM($R$4:$R143)))</f>
        <v/>
      </c>
      <c r="Y144" s="25" t="str" cm="1">
        <f t="array" ref="Y144">INDEX('Sites Data'!$BI$11:$BI$210,(S$2+SUM($R$4:$R143)))</f>
        <v/>
      </c>
      <c r="Z144" s="25" t="str" cm="1">
        <f t="array" ref="Z144">INDEX('Sites Data'!$BJ$11:$BJ$210,(S$2+SUM($R$4:$R143)))</f>
        <v/>
      </c>
      <c r="AA144" s="25" t="str" cm="1">
        <f t="array" ref="AA144">INDEX('Sites Data'!$BK$11:$BK$210,(S$2+SUM($R$4:$R143)))</f>
        <v/>
      </c>
      <c r="AB144" s="25" t="str">
        <f>IF(S144="","",SUMIF(Hide[Unique Types],$C144&amp;" "&amp;T144&amp;" "&amp;U144&amp;" "&amp;V144,SiteCalc2[FCI Charging Capacity '[kWh/day']]))</f>
        <v/>
      </c>
      <c r="AC144" s="27" t="str" cm="1">
        <f t="array" ref="AC144">IF(AC$2&lt;=$R144,INDEX('Sites Data'!$BC$11:$BC$210,(AC$2+SUM($R$4:$R143))),"")</f>
        <v/>
      </c>
      <c r="AD144" s="152" t="str" cm="1">
        <f t="array" ref="AD144">IF(AC$2&lt;=$R144,INDEX('Sites Data'!$BD$11:$BD$210,(AC$2+SUM($R$4:$R143))),"")</f>
        <v/>
      </c>
      <c r="AE144" s="27" t="str" cm="1">
        <f t="array" ref="AE144">IF(AC$2&lt;=$R144,INDEX('Sites Data'!$BE$11:$BE$210,(AC$2+SUM($R$4:$R143))),"")</f>
        <v/>
      </c>
      <c r="AF144" s="27" t="str" cm="1">
        <f t="array" ref="AF144">IF(AC$2&lt;=$R144,INDEX('Sites Data'!$BF$11:$BF$210,(AC$2+SUM($R$4:$R143))),"")</f>
        <v/>
      </c>
      <c r="AG144" s="27" t="str" cm="1">
        <f t="array" ref="AG144">IF(AC$2&lt;=$R144,INDEX('Sites Data'!$BG$11:$BG$210,(AC$2+SUM($R$4:$R143))),"")</f>
        <v/>
      </c>
      <c r="AH144" s="27" t="str" cm="1">
        <f t="array" ref="AH144">IF(AC$2&lt;=$R144,INDEX('Sites Data'!$BH$11:$BH$210,(AC$2+SUM($R$4:$R143))),"")</f>
        <v/>
      </c>
      <c r="AI144" s="27" t="str" cm="1">
        <f t="array" ref="AI144">IF(AC$2&lt;=$R144,INDEX('Sites Data'!$BI$11:$BI$210,(AC$2+SUM($R$4:$R143))),"")</f>
        <v/>
      </c>
      <c r="AJ144" s="27" t="str" cm="1">
        <f t="array" ref="AJ144">IF(AC$2&lt;=$R144,INDEX('Sites Data'!$BJ$11:$BJ$210,(AC$2+SUM($R$4:$R143))),"")</f>
        <v/>
      </c>
      <c r="AK144" s="27" t="str" cm="1">
        <f t="array" ref="AK144">IF(AC$2&lt;=$R144,INDEX('Sites Data'!$BK$11:$BK$210,(AC$2+SUM($R$4:$R143))),"")</f>
        <v/>
      </c>
      <c r="AL144" s="25" t="str">
        <f>IF(AC144="","",SUMIF(Hide[Unique Types],$C144&amp;" "&amp;AD144&amp;" "&amp;AE144&amp;" "&amp;AF144,SiteCalc2[FCI Charging Capacity '[kWh/day']]))</f>
        <v/>
      </c>
      <c r="AM144" s="27" t="str" cm="1">
        <f t="array" ref="AM144">IF(AM$2&lt;=$R144,INDEX('Sites Data'!$BC$11:$BC$210,(AM$2+SUM($R$4:$R143))),"")</f>
        <v/>
      </c>
      <c r="AN144" s="27" t="str" cm="1">
        <f t="array" ref="AN144">IF(AM$2&lt;=$R144,INDEX('Sites Data'!$BD$11:$BD$210,(AM$2+SUM($R$4:$R143))),"")</f>
        <v/>
      </c>
      <c r="AO144" s="27" t="str" cm="1">
        <f t="array" ref="AO144">IF(AM$2&lt;=$R144,INDEX('Sites Data'!$BE$11:$BE$210,(AM$2+SUM($R$4:$R143))),"")</f>
        <v/>
      </c>
      <c r="AP144" s="27" t="str" cm="1">
        <f t="array" ref="AP144">IF(AM$2&lt;=$R144,INDEX('Sites Data'!$BF$11:$BF$210,(AM$2+SUM($R$4:$R143))),"")</f>
        <v/>
      </c>
      <c r="AQ144" s="27" t="str" cm="1">
        <f t="array" ref="AQ144">IF(AM$2&lt;=$R144,INDEX('Sites Data'!$BG$11:$BG$210,(AM$2+SUM($R$4:$R143))),"")</f>
        <v/>
      </c>
      <c r="AR144" s="27" t="str" cm="1">
        <f t="array" ref="AR144">IF(AM$2&lt;=$R144,INDEX('Sites Data'!$BH$11:$BH$210,(AM$2+SUM($R$4:$R143))),"")</f>
        <v/>
      </c>
      <c r="AS144" s="27" t="str" cm="1">
        <f t="array" ref="AS144">IF(AM$2&lt;=$R144,INDEX('Sites Data'!$BI$11:$BI$210,(AM$2+SUM($R$4:$R143))),"")</f>
        <v/>
      </c>
      <c r="AT144" s="27" t="str" cm="1">
        <f t="array" ref="AT144">IF(AM$2&lt;=$R144,INDEX('Sites Data'!$BJ$11:$BJ$210,(AM$2+SUM($R$4:$R143))),"")</f>
        <v/>
      </c>
      <c r="AU144" s="27" t="str" cm="1">
        <f t="array" ref="AU144">IF(AM$2&lt;=$R144,INDEX('Sites Data'!$BK$11:$BK$210,(AM$2+SUM($R$4:$R143))),"")</f>
        <v/>
      </c>
      <c r="AV144" s="25" t="str">
        <f>IF(AM144="","",SUMIF(Hide[Unique Types],$C144&amp;" "&amp;AN144&amp;" "&amp;AO144&amp;" "&amp;AP144,SiteCalc2[FCI Charging Capacity '[kWh/day']]))</f>
        <v/>
      </c>
      <c r="AW144" s="27" t="str" cm="1">
        <f t="array" ref="AW144">IF(AW$2&lt;=$R144,INDEX('Sites Data'!$BC$11:$BC$210,(AW$2+SUM($R$4:$R143))),"")</f>
        <v/>
      </c>
      <c r="AX144" s="27" t="str" cm="1">
        <f t="array" ref="AX144">IF(AW$2&lt;=$R144,INDEX('Sites Data'!$BD$11:$BD$210,(AW$2+SUM($R$4:$R143))),"")</f>
        <v/>
      </c>
      <c r="AY144" s="27" t="str" cm="1">
        <f t="array" ref="AY144">IF(AW$2&lt;=$R144,INDEX('Sites Data'!$BE$11:$BE$210,(AW$2+SUM($R$4:$R143))),"")</f>
        <v/>
      </c>
      <c r="AZ144" s="27" t="str" cm="1">
        <f t="array" ref="AZ144">IF(AW$2&lt;=$R144,INDEX('Sites Data'!$BF$11:$BF$210,(AW$2+SUM($R$4:$R143))),"")</f>
        <v/>
      </c>
      <c r="BA144" s="27" t="str" cm="1">
        <f t="array" ref="BA144">IF(AW$2&lt;=$R144,INDEX('Sites Data'!$BG$11:$BG$210,(AW$2+SUM($R$4:$R143))),"")</f>
        <v/>
      </c>
      <c r="BB144" s="27" t="str" cm="1">
        <f t="array" ref="BB144">IF(AW$2&lt;=$R144,INDEX('Sites Data'!$BH$11:$BH$210,(AW$2+SUM($R$4:$R143))),"")</f>
        <v/>
      </c>
      <c r="BC144" s="27" t="str" cm="1">
        <f t="array" ref="BC144">IF(AW$2&lt;=$R144,INDEX('Sites Data'!$BI$11:$BI$210,(AW$2+SUM($R$4:$R143))),"")</f>
        <v/>
      </c>
      <c r="BD144" s="27" t="str" cm="1">
        <f t="array" ref="BD144">IF(AW$2&lt;=$R144,INDEX('Sites Data'!$BJ$11:$BJ$210,(AW$2+SUM($R$4:$R143))),"")</f>
        <v/>
      </c>
      <c r="BE144" s="27" t="str" cm="1">
        <f t="array" ref="BE144">IF(AW$2&lt;=$R144,INDEX('Sites Data'!$BK$11:$BK$210,(AW$2+SUM($R$4:$R143))),"")</f>
        <v/>
      </c>
      <c r="BF144" s="25" t="str">
        <f>IF(AW144="","",SUMIF(Hide[Unique Types],$C144&amp;" "&amp;AX144&amp;" "&amp;AY144&amp;" "&amp;AZ144,SiteCalc2[FCI Charging Capacity '[kWh/day']]))</f>
        <v/>
      </c>
      <c r="BG144" s="27" t="str" cm="1">
        <f t="array" ref="BG144">IF(BG$2&lt;=$R144,INDEX('Sites Data'!$BC$11:$BC$210,(BG$2+SUM($R$4:$R143))),"")</f>
        <v/>
      </c>
      <c r="BH144" s="27" t="str" cm="1">
        <f t="array" ref="BH144">IF(BG$2&lt;=$R144,INDEX('Sites Data'!$BD$11:$BD$210,(BG$2+SUM($R$4:$R143))),"")</f>
        <v/>
      </c>
      <c r="BI144" s="27" t="str" cm="1">
        <f t="array" ref="BI144">IF(BG$2&lt;=$R144,INDEX('Sites Data'!$BE$11:$BE$210,(BG$2+SUM($R$4:$R143))),"")</f>
        <v/>
      </c>
      <c r="BJ144" s="27" t="str" cm="1">
        <f t="array" ref="BJ144">IF(BG$2&lt;=$R144,INDEX('Sites Data'!$BF$11:$BF$210,(BG$2+SUM($R$4:$R143))),"")</f>
        <v/>
      </c>
      <c r="BK144" s="27" t="str" cm="1">
        <f t="array" ref="BK144">IF(BG$2&lt;=$R144,INDEX('Sites Data'!$BG$11:$BG$210,(BG$2+SUM($R$4:$R143))),"")</f>
        <v/>
      </c>
      <c r="BL144" s="27" t="str" cm="1">
        <f t="array" ref="BL144">IF(BG$2&lt;=$R144,INDEX('Sites Data'!$BH$11:$BH$210,(BG$2+SUM($R$4:$R143))),"")</f>
        <v/>
      </c>
      <c r="BM144" s="27" t="str" cm="1">
        <f t="array" ref="BM144">IF(BG$2&lt;=$R144,INDEX('Sites Data'!$BI$11:$BI$210,(BG$2+SUM($R$4:$R143))),"")</f>
        <v/>
      </c>
      <c r="BN144" s="27" t="str" cm="1">
        <f t="array" ref="BN144">IF(BG$2&lt;=$R144,INDEX('Sites Data'!$BJ$11:$BJ$210,(BG$2+SUM($R$4:$R143))),"")</f>
        <v/>
      </c>
      <c r="BO144" s="27" t="str" cm="1">
        <f t="array" ref="BO144">IF(BG$2&lt;=$R144,INDEX('Sites Data'!$BK$11:$BK$210,(BG$2+SUM($R$4:$R143))),"")</f>
        <v/>
      </c>
      <c r="BP144" s="25" t="str">
        <f>IF(BG144="","",SUMIF(Hide[Unique Types],$C144&amp;" "&amp;BH144&amp;" "&amp;BI144&amp;" "&amp;BJ144,SiteCalc2[FCI Charging Capacity '[kWh/day']]))</f>
        <v/>
      </c>
      <c r="BQ144" s="27" t="str" cm="1">
        <f t="array" ref="BQ144">IF(BQ$2&lt;=$R144,INDEX('Sites Data'!$BC$11:$BC$210,(BQ$2+SUM($R$4:$R143))),"")</f>
        <v/>
      </c>
      <c r="BR144" s="27" t="str" cm="1">
        <f t="array" ref="BR144">IF(BQ$2&lt;=$R144,INDEX('Sites Data'!$BD$11:$BD$210,(BQ$2+SUM($R$4:$R143))),"")</f>
        <v/>
      </c>
      <c r="BS144" s="27" t="str" cm="1">
        <f t="array" ref="BS144">IF(BQ$2&lt;=$R144,INDEX('Sites Data'!$BE$11:$BE$210,(BQ$2+SUM($R$4:$R143))),"")</f>
        <v/>
      </c>
      <c r="BT144" s="27" t="str" cm="1">
        <f t="array" ref="BT144">IF(BQ$2&lt;=$R144,INDEX('Sites Data'!$BF$11:$BF$210,(BQ$2+SUM($R$4:$R143))),"")</f>
        <v/>
      </c>
      <c r="BU144" s="27" t="str" cm="1">
        <f t="array" ref="BU144">IF(BQ$2&lt;=$R144,INDEX('Sites Data'!$BG$11:$BG$210,(BQ$2+SUM($R$4:$R143))),"")</f>
        <v/>
      </c>
      <c r="BV144" s="27" t="str" cm="1">
        <f t="array" ref="BV144">IF(BQ$2&lt;=$R144,INDEX('Sites Data'!$BH$11:$BH$210,(BQ$2+SUM($R$4:$R143))),"")</f>
        <v/>
      </c>
      <c r="BW144" s="27" t="str" cm="1">
        <f t="array" ref="BW144">IF(BQ$2&lt;=$R144,INDEX('Sites Data'!$BI$11:$BI$210,(BQ$2+SUM($R$4:$R143))),"")</f>
        <v/>
      </c>
      <c r="BX144" s="27" t="str" cm="1">
        <f t="array" ref="BX144">IF(BQ$2&lt;=$R144,INDEX('Sites Data'!$BJ$11:$BJ$210,(BQ$2+SUM($R$4:$R143))),"")</f>
        <v/>
      </c>
      <c r="BY144" s="27" t="str" cm="1">
        <f t="array" ref="BY144">IF(BQ$2&lt;=$R144,INDEX('Sites Data'!$BK$11:$BK$210,(BQ$2+SUM($R$4:$R143))),"")</f>
        <v/>
      </c>
      <c r="BZ144" s="25" t="str">
        <f>IF(BQ144="","",SUMIF(Hide[Unique Types],$C144&amp;" "&amp;BR144&amp;" "&amp;BS144&amp;" "&amp;BT144,SiteCalc2[FCI Charging Capacity '[kWh/day']]))</f>
        <v/>
      </c>
      <c r="CA144" s="27" t="str" cm="1">
        <f t="array" ref="CA144">IF(CA$2&lt;=$R144,INDEX('Sites Data'!$BC$11:$BC$210,(CA$2+SUM($R$4:$R143))),"")</f>
        <v/>
      </c>
      <c r="CB144" s="27" t="str" cm="1">
        <f t="array" ref="CB144">IF(CA$2&lt;=$R144,INDEX('Sites Data'!$BD$11:$BD$210,(CA$2+SUM($R$4:$R143))),"")</f>
        <v/>
      </c>
      <c r="CC144" s="27" t="str" cm="1">
        <f t="array" ref="CC144">IF(CA$2&lt;=$R144,INDEX('Sites Data'!$BE$11:$BE$210,(CA$2+SUM($R$4:$R143))),"")</f>
        <v/>
      </c>
      <c r="CD144" s="27" t="str" cm="1">
        <f t="array" ref="CD144">IF(CA$2&lt;=$R144,INDEX('Sites Data'!$BF$11:$BF$210,(CA$2+SUM($R$4:$R143))),"")</f>
        <v/>
      </c>
      <c r="CE144" s="27" t="str" cm="1">
        <f t="array" ref="CE144">IF(CA$2&lt;=$R144,INDEX('Sites Data'!$BG$11:$BG$210,(CA$2+SUM($R$4:$R143))),"")</f>
        <v/>
      </c>
      <c r="CF144" s="27" t="str" cm="1">
        <f t="array" ref="CF144">IF(CA$2&lt;=$R144,INDEX('Sites Data'!$BH$11:$BH$210,(CA$2+SUM($R$4:$R143))),"")</f>
        <v/>
      </c>
      <c r="CG144" s="27" t="str" cm="1">
        <f t="array" ref="CG144">IF(CA$2&lt;=$R144,INDEX('Sites Data'!$BI$11:$BI$210,(CA$2+SUM($R$4:$R143))),"")</f>
        <v/>
      </c>
      <c r="CH144" s="27" t="str" cm="1">
        <f t="array" ref="CH144">IF(CA$2&lt;=$R144,INDEX('Sites Data'!$BJ$11:$BJ$210,(CA$2+SUM($R$4:$R143))),"")</f>
        <v/>
      </c>
      <c r="CI144" s="27" t="str" cm="1">
        <f t="array" ref="CI144">IF(CA$2&lt;=$R144,INDEX('Sites Data'!$BK$11:$BK$210,(CA$2+SUM($R$4:$R143))),"")</f>
        <v/>
      </c>
      <c r="CJ144" s="25" t="str">
        <f>IF(CA144="","",SUMIF(Hide[Unique Types],$C144&amp;" "&amp;CB144&amp;" "&amp;CC144&amp;" "&amp;CD144,SiteCalc2[FCI Charging Capacity '[kWh/day']]))</f>
        <v/>
      </c>
      <c r="CK144" s="25" t="str">
        <f t="shared" si="35"/>
        <v/>
      </c>
      <c r="CL144" s="25" t="str">
        <f t="shared" si="36"/>
        <v/>
      </c>
      <c r="CM144" s="25" t="str">
        <f t="shared" si="37"/>
        <v/>
      </c>
      <c r="CN144" s="25" t="str">
        <f t="shared" si="38"/>
        <v/>
      </c>
      <c r="CO144" s="25" t="str">
        <f t="shared" si="39"/>
        <v/>
      </c>
      <c r="CP144" s="25" t="str">
        <f t="shared" si="40"/>
        <v/>
      </c>
      <c r="CQ144" s="25" t="str">
        <f t="shared" si="41"/>
        <v/>
      </c>
      <c r="CR144" s="25" t="str">
        <f t="shared" si="42"/>
        <v/>
      </c>
      <c r="CS144" s="25" t="str">
        <f t="shared" si="43"/>
        <v/>
      </c>
      <c r="CT144" s="25" t="str">
        <f t="shared" si="44"/>
        <v/>
      </c>
    </row>
    <row r="145" spans="1:98" x14ac:dyDescent="0.3">
      <c r="A145" s="20">
        <v>142</v>
      </c>
      <c r="B145" s="20">
        <f t="shared" si="34"/>
        <v>0</v>
      </c>
      <c r="D145" s="25">
        <f>_xlfn.XLOOKUP(C145,SiteChar[Site Name],SiteChar[Site Street Address],"",0,1)</f>
        <v>0</v>
      </c>
      <c r="E145" s="25" t="str">
        <f>_xlfn.XLOOKUP(D145,SiteChar[Site Street Address],SiteChar[Site City],"",0,1)</f>
        <v/>
      </c>
      <c r="F145" s="25">
        <f>_xlfn.XLOOKUP($C145,SiteChar[Site Name],SiteChar[Latitude],"",0,1)</f>
        <v>0</v>
      </c>
      <c r="G145" s="25">
        <f>_xlfn.XLOOKUP($C145,SiteChar[Site Name],SiteChar[Longitude],"",0,1)</f>
        <v>0</v>
      </c>
      <c r="H145" s="33">
        <f>_xlfn.XLOOKUP($C145,SiteChar[Site Name],SiteChar[Expected Date of Station Operation],"",0,1)</f>
        <v>0</v>
      </c>
      <c r="I145" s="34">
        <f>_xlfn.XLOOKUP($C145,SiteChar[Site Name],SiteChar[Expected Daily Permitted Hours],"",0,1)</f>
        <v>0</v>
      </c>
      <c r="J145" s="25">
        <f>_xlfn.XLOOKUP($C145,SiteChar[Site Name],SiteChar[Maximum Total Site Power 
'[kW']],"",0,1)</f>
        <v>0</v>
      </c>
      <c r="K145" s="25"/>
      <c r="L145" s="25" cm="1">
        <f t="array" ref="L145">_xlfn.XLOOKUP($C145,SiteChar[Site Name],SiteCalc1[Total Site
FCI 
Power Rating 
'[kW']],"",0,1)</f>
        <v>0</v>
      </c>
      <c r="M145" s="25" cm="1">
        <f t="array" ref="M145">_xlfn.XLOOKUP($C145,SiteChar[Site Name],SiteCalc1[Total 
Site 
LMD-FCI Power Rating 
'[kW']],"",0,1)</f>
        <v>0</v>
      </c>
      <c r="N145" s="25" cm="1">
        <f t="array" ref="N145">_xlfn.XLOOKUP($C145,SiteChar[Site Name],SiteCalc1[Total Site
HD-FCI Power Rating 
'[kW']],"",0,1)</f>
        <v>0</v>
      </c>
      <c r="O145" s="25" cm="1">
        <f t="array" ref="O145">_xlfn.XLOOKUP($C145,SiteChar[Site Name],SiteCalc2[Total Number of 
Site 
FSEs],"",0,1)</f>
        <v>0</v>
      </c>
      <c r="P145" s="27" cm="1">
        <f t="array" ref="P145">_xlfn.XLOOKUP($C145,SiteChar[Site Name],SiteCalc2[Total Number of Site
LMD-FCI FSEs],"",0,1)</f>
        <v>0</v>
      </c>
      <c r="Q145" s="27" cm="1">
        <f t="array" ref="Q145">_xlfn.XLOOKUP($C145,SiteChar[Site Name],SiteCalc2[Total Number of Site
HD-FCI FSEs],"",0,1)</f>
        <v>0</v>
      </c>
      <c r="R145" s="27" t="str" cm="1">
        <f t="array" ref="R145">_xlfn.XLOOKUP(C145,'Sites Data'!AZ152:$AZ$210,'Sites Data'!BA152:$BA$210,"",0,1)</f>
        <v/>
      </c>
      <c r="S145" s="25" t="str" cm="1">
        <f t="array" ref="S145">INDEX('Sites Data'!$BC$11:$BC$210,(S$2+SUM($R$4:R144)))</f>
        <v/>
      </c>
      <c r="T145" s="25" t="str" cm="1">
        <f t="array" ref="T145">INDEX('Sites Data'!$BD$11:$BD$210,(S$2+SUM($R$4:R144)))</f>
        <v/>
      </c>
      <c r="U145" s="25" t="str" cm="1">
        <f t="array" ref="U145">INDEX('Sites Data'!$BE$11:$BE$210,(S$2+SUM($R$4:$R144)))</f>
        <v/>
      </c>
      <c r="V145" s="25" t="str" cm="1">
        <f t="array" ref="V145">INDEX('Sites Data'!$BF$11:$BF$210,(S$2+SUM($R$4:$R144)))</f>
        <v/>
      </c>
      <c r="W145" s="25" t="str" cm="1">
        <f t="array" ref="W145">INDEX('Sites Data'!$BG$11:$BG$210,(S$2+SUM($R$4:$R144)))</f>
        <v/>
      </c>
      <c r="X145" s="25" t="str" cm="1">
        <f t="array" ref="X145">INDEX('Sites Data'!$BH$11:$BH$210,(S$2+SUM($R$4:$R144)))</f>
        <v/>
      </c>
      <c r="Y145" s="25" t="str" cm="1">
        <f t="array" ref="Y145">INDEX('Sites Data'!$BI$11:$BI$210,(S$2+SUM($R$4:$R144)))</f>
        <v/>
      </c>
      <c r="Z145" s="25" t="str" cm="1">
        <f t="array" ref="Z145">INDEX('Sites Data'!$BJ$11:$BJ$210,(S$2+SUM($R$4:$R144)))</f>
        <v/>
      </c>
      <c r="AA145" s="25" t="str" cm="1">
        <f t="array" ref="AA145">INDEX('Sites Data'!$BK$11:$BK$210,(S$2+SUM($R$4:$R144)))</f>
        <v/>
      </c>
      <c r="AB145" s="25" t="str">
        <f>IF(S145="","",SUMIF(Hide[Unique Types],$C145&amp;" "&amp;T145&amp;" "&amp;U145&amp;" "&amp;V145,SiteCalc2[FCI Charging Capacity '[kWh/day']]))</f>
        <v/>
      </c>
      <c r="AC145" s="27" t="str" cm="1">
        <f t="array" ref="AC145">IF(AC$2&lt;=$R145,INDEX('Sites Data'!$BC$11:$BC$210,(AC$2+SUM($R$4:$R144))),"")</f>
        <v/>
      </c>
      <c r="AD145" s="152" t="str" cm="1">
        <f t="array" ref="AD145">IF(AC$2&lt;=$R145,INDEX('Sites Data'!$BD$11:$BD$210,(AC$2+SUM($R$4:$R144))),"")</f>
        <v/>
      </c>
      <c r="AE145" s="27" t="str" cm="1">
        <f t="array" ref="AE145">IF(AC$2&lt;=$R145,INDEX('Sites Data'!$BE$11:$BE$210,(AC$2+SUM($R$4:$R144))),"")</f>
        <v/>
      </c>
      <c r="AF145" s="27" t="str" cm="1">
        <f t="array" ref="AF145">IF(AC$2&lt;=$R145,INDEX('Sites Data'!$BF$11:$BF$210,(AC$2+SUM($R$4:$R144))),"")</f>
        <v/>
      </c>
      <c r="AG145" s="27" t="str" cm="1">
        <f t="array" ref="AG145">IF(AC$2&lt;=$R145,INDEX('Sites Data'!$BG$11:$BG$210,(AC$2+SUM($R$4:$R144))),"")</f>
        <v/>
      </c>
      <c r="AH145" s="27" t="str" cm="1">
        <f t="array" ref="AH145">IF(AC$2&lt;=$R145,INDEX('Sites Data'!$BH$11:$BH$210,(AC$2+SUM($R$4:$R144))),"")</f>
        <v/>
      </c>
      <c r="AI145" s="27" t="str" cm="1">
        <f t="array" ref="AI145">IF(AC$2&lt;=$R145,INDEX('Sites Data'!$BI$11:$BI$210,(AC$2+SUM($R$4:$R144))),"")</f>
        <v/>
      </c>
      <c r="AJ145" s="27" t="str" cm="1">
        <f t="array" ref="AJ145">IF(AC$2&lt;=$R145,INDEX('Sites Data'!$BJ$11:$BJ$210,(AC$2+SUM($R$4:$R144))),"")</f>
        <v/>
      </c>
      <c r="AK145" s="27" t="str" cm="1">
        <f t="array" ref="AK145">IF(AC$2&lt;=$R145,INDEX('Sites Data'!$BK$11:$BK$210,(AC$2+SUM($R$4:$R144))),"")</f>
        <v/>
      </c>
      <c r="AL145" s="25" t="str">
        <f>IF(AC145="","",SUMIF(Hide[Unique Types],$C145&amp;" "&amp;AD145&amp;" "&amp;AE145&amp;" "&amp;AF145,SiteCalc2[FCI Charging Capacity '[kWh/day']]))</f>
        <v/>
      </c>
      <c r="AM145" s="27" t="str" cm="1">
        <f t="array" ref="AM145">IF(AM$2&lt;=$R145,INDEX('Sites Data'!$BC$11:$BC$210,(AM$2+SUM($R$4:$R144))),"")</f>
        <v/>
      </c>
      <c r="AN145" s="27" t="str" cm="1">
        <f t="array" ref="AN145">IF(AM$2&lt;=$R145,INDEX('Sites Data'!$BD$11:$BD$210,(AM$2+SUM($R$4:$R144))),"")</f>
        <v/>
      </c>
      <c r="AO145" s="27" t="str" cm="1">
        <f t="array" ref="AO145">IF(AM$2&lt;=$R145,INDEX('Sites Data'!$BE$11:$BE$210,(AM$2+SUM($R$4:$R144))),"")</f>
        <v/>
      </c>
      <c r="AP145" s="27" t="str" cm="1">
        <f t="array" ref="AP145">IF(AM$2&lt;=$R145,INDEX('Sites Data'!$BF$11:$BF$210,(AM$2+SUM($R$4:$R144))),"")</f>
        <v/>
      </c>
      <c r="AQ145" s="27" t="str" cm="1">
        <f t="array" ref="AQ145">IF(AM$2&lt;=$R145,INDEX('Sites Data'!$BG$11:$BG$210,(AM$2+SUM($R$4:$R144))),"")</f>
        <v/>
      </c>
      <c r="AR145" s="27" t="str" cm="1">
        <f t="array" ref="AR145">IF(AM$2&lt;=$R145,INDEX('Sites Data'!$BH$11:$BH$210,(AM$2+SUM($R$4:$R144))),"")</f>
        <v/>
      </c>
      <c r="AS145" s="27" t="str" cm="1">
        <f t="array" ref="AS145">IF(AM$2&lt;=$R145,INDEX('Sites Data'!$BI$11:$BI$210,(AM$2+SUM($R$4:$R144))),"")</f>
        <v/>
      </c>
      <c r="AT145" s="27" t="str" cm="1">
        <f t="array" ref="AT145">IF(AM$2&lt;=$R145,INDEX('Sites Data'!$BJ$11:$BJ$210,(AM$2+SUM($R$4:$R144))),"")</f>
        <v/>
      </c>
      <c r="AU145" s="27" t="str" cm="1">
        <f t="array" ref="AU145">IF(AM$2&lt;=$R145,INDEX('Sites Data'!$BK$11:$BK$210,(AM$2+SUM($R$4:$R144))),"")</f>
        <v/>
      </c>
      <c r="AV145" s="25" t="str">
        <f>IF(AM145="","",SUMIF(Hide[Unique Types],$C145&amp;" "&amp;AN145&amp;" "&amp;AO145&amp;" "&amp;AP145,SiteCalc2[FCI Charging Capacity '[kWh/day']]))</f>
        <v/>
      </c>
      <c r="AW145" s="27" t="str" cm="1">
        <f t="array" ref="AW145">IF(AW$2&lt;=$R145,INDEX('Sites Data'!$BC$11:$BC$210,(AW$2+SUM($R$4:$R144))),"")</f>
        <v/>
      </c>
      <c r="AX145" s="27" t="str" cm="1">
        <f t="array" ref="AX145">IF(AW$2&lt;=$R145,INDEX('Sites Data'!$BD$11:$BD$210,(AW$2+SUM($R$4:$R144))),"")</f>
        <v/>
      </c>
      <c r="AY145" s="27" t="str" cm="1">
        <f t="array" ref="AY145">IF(AW$2&lt;=$R145,INDEX('Sites Data'!$BE$11:$BE$210,(AW$2+SUM($R$4:$R144))),"")</f>
        <v/>
      </c>
      <c r="AZ145" s="27" t="str" cm="1">
        <f t="array" ref="AZ145">IF(AW$2&lt;=$R145,INDEX('Sites Data'!$BF$11:$BF$210,(AW$2+SUM($R$4:$R144))),"")</f>
        <v/>
      </c>
      <c r="BA145" s="27" t="str" cm="1">
        <f t="array" ref="BA145">IF(AW$2&lt;=$R145,INDEX('Sites Data'!$BG$11:$BG$210,(AW$2+SUM($R$4:$R144))),"")</f>
        <v/>
      </c>
      <c r="BB145" s="27" t="str" cm="1">
        <f t="array" ref="BB145">IF(AW$2&lt;=$R145,INDEX('Sites Data'!$BH$11:$BH$210,(AW$2+SUM($R$4:$R144))),"")</f>
        <v/>
      </c>
      <c r="BC145" s="27" t="str" cm="1">
        <f t="array" ref="BC145">IF(AW$2&lt;=$R145,INDEX('Sites Data'!$BI$11:$BI$210,(AW$2+SUM($R$4:$R144))),"")</f>
        <v/>
      </c>
      <c r="BD145" s="27" t="str" cm="1">
        <f t="array" ref="BD145">IF(AW$2&lt;=$R145,INDEX('Sites Data'!$BJ$11:$BJ$210,(AW$2+SUM($R$4:$R144))),"")</f>
        <v/>
      </c>
      <c r="BE145" s="27" t="str" cm="1">
        <f t="array" ref="BE145">IF(AW$2&lt;=$R145,INDEX('Sites Data'!$BK$11:$BK$210,(AW$2+SUM($R$4:$R144))),"")</f>
        <v/>
      </c>
      <c r="BF145" s="25" t="str">
        <f>IF(AW145="","",SUMIF(Hide[Unique Types],$C145&amp;" "&amp;AX145&amp;" "&amp;AY145&amp;" "&amp;AZ145,SiteCalc2[FCI Charging Capacity '[kWh/day']]))</f>
        <v/>
      </c>
      <c r="BG145" s="27" t="str" cm="1">
        <f t="array" ref="BG145">IF(BG$2&lt;=$R145,INDEX('Sites Data'!$BC$11:$BC$210,(BG$2+SUM($R$4:$R144))),"")</f>
        <v/>
      </c>
      <c r="BH145" s="27" t="str" cm="1">
        <f t="array" ref="BH145">IF(BG$2&lt;=$R145,INDEX('Sites Data'!$BD$11:$BD$210,(BG$2+SUM($R$4:$R144))),"")</f>
        <v/>
      </c>
      <c r="BI145" s="27" t="str" cm="1">
        <f t="array" ref="BI145">IF(BG$2&lt;=$R145,INDEX('Sites Data'!$BE$11:$BE$210,(BG$2+SUM($R$4:$R144))),"")</f>
        <v/>
      </c>
      <c r="BJ145" s="27" t="str" cm="1">
        <f t="array" ref="BJ145">IF(BG$2&lt;=$R145,INDEX('Sites Data'!$BF$11:$BF$210,(BG$2+SUM($R$4:$R144))),"")</f>
        <v/>
      </c>
      <c r="BK145" s="27" t="str" cm="1">
        <f t="array" ref="BK145">IF(BG$2&lt;=$R145,INDEX('Sites Data'!$BG$11:$BG$210,(BG$2+SUM($R$4:$R144))),"")</f>
        <v/>
      </c>
      <c r="BL145" s="27" t="str" cm="1">
        <f t="array" ref="BL145">IF(BG$2&lt;=$R145,INDEX('Sites Data'!$BH$11:$BH$210,(BG$2+SUM($R$4:$R144))),"")</f>
        <v/>
      </c>
      <c r="BM145" s="27" t="str" cm="1">
        <f t="array" ref="BM145">IF(BG$2&lt;=$R145,INDEX('Sites Data'!$BI$11:$BI$210,(BG$2+SUM($R$4:$R144))),"")</f>
        <v/>
      </c>
      <c r="BN145" s="27" t="str" cm="1">
        <f t="array" ref="BN145">IF(BG$2&lt;=$R145,INDEX('Sites Data'!$BJ$11:$BJ$210,(BG$2+SUM($R$4:$R144))),"")</f>
        <v/>
      </c>
      <c r="BO145" s="27" t="str" cm="1">
        <f t="array" ref="BO145">IF(BG$2&lt;=$R145,INDEX('Sites Data'!$BK$11:$BK$210,(BG$2+SUM($R$4:$R144))),"")</f>
        <v/>
      </c>
      <c r="BP145" s="25" t="str">
        <f>IF(BG145="","",SUMIF(Hide[Unique Types],$C145&amp;" "&amp;BH145&amp;" "&amp;BI145&amp;" "&amp;BJ145,SiteCalc2[FCI Charging Capacity '[kWh/day']]))</f>
        <v/>
      </c>
      <c r="BQ145" s="27" t="str" cm="1">
        <f t="array" ref="BQ145">IF(BQ$2&lt;=$R145,INDEX('Sites Data'!$BC$11:$BC$210,(BQ$2+SUM($R$4:$R144))),"")</f>
        <v/>
      </c>
      <c r="BR145" s="27" t="str" cm="1">
        <f t="array" ref="BR145">IF(BQ$2&lt;=$R145,INDEX('Sites Data'!$BD$11:$BD$210,(BQ$2+SUM($R$4:$R144))),"")</f>
        <v/>
      </c>
      <c r="BS145" s="27" t="str" cm="1">
        <f t="array" ref="BS145">IF(BQ$2&lt;=$R145,INDEX('Sites Data'!$BE$11:$BE$210,(BQ$2+SUM($R$4:$R144))),"")</f>
        <v/>
      </c>
      <c r="BT145" s="27" t="str" cm="1">
        <f t="array" ref="BT145">IF(BQ$2&lt;=$R145,INDEX('Sites Data'!$BF$11:$BF$210,(BQ$2+SUM($R$4:$R144))),"")</f>
        <v/>
      </c>
      <c r="BU145" s="27" t="str" cm="1">
        <f t="array" ref="BU145">IF(BQ$2&lt;=$R145,INDEX('Sites Data'!$BG$11:$BG$210,(BQ$2+SUM($R$4:$R144))),"")</f>
        <v/>
      </c>
      <c r="BV145" s="27" t="str" cm="1">
        <f t="array" ref="BV145">IF(BQ$2&lt;=$R145,INDEX('Sites Data'!$BH$11:$BH$210,(BQ$2+SUM($R$4:$R144))),"")</f>
        <v/>
      </c>
      <c r="BW145" s="27" t="str" cm="1">
        <f t="array" ref="BW145">IF(BQ$2&lt;=$R145,INDEX('Sites Data'!$BI$11:$BI$210,(BQ$2+SUM($R$4:$R144))),"")</f>
        <v/>
      </c>
      <c r="BX145" s="27" t="str" cm="1">
        <f t="array" ref="BX145">IF(BQ$2&lt;=$R145,INDEX('Sites Data'!$BJ$11:$BJ$210,(BQ$2+SUM($R$4:$R144))),"")</f>
        <v/>
      </c>
      <c r="BY145" s="27" t="str" cm="1">
        <f t="array" ref="BY145">IF(BQ$2&lt;=$R145,INDEX('Sites Data'!$BK$11:$BK$210,(BQ$2+SUM($R$4:$R144))),"")</f>
        <v/>
      </c>
      <c r="BZ145" s="25" t="str">
        <f>IF(BQ145="","",SUMIF(Hide[Unique Types],$C145&amp;" "&amp;BR145&amp;" "&amp;BS145&amp;" "&amp;BT145,SiteCalc2[FCI Charging Capacity '[kWh/day']]))</f>
        <v/>
      </c>
      <c r="CA145" s="27" t="str" cm="1">
        <f t="array" ref="CA145">IF(CA$2&lt;=$R145,INDEX('Sites Data'!$BC$11:$BC$210,(CA$2+SUM($R$4:$R144))),"")</f>
        <v/>
      </c>
      <c r="CB145" s="27" t="str" cm="1">
        <f t="array" ref="CB145">IF(CA$2&lt;=$R145,INDEX('Sites Data'!$BD$11:$BD$210,(CA$2+SUM($R$4:$R144))),"")</f>
        <v/>
      </c>
      <c r="CC145" s="27" t="str" cm="1">
        <f t="array" ref="CC145">IF(CA$2&lt;=$R145,INDEX('Sites Data'!$BE$11:$BE$210,(CA$2+SUM($R$4:$R144))),"")</f>
        <v/>
      </c>
      <c r="CD145" s="27" t="str" cm="1">
        <f t="array" ref="CD145">IF(CA$2&lt;=$R145,INDEX('Sites Data'!$BF$11:$BF$210,(CA$2+SUM($R$4:$R144))),"")</f>
        <v/>
      </c>
      <c r="CE145" s="27" t="str" cm="1">
        <f t="array" ref="CE145">IF(CA$2&lt;=$R145,INDEX('Sites Data'!$BG$11:$BG$210,(CA$2+SUM($R$4:$R144))),"")</f>
        <v/>
      </c>
      <c r="CF145" s="27" t="str" cm="1">
        <f t="array" ref="CF145">IF(CA$2&lt;=$R145,INDEX('Sites Data'!$BH$11:$BH$210,(CA$2+SUM($R$4:$R144))),"")</f>
        <v/>
      </c>
      <c r="CG145" s="27" t="str" cm="1">
        <f t="array" ref="CG145">IF(CA$2&lt;=$R145,INDEX('Sites Data'!$BI$11:$BI$210,(CA$2+SUM($R$4:$R144))),"")</f>
        <v/>
      </c>
      <c r="CH145" s="27" t="str" cm="1">
        <f t="array" ref="CH145">IF(CA$2&lt;=$R145,INDEX('Sites Data'!$BJ$11:$BJ$210,(CA$2+SUM($R$4:$R144))),"")</f>
        <v/>
      </c>
      <c r="CI145" s="27" t="str" cm="1">
        <f t="array" ref="CI145">IF(CA$2&lt;=$R145,INDEX('Sites Data'!$BK$11:$BK$210,(CA$2+SUM($R$4:$R144))),"")</f>
        <v/>
      </c>
      <c r="CJ145" s="25" t="str">
        <f>IF(CA145="","",SUMIF(Hide[Unique Types],$C145&amp;" "&amp;CB145&amp;" "&amp;CC145&amp;" "&amp;CD145,SiteCalc2[FCI Charging Capacity '[kWh/day']]))</f>
        <v/>
      </c>
      <c r="CK145" s="25" t="str">
        <f t="shared" si="35"/>
        <v/>
      </c>
      <c r="CL145" s="25" t="str">
        <f t="shared" si="36"/>
        <v/>
      </c>
      <c r="CM145" s="25" t="str">
        <f t="shared" si="37"/>
        <v/>
      </c>
      <c r="CN145" s="25" t="str">
        <f t="shared" si="38"/>
        <v/>
      </c>
      <c r="CO145" s="25" t="str">
        <f t="shared" si="39"/>
        <v/>
      </c>
      <c r="CP145" s="25" t="str">
        <f t="shared" si="40"/>
        <v/>
      </c>
      <c r="CQ145" s="25" t="str">
        <f t="shared" si="41"/>
        <v/>
      </c>
      <c r="CR145" s="25" t="str">
        <f t="shared" si="42"/>
        <v/>
      </c>
      <c r="CS145" s="25" t="str">
        <f t="shared" si="43"/>
        <v/>
      </c>
      <c r="CT145" s="25" t="str">
        <f t="shared" si="44"/>
        <v/>
      </c>
    </row>
    <row r="146" spans="1:98" x14ac:dyDescent="0.3">
      <c r="A146" s="20">
        <v>143</v>
      </c>
      <c r="B146" s="20">
        <f t="shared" si="34"/>
        <v>0</v>
      </c>
      <c r="D146" s="25">
        <f>_xlfn.XLOOKUP(C146,SiteChar[Site Name],SiteChar[Site Street Address],"",0,1)</f>
        <v>0</v>
      </c>
      <c r="E146" s="25" t="str">
        <f>_xlfn.XLOOKUP(D146,SiteChar[Site Street Address],SiteChar[Site City],"",0,1)</f>
        <v/>
      </c>
      <c r="F146" s="25">
        <f>_xlfn.XLOOKUP($C146,SiteChar[Site Name],SiteChar[Latitude],"",0,1)</f>
        <v>0</v>
      </c>
      <c r="G146" s="25">
        <f>_xlfn.XLOOKUP($C146,SiteChar[Site Name],SiteChar[Longitude],"",0,1)</f>
        <v>0</v>
      </c>
      <c r="H146" s="33">
        <f>_xlfn.XLOOKUP($C146,SiteChar[Site Name],SiteChar[Expected Date of Station Operation],"",0,1)</f>
        <v>0</v>
      </c>
      <c r="I146" s="34">
        <f>_xlfn.XLOOKUP($C146,SiteChar[Site Name],SiteChar[Expected Daily Permitted Hours],"",0,1)</f>
        <v>0</v>
      </c>
      <c r="J146" s="25">
        <f>_xlfn.XLOOKUP($C146,SiteChar[Site Name],SiteChar[Maximum Total Site Power 
'[kW']],"",0,1)</f>
        <v>0</v>
      </c>
      <c r="K146" s="25"/>
      <c r="L146" s="25" cm="1">
        <f t="array" ref="L146">_xlfn.XLOOKUP($C146,SiteChar[Site Name],SiteCalc1[Total Site
FCI 
Power Rating 
'[kW']],"",0,1)</f>
        <v>0</v>
      </c>
      <c r="M146" s="25" cm="1">
        <f t="array" ref="M146">_xlfn.XLOOKUP($C146,SiteChar[Site Name],SiteCalc1[Total 
Site 
LMD-FCI Power Rating 
'[kW']],"",0,1)</f>
        <v>0</v>
      </c>
      <c r="N146" s="25" cm="1">
        <f t="array" ref="N146">_xlfn.XLOOKUP($C146,SiteChar[Site Name],SiteCalc1[Total Site
HD-FCI Power Rating 
'[kW']],"",0,1)</f>
        <v>0</v>
      </c>
      <c r="O146" s="25" cm="1">
        <f t="array" ref="O146">_xlfn.XLOOKUP($C146,SiteChar[Site Name],SiteCalc2[Total Number of 
Site 
FSEs],"",0,1)</f>
        <v>0</v>
      </c>
      <c r="P146" s="27" cm="1">
        <f t="array" ref="P146">_xlfn.XLOOKUP($C146,SiteChar[Site Name],SiteCalc2[Total Number of Site
LMD-FCI FSEs],"",0,1)</f>
        <v>0</v>
      </c>
      <c r="Q146" s="27" cm="1">
        <f t="array" ref="Q146">_xlfn.XLOOKUP($C146,SiteChar[Site Name],SiteCalc2[Total Number of Site
HD-FCI FSEs],"",0,1)</f>
        <v>0</v>
      </c>
      <c r="R146" s="27" t="str" cm="1">
        <f t="array" ref="R146">_xlfn.XLOOKUP(C146,'Sites Data'!AZ153:$AZ$210,'Sites Data'!BA153:$BA$210,"",0,1)</f>
        <v/>
      </c>
      <c r="S146" s="25" t="str" cm="1">
        <f t="array" ref="S146">INDEX('Sites Data'!$BC$11:$BC$210,(S$2+SUM($R$4:R145)))</f>
        <v/>
      </c>
      <c r="T146" s="25" t="str" cm="1">
        <f t="array" ref="T146">INDEX('Sites Data'!$BD$11:$BD$210,(S$2+SUM($R$4:R145)))</f>
        <v/>
      </c>
      <c r="U146" s="25" t="str" cm="1">
        <f t="array" ref="U146">INDEX('Sites Data'!$BE$11:$BE$210,(S$2+SUM($R$4:$R145)))</f>
        <v/>
      </c>
      <c r="V146" s="25" t="str" cm="1">
        <f t="array" ref="V146">INDEX('Sites Data'!$BF$11:$BF$210,(S$2+SUM($R$4:$R145)))</f>
        <v/>
      </c>
      <c r="W146" s="25" t="str" cm="1">
        <f t="array" ref="W146">INDEX('Sites Data'!$BG$11:$BG$210,(S$2+SUM($R$4:$R145)))</f>
        <v/>
      </c>
      <c r="X146" s="25" t="str" cm="1">
        <f t="array" ref="X146">INDEX('Sites Data'!$BH$11:$BH$210,(S$2+SUM($R$4:$R145)))</f>
        <v/>
      </c>
      <c r="Y146" s="25" t="str" cm="1">
        <f t="array" ref="Y146">INDEX('Sites Data'!$BI$11:$BI$210,(S$2+SUM($R$4:$R145)))</f>
        <v/>
      </c>
      <c r="Z146" s="25" t="str" cm="1">
        <f t="array" ref="Z146">INDEX('Sites Data'!$BJ$11:$BJ$210,(S$2+SUM($R$4:$R145)))</f>
        <v/>
      </c>
      <c r="AA146" s="25" t="str" cm="1">
        <f t="array" ref="AA146">INDEX('Sites Data'!$BK$11:$BK$210,(S$2+SUM($R$4:$R145)))</f>
        <v/>
      </c>
      <c r="AB146" s="25" t="str">
        <f>IF(S146="","",SUMIF(Hide[Unique Types],$C146&amp;" "&amp;T146&amp;" "&amp;U146&amp;" "&amp;V146,SiteCalc2[FCI Charging Capacity '[kWh/day']]))</f>
        <v/>
      </c>
      <c r="AC146" s="27" t="str" cm="1">
        <f t="array" ref="AC146">IF(AC$2&lt;=$R146,INDEX('Sites Data'!$BC$11:$BC$210,(AC$2+SUM($R$4:$R145))),"")</f>
        <v/>
      </c>
      <c r="AD146" s="152" t="str" cm="1">
        <f t="array" ref="AD146">IF(AC$2&lt;=$R146,INDEX('Sites Data'!$BD$11:$BD$210,(AC$2+SUM($R$4:$R145))),"")</f>
        <v/>
      </c>
      <c r="AE146" s="27" t="str" cm="1">
        <f t="array" ref="AE146">IF(AC$2&lt;=$R146,INDEX('Sites Data'!$BE$11:$BE$210,(AC$2+SUM($R$4:$R145))),"")</f>
        <v/>
      </c>
      <c r="AF146" s="27" t="str" cm="1">
        <f t="array" ref="AF146">IF(AC$2&lt;=$R146,INDEX('Sites Data'!$BF$11:$BF$210,(AC$2+SUM($R$4:$R145))),"")</f>
        <v/>
      </c>
      <c r="AG146" s="27" t="str" cm="1">
        <f t="array" ref="AG146">IF(AC$2&lt;=$R146,INDEX('Sites Data'!$BG$11:$BG$210,(AC$2+SUM($R$4:$R145))),"")</f>
        <v/>
      </c>
      <c r="AH146" s="27" t="str" cm="1">
        <f t="array" ref="AH146">IF(AC$2&lt;=$R146,INDEX('Sites Data'!$BH$11:$BH$210,(AC$2+SUM($R$4:$R145))),"")</f>
        <v/>
      </c>
      <c r="AI146" s="27" t="str" cm="1">
        <f t="array" ref="AI146">IF(AC$2&lt;=$R146,INDEX('Sites Data'!$BI$11:$BI$210,(AC$2+SUM($R$4:$R145))),"")</f>
        <v/>
      </c>
      <c r="AJ146" s="27" t="str" cm="1">
        <f t="array" ref="AJ146">IF(AC$2&lt;=$R146,INDEX('Sites Data'!$BJ$11:$BJ$210,(AC$2+SUM($R$4:$R145))),"")</f>
        <v/>
      </c>
      <c r="AK146" s="27" t="str" cm="1">
        <f t="array" ref="AK146">IF(AC$2&lt;=$R146,INDEX('Sites Data'!$BK$11:$BK$210,(AC$2+SUM($R$4:$R145))),"")</f>
        <v/>
      </c>
      <c r="AL146" s="25" t="str">
        <f>IF(AC146="","",SUMIF(Hide[Unique Types],$C146&amp;" "&amp;AD146&amp;" "&amp;AE146&amp;" "&amp;AF146,SiteCalc2[FCI Charging Capacity '[kWh/day']]))</f>
        <v/>
      </c>
      <c r="AM146" s="27" t="str" cm="1">
        <f t="array" ref="AM146">IF(AM$2&lt;=$R146,INDEX('Sites Data'!$BC$11:$BC$210,(AM$2+SUM($R$4:$R145))),"")</f>
        <v/>
      </c>
      <c r="AN146" s="27" t="str" cm="1">
        <f t="array" ref="AN146">IF(AM$2&lt;=$R146,INDEX('Sites Data'!$BD$11:$BD$210,(AM$2+SUM($R$4:$R145))),"")</f>
        <v/>
      </c>
      <c r="AO146" s="27" t="str" cm="1">
        <f t="array" ref="AO146">IF(AM$2&lt;=$R146,INDEX('Sites Data'!$BE$11:$BE$210,(AM$2+SUM($R$4:$R145))),"")</f>
        <v/>
      </c>
      <c r="AP146" s="27" t="str" cm="1">
        <f t="array" ref="AP146">IF(AM$2&lt;=$R146,INDEX('Sites Data'!$BF$11:$BF$210,(AM$2+SUM($R$4:$R145))),"")</f>
        <v/>
      </c>
      <c r="AQ146" s="27" t="str" cm="1">
        <f t="array" ref="AQ146">IF(AM$2&lt;=$R146,INDEX('Sites Data'!$BG$11:$BG$210,(AM$2+SUM($R$4:$R145))),"")</f>
        <v/>
      </c>
      <c r="AR146" s="27" t="str" cm="1">
        <f t="array" ref="AR146">IF(AM$2&lt;=$R146,INDEX('Sites Data'!$BH$11:$BH$210,(AM$2+SUM($R$4:$R145))),"")</f>
        <v/>
      </c>
      <c r="AS146" s="27" t="str" cm="1">
        <f t="array" ref="AS146">IF(AM$2&lt;=$R146,INDEX('Sites Data'!$BI$11:$BI$210,(AM$2+SUM($R$4:$R145))),"")</f>
        <v/>
      </c>
      <c r="AT146" s="27" t="str" cm="1">
        <f t="array" ref="AT146">IF(AM$2&lt;=$R146,INDEX('Sites Data'!$BJ$11:$BJ$210,(AM$2+SUM($R$4:$R145))),"")</f>
        <v/>
      </c>
      <c r="AU146" s="27" t="str" cm="1">
        <f t="array" ref="AU146">IF(AM$2&lt;=$R146,INDEX('Sites Data'!$BK$11:$BK$210,(AM$2+SUM($R$4:$R145))),"")</f>
        <v/>
      </c>
      <c r="AV146" s="25" t="str">
        <f>IF(AM146="","",SUMIF(Hide[Unique Types],$C146&amp;" "&amp;AN146&amp;" "&amp;AO146&amp;" "&amp;AP146,SiteCalc2[FCI Charging Capacity '[kWh/day']]))</f>
        <v/>
      </c>
      <c r="AW146" s="27" t="str" cm="1">
        <f t="array" ref="AW146">IF(AW$2&lt;=$R146,INDEX('Sites Data'!$BC$11:$BC$210,(AW$2+SUM($R$4:$R145))),"")</f>
        <v/>
      </c>
      <c r="AX146" s="27" t="str" cm="1">
        <f t="array" ref="AX146">IF(AW$2&lt;=$R146,INDEX('Sites Data'!$BD$11:$BD$210,(AW$2+SUM($R$4:$R145))),"")</f>
        <v/>
      </c>
      <c r="AY146" s="27" t="str" cm="1">
        <f t="array" ref="AY146">IF(AW$2&lt;=$R146,INDEX('Sites Data'!$BE$11:$BE$210,(AW$2+SUM($R$4:$R145))),"")</f>
        <v/>
      </c>
      <c r="AZ146" s="27" t="str" cm="1">
        <f t="array" ref="AZ146">IF(AW$2&lt;=$R146,INDEX('Sites Data'!$BF$11:$BF$210,(AW$2+SUM($R$4:$R145))),"")</f>
        <v/>
      </c>
      <c r="BA146" s="27" t="str" cm="1">
        <f t="array" ref="BA146">IF(AW$2&lt;=$R146,INDEX('Sites Data'!$BG$11:$BG$210,(AW$2+SUM($R$4:$R145))),"")</f>
        <v/>
      </c>
      <c r="BB146" s="27" t="str" cm="1">
        <f t="array" ref="BB146">IF(AW$2&lt;=$R146,INDEX('Sites Data'!$BH$11:$BH$210,(AW$2+SUM($R$4:$R145))),"")</f>
        <v/>
      </c>
      <c r="BC146" s="27" t="str" cm="1">
        <f t="array" ref="BC146">IF(AW$2&lt;=$R146,INDEX('Sites Data'!$BI$11:$BI$210,(AW$2+SUM($R$4:$R145))),"")</f>
        <v/>
      </c>
      <c r="BD146" s="27" t="str" cm="1">
        <f t="array" ref="BD146">IF(AW$2&lt;=$R146,INDEX('Sites Data'!$BJ$11:$BJ$210,(AW$2+SUM($R$4:$R145))),"")</f>
        <v/>
      </c>
      <c r="BE146" s="27" t="str" cm="1">
        <f t="array" ref="BE146">IF(AW$2&lt;=$R146,INDEX('Sites Data'!$BK$11:$BK$210,(AW$2+SUM($R$4:$R145))),"")</f>
        <v/>
      </c>
      <c r="BF146" s="25" t="str">
        <f>IF(AW146="","",SUMIF(Hide[Unique Types],$C146&amp;" "&amp;AX146&amp;" "&amp;AY146&amp;" "&amp;AZ146,SiteCalc2[FCI Charging Capacity '[kWh/day']]))</f>
        <v/>
      </c>
      <c r="BG146" s="27" t="str" cm="1">
        <f t="array" ref="BG146">IF(BG$2&lt;=$R146,INDEX('Sites Data'!$BC$11:$BC$210,(BG$2+SUM($R$4:$R145))),"")</f>
        <v/>
      </c>
      <c r="BH146" s="27" t="str" cm="1">
        <f t="array" ref="BH146">IF(BG$2&lt;=$R146,INDEX('Sites Data'!$BD$11:$BD$210,(BG$2+SUM($R$4:$R145))),"")</f>
        <v/>
      </c>
      <c r="BI146" s="27" t="str" cm="1">
        <f t="array" ref="BI146">IF(BG$2&lt;=$R146,INDEX('Sites Data'!$BE$11:$BE$210,(BG$2+SUM($R$4:$R145))),"")</f>
        <v/>
      </c>
      <c r="BJ146" s="27" t="str" cm="1">
        <f t="array" ref="BJ146">IF(BG$2&lt;=$R146,INDEX('Sites Data'!$BF$11:$BF$210,(BG$2+SUM($R$4:$R145))),"")</f>
        <v/>
      </c>
      <c r="BK146" s="27" t="str" cm="1">
        <f t="array" ref="BK146">IF(BG$2&lt;=$R146,INDEX('Sites Data'!$BG$11:$BG$210,(BG$2+SUM($R$4:$R145))),"")</f>
        <v/>
      </c>
      <c r="BL146" s="27" t="str" cm="1">
        <f t="array" ref="BL146">IF(BG$2&lt;=$R146,INDEX('Sites Data'!$BH$11:$BH$210,(BG$2+SUM($R$4:$R145))),"")</f>
        <v/>
      </c>
      <c r="BM146" s="27" t="str" cm="1">
        <f t="array" ref="BM146">IF(BG$2&lt;=$R146,INDEX('Sites Data'!$BI$11:$BI$210,(BG$2+SUM($R$4:$R145))),"")</f>
        <v/>
      </c>
      <c r="BN146" s="27" t="str" cm="1">
        <f t="array" ref="BN146">IF(BG$2&lt;=$R146,INDEX('Sites Data'!$BJ$11:$BJ$210,(BG$2+SUM($R$4:$R145))),"")</f>
        <v/>
      </c>
      <c r="BO146" s="27" t="str" cm="1">
        <f t="array" ref="BO146">IF(BG$2&lt;=$R146,INDEX('Sites Data'!$BK$11:$BK$210,(BG$2+SUM($R$4:$R145))),"")</f>
        <v/>
      </c>
      <c r="BP146" s="25" t="str">
        <f>IF(BG146="","",SUMIF(Hide[Unique Types],$C146&amp;" "&amp;BH146&amp;" "&amp;BI146&amp;" "&amp;BJ146,SiteCalc2[FCI Charging Capacity '[kWh/day']]))</f>
        <v/>
      </c>
      <c r="BQ146" s="27" t="str" cm="1">
        <f t="array" ref="BQ146">IF(BQ$2&lt;=$R146,INDEX('Sites Data'!$BC$11:$BC$210,(BQ$2+SUM($R$4:$R145))),"")</f>
        <v/>
      </c>
      <c r="BR146" s="27" t="str" cm="1">
        <f t="array" ref="BR146">IF(BQ$2&lt;=$R146,INDEX('Sites Data'!$BD$11:$BD$210,(BQ$2+SUM($R$4:$R145))),"")</f>
        <v/>
      </c>
      <c r="BS146" s="27" t="str" cm="1">
        <f t="array" ref="BS146">IF(BQ$2&lt;=$R146,INDEX('Sites Data'!$BE$11:$BE$210,(BQ$2+SUM($R$4:$R145))),"")</f>
        <v/>
      </c>
      <c r="BT146" s="27" t="str" cm="1">
        <f t="array" ref="BT146">IF(BQ$2&lt;=$R146,INDEX('Sites Data'!$BF$11:$BF$210,(BQ$2+SUM($R$4:$R145))),"")</f>
        <v/>
      </c>
      <c r="BU146" s="27" t="str" cm="1">
        <f t="array" ref="BU146">IF(BQ$2&lt;=$R146,INDEX('Sites Data'!$BG$11:$BG$210,(BQ$2+SUM($R$4:$R145))),"")</f>
        <v/>
      </c>
      <c r="BV146" s="27" t="str" cm="1">
        <f t="array" ref="BV146">IF(BQ$2&lt;=$R146,INDEX('Sites Data'!$BH$11:$BH$210,(BQ$2+SUM($R$4:$R145))),"")</f>
        <v/>
      </c>
      <c r="BW146" s="27" t="str" cm="1">
        <f t="array" ref="BW146">IF(BQ$2&lt;=$R146,INDEX('Sites Data'!$BI$11:$BI$210,(BQ$2+SUM($R$4:$R145))),"")</f>
        <v/>
      </c>
      <c r="BX146" s="27" t="str" cm="1">
        <f t="array" ref="BX146">IF(BQ$2&lt;=$R146,INDEX('Sites Data'!$BJ$11:$BJ$210,(BQ$2+SUM($R$4:$R145))),"")</f>
        <v/>
      </c>
      <c r="BY146" s="27" t="str" cm="1">
        <f t="array" ref="BY146">IF(BQ$2&lt;=$R146,INDEX('Sites Data'!$BK$11:$BK$210,(BQ$2+SUM($R$4:$R145))),"")</f>
        <v/>
      </c>
      <c r="BZ146" s="25" t="str">
        <f>IF(BQ146="","",SUMIF(Hide[Unique Types],$C146&amp;" "&amp;BR146&amp;" "&amp;BS146&amp;" "&amp;BT146,SiteCalc2[FCI Charging Capacity '[kWh/day']]))</f>
        <v/>
      </c>
      <c r="CA146" s="27" t="str" cm="1">
        <f t="array" ref="CA146">IF(CA$2&lt;=$R146,INDEX('Sites Data'!$BC$11:$BC$210,(CA$2+SUM($R$4:$R145))),"")</f>
        <v/>
      </c>
      <c r="CB146" s="27" t="str" cm="1">
        <f t="array" ref="CB146">IF(CA$2&lt;=$R146,INDEX('Sites Data'!$BD$11:$BD$210,(CA$2+SUM($R$4:$R145))),"")</f>
        <v/>
      </c>
      <c r="CC146" s="27" t="str" cm="1">
        <f t="array" ref="CC146">IF(CA$2&lt;=$R146,INDEX('Sites Data'!$BE$11:$BE$210,(CA$2+SUM($R$4:$R145))),"")</f>
        <v/>
      </c>
      <c r="CD146" s="27" t="str" cm="1">
        <f t="array" ref="CD146">IF(CA$2&lt;=$R146,INDEX('Sites Data'!$BF$11:$BF$210,(CA$2+SUM($R$4:$R145))),"")</f>
        <v/>
      </c>
      <c r="CE146" s="27" t="str" cm="1">
        <f t="array" ref="CE146">IF(CA$2&lt;=$R146,INDEX('Sites Data'!$BG$11:$BG$210,(CA$2+SUM($R$4:$R145))),"")</f>
        <v/>
      </c>
      <c r="CF146" s="27" t="str" cm="1">
        <f t="array" ref="CF146">IF(CA$2&lt;=$R146,INDEX('Sites Data'!$BH$11:$BH$210,(CA$2+SUM($R$4:$R145))),"")</f>
        <v/>
      </c>
      <c r="CG146" s="27" t="str" cm="1">
        <f t="array" ref="CG146">IF(CA$2&lt;=$R146,INDEX('Sites Data'!$BI$11:$BI$210,(CA$2+SUM($R$4:$R145))),"")</f>
        <v/>
      </c>
      <c r="CH146" s="27" t="str" cm="1">
        <f t="array" ref="CH146">IF(CA$2&lt;=$R146,INDEX('Sites Data'!$BJ$11:$BJ$210,(CA$2+SUM($R$4:$R145))),"")</f>
        <v/>
      </c>
      <c r="CI146" s="27" t="str" cm="1">
        <f t="array" ref="CI146">IF(CA$2&lt;=$R146,INDEX('Sites Data'!$BK$11:$BK$210,(CA$2+SUM($R$4:$R145))),"")</f>
        <v/>
      </c>
      <c r="CJ146" s="25" t="str">
        <f>IF(CA146="","",SUMIF(Hide[Unique Types],$C146&amp;" "&amp;CB146&amp;" "&amp;CC146&amp;" "&amp;CD146,SiteCalc2[FCI Charging Capacity '[kWh/day']]))</f>
        <v/>
      </c>
      <c r="CK146" s="25" t="str">
        <f t="shared" si="35"/>
        <v/>
      </c>
      <c r="CL146" s="25" t="str">
        <f t="shared" si="36"/>
        <v/>
      </c>
      <c r="CM146" s="25" t="str">
        <f t="shared" si="37"/>
        <v/>
      </c>
      <c r="CN146" s="25" t="str">
        <f t="shared" si="38"/>
        <v/>
      </c>
      <c r="CO146" s="25" t="str">
        <f t="shared" si="39"/>
        <v/>
      </c>
      <c r="CP146" s="25" t="str">
        <f t="shared" si="40"/>
        <v/>
      </c>
      <c r="CQ146" s="25" t="str">
        <f t="shared" si="41"/>
        <v/>
      </c>
      <c r="CR146" s="25" t="str">
        <f t="shared" si="42"/>
        <v/>
      </c>
      <c r="CS146" s="25" t="str">
        <f t="shared" si="43"/>
        <v/>
      </c>
      <c r="CT146" s="25" t="str">
        <f t="shared" si="44"/>
        <v/>
      </c>
    </row>
    <row r="147" spans="1:98" x14ac:dyDescent="0.3">
      <c r="A147" s="20">
        <v>144</v>
      </c>
      <c r="B147" s="20">
        <f t="shared" si="34"/>
        <v>0</v>
      </c>
      <c r="D147" s="25">
        <f>_xlfn.XLOOKUP(C147,SiteChar[Site Name],SiteChar[Site Street Address],"",0,1)</f>
        <v>0</v>
      </c>
      <c r="E147" s="25" t="str">
        <f>_xlfn.XLOOKUP(D147,SiteChar[Site Street Address],SiteChar[Site City],"",0,1)</f>
        <v/>
      </c>
      <c r="F147" s="25">
        <f>_xlfn.XLOOKUP($C147,SiteChar[Site Name],SiteChar[Latitude],"",0,1)</f>
        <v>0</v>
      </c>
      <c r="G147" s="25">
        <f>_xlfn.XLOOKUP($C147,SiteChar[Site Name],SiteChar[Longitude],"",0,1)</f>
        <v>0</v>
      </c>
      <c r="H147" s="33">
        <f>_xlfn.XLOOKUP($C147,SiteChar[Site Name],SiteChar[Expected Date of Station Operation],"",0,1)</f>
        <v>0</v>
      </c>
      <c r="I147" s="34">
        <f>_xlfn.XLOOKUP($C147,SiteChar[Site Name],SiteChar[Expected Daily Permitted Hours],"",0,1)</f>
        <v>0</v>
      </c>
      <c r="J147" s="25">
        <f>_xlfn.XLOOKUP($C147,SiteChar[Site Name],SiteChar[Maximum Total Site Power 
'[kW']],"",0,1)</f>
        <v>0</v>
      </c>
      <c r="K147" s="25"/>
      <c r="L147" s="25" cm="1">
        <f t="array" ref="L147">_xlfn.XLOOKUP($C147,SiteChar[Site Name],SiteCalc1[Total Site
FCI 
Power Rating 
'[kW']],"",0,1)</f>
        <v>0</v>
      </c>
      <c r="M147" s="25" cm="1">
        <f t="array" ref="M147">_xlfn.XLOOKUP($C147,SiteChar[Site Name],SiteCalc1[Total 
Site 
LMD-FCI Power Rating 
'[kW']],"",0,1)</f>
        <v>0</v>
      </c>
      <c r="N147" s="25" cm="1">
        <f t="array" ref="N147">_xlfn.XLOOKUP($C147,SiteChar[Site Name],SiteCalc1[Total Site
HD-FCI Power Rating 
'[kW']],"",0,1)</f>
        <v>0</v>
      </c>
      <c r="O147" s="25" cm="1">
        <f t="array" ref="O147">_xlfn.XLOOKUP($C147,SiteChar[Site Name],SiteCalc2[Total Number of 
Site 
FSEs],"",0,1)</f>
        <v>0</v>
      </c>
      <c r="P147" s="27" cm="1">
        <f t="array" ref="P147">_xlfn.XLOOKUP($C147,SiteChar[Site Name],SiteCalc2[Total Number of Site
LMD-FCI FSEs],"",0,1)</f>
        <v>0</v>
      </c>
      <c r="Q147" s="27" cm="1">
        <f t="array" ref="Q147">_xlfn.XLOOKUP($C147,SiteChar[Site Name],SiteCalc2[Total Number of Site
HD-FCI FSEs],"",0,1)</f>
        <v>0</v>
      </c>
      <c r="R147" s="27" t="str" cm="1">
        <f t="array" ref="R147">_xlfn.XLOOKUP(C147,'Sites Data'!AZ154:$AZ$210,'Sites Data'!BA154:$BA$210,"",0,1)</f>
        <v/>
      </c>
      <c r="S147" s="25" t="str" cm="1">
        <f t="array" ref="S147">INDEX('Sites Data'!$BC$11:$BC$210,(S$2+SUM($R$4:R146)))</f>
        <v/>
      </c>
      <c r="T147" s="25" t="str" cm="1">
        <f t="array" ref="T147">INDEX('Sites Data'!$BD$11:$BD$210,(S$2+SUM($R$4:R146)))</f>
        <v/>
      </c>
      <c r="U147" s="25" t="str" cm="1">
        <f t="array" ref="U147">INDEX('Sites Data'!$BE$11:$BE$210,(S$2+SUM($R$4:$R146)))</f>
        <v/>
      </c>
      <c r="V147" s="25" t="str" cm="1">
        <f t="array" ref="V147">INDEX('Sites Data'!$BF$11:$BF$210,(S$2+SUM($R$4:$R146)))</f>
        <v/>
      </c>
      <c r="W147" s="25" t="str" cm="1">
        <f t="array" ref="W147">INDEX('Sites Data'!$BG$11:$BG$210,(S$2+SUM($R$4:$R146)))</f>
        <v/>
      </c>
      <c r="X147" s="25" t="str" cm="1">
        <f t="array" ref="X147">INDEX('Sites Data'!$BH$11:$BH$210,(S$2+SUM($R$4:$R146)))</f>
        <v/>
      </c>
      <c r="Y147" s="25" t="str" cm="1">
        <f t="array" ref="Y147">INDEX('Sites Data'!$BI$11:$BI$210,(S$2+SUM($R$4:$R146)))</f>
        <v/>
      </c>
      <c r="Z147" s="25" t="str" cm="1">
        <f t="array" ref="Z147">INDEX('Sites Data'!$BJ$11:$BJ$210,(S$2+SUM($R$4:$R146)))</f>
        <v/>
      </c>
      <c r="AA147" s="25" t="str" cm="1">
        <f t="array" ref="AA147">INDEX('Sites Data'!$BK$11:$BK$210,(S$2+SUM($R$4:$R146)))</f>
        <v/>
      </c>
      <c r="AB147" s="25" t="str">
        <f>IF(S147="","",SUMIF(Hide[Unique Types],$C147&amp;" "&amp;T147&amp;" "&amp;U147&amp;" "&amp;V147,SiteCalc2[FCI Charging Capacity '[kWh/day']]))</f>
        <v/>
      </c>
      <c r="AC147" s="27" t="str" cm="1">
        <f t="array" ref="AC147">IF(AC$2&lt;=$R147,INDEX('Sites Data'!$BC$11:$BC$210,(AC$2+SUM($R$4:$R146))),"")</f>
        <v/>
      </c>
      <c r="AD147" s="152" t="str" cm="1">
        <f t="array" ref="AD147">IF(AC$2&lt;=$R147,INDEX('Sites Data'!$BD$11:$BD$210,(AC$2+SUM($R$4:$R146))),"")</f>
        <v/>
      </c>
      <c r="AE147" s="27" t="str" cm="1">
        <f t="array" ref="AE147">IF(AC$2&lt;=$R147,INDEX('Sites Data'!$BE$11:$BE$210,(AC$2+SUM($R$4:$R146))),"")</f>
        <v/>
      </c>
      <c r="AF147" s="27" t="str" cm="1">
        <f t="array" ref="AF147">IF(AC$2&lt;=$R147,INDEX('Sites Data'!$BF$11:$BF$210,(AC$2+SUM($R$4:$R146))),"")</f>
        <v/>
      </c>
      <c r="AG147" s="27" t="str" cm="1">
        <f t="array" ref="AG147">IF(AC$2&lt;=$R147,INDEX('Sites Data'!$BG$11:$BG$210,(AC$2+SUM($R$4:$R146))),"")</f>
        <v/>
      </c>
      <c r="AH147" s="27" t="str" cm="1">
        <f t="array" ref="AH147">IF(AC$2&lt;=$R147,INDEX('Sites Data'!$BH$11:$BH$210,(AC$2+SUM($R$4:$R146))),"")</f>
        <v/>
      </c>
      <c r="AI147" s="27" t="str" cm="1">
        <f t="array" ref="AI147">IF(AC$2&lt;=$R147,INDEX('Sites Data'!$BI$11:$BI$210,(AC$2+SUM($R$4:$R146))),"")</f>
        <v/>
      </c>
      <c r="AJ147" s="27" t="str" cm="1">
        <f t="array" ref="AJ147">IF(AC$2&lt;=$R147,INDEX('Sites Data'!$BJ$11:$BJ$210,(AC$2+SUM($R$4:$R146))),"")</f>
        <v/>
      </c>
      <c r="AK147" s="27" t="str" cm="1">
        <f t="array" ref="AK147">IF(AC$2&lt;=$R147,INDEX('Sites Data'!$BK$11:$BK$210,(AC$2+SUM($R$4:$R146))),"")</f>
        <v/>
      </c>
      <c r="AL147" s="25" t="str">
        <f>IF(AC147="","",SUMIF(Hide[Unique Types],$C147&amp;" "&amp;AD147&amp;" "&amp;AE147&amp;" "&amp;AF147,SiteCalc2[FCI Charging Capacity '[kWh/day']]))</f>
        <v/>
      </c>
      <c r="AM147" s="27" t="str" cm="1">
        <f t="array" ref="AM147">IF(AM$2&lt;=$R147,INDEX('Sites Data'!$BC$11:$BC$210,(AM$2+SUM($R$4:$R146))),"")</f>
        <v/>
      </c>
      <c r="AN147" s="27" t="str" cm="1">
        <f t="array" ref="AN147">IF(AM$2&lt;=$R147,INDEX('Sites Data'!$BD$11:$BD$210,(AM$2+SUM($R$4:$R146))),"")</f>
        <v/>
      </c>
      <c r="AO147" s="27" t="str" cm="1">
        <f t="array" ref="AO147">IF(AM$2&lt;=$R147,INDEX('Sites Data'!$BE$11:$BE$210,(AM$2+SUM($R$4:$R146))),"")</f>
        <v/>
      </c>
      <c r="AP147" s="27" t="str" cm="1">
        <f t="array" ref="AP147">IF(AM$2&lt;=$R147,INDEX('Sites Data'!$BF$11:$BF$210,(AM$2+SUM($R$4:$R146))),"")</f>
        <v/>
      </c>
      <c r="AQ147" s="27" t="str" cm="1">
        <f t="array" ref="AQ147">IF(AM$2&lt;=$R147,INDEX('Sites Data'!$BG$11:$BG$210,(AM$2+SUM($R$4:$R146))),"")</f>
        <v/>
      </c>
      <c r="AR147" s="27" t="str" cm="1">
        <f t="array" ref="AR147">IF(AM$2&lt;=$R147,INDEX('Sites Data'!$BH$11:$BH$210,(AM$2+SUM($R$4:$R146))),"")</f>
        <v/>
      </c>
      <c r="AS147" s="27" t="str" cm="1">
        <f t="array" ref="AS147">IF(AM$2&lt;=$R147,INDEX('Sites Data'!$BI$11:$BI$210,(AM$2+SUM($R$4:$R146))),"")</f>
        <v/>
      </c>
      <c r="AT147" s="27" t="str" cm="1">
        <f t="array" ref="AT147">IF(AM$2&lt;=$R147,INDEX('Sites Data'!$BJ$11:$BJ$210,(AM$2+SUM($R$4:$R146))),"")</f>
        <v/>
      </c>
      <c r="AU147" s="27" t="str" cm="1">
        <f t="array" ref="AU147">IF(AM$2&lt;=$R147,INDEX('Sites Data'!$BK$11:$BK$210,(AM$2+SUM($R$4:$R146))),"")</f>
        <v/>
      </c>
      <c r="AV147" s="25" t="str">
        <f>IF(AM147="","",SUMIF(Hide[Unique Types],$C147&amp;" "&amp;AN147&amp;" "&amp;AO147&amp;" "&amp;AP147,SiteCalc2[FCI Charging Capacity '[kWh/day']]))</f>
        <v/>
      </c>
      <c r="AW147" s="27" t="str" cm="1">
        <f t="array" ref="AW147">IF(AW$2&lt;=$R147,INDEX('Sites Data'!$BC$11:$BC$210,(AW$2+SUM($R$4:$R146))),"")</f>
        <v/>
      </c>
      <c r="AX147" s="27" t="str" cm="1">
        <f t="array" ref="AX147">IF(AW$2&lt;=$R147,INDEX('Sites Data'!$BD$11:$BD$210,(AW$2+SUM($R$4:$R146))),"")</f>
        <v/>
      </c>
      <c r="AY147" s="27" t="str" cm="1">
        <f t="array" ref="AY147">IF(AW$2&lt;=$R147,INDEX('Sites Data'!$BE$11:$BE$210,(AW$2+SUM($R$4:$R146))),"")</f>
        <v/>
      </c>
      <c r="AZ147" s="27" t="str" cm="1">
        <f t="array" ref="AZ147">IF(AW$2&lt;=$R147,INDEX('Sites Data'!$BF$11:$BF$210,(AW$2+SUM($R$4:$R146))),"")</f>
        <v/>
      </c>
      <c r="BA147" s="27" t="str" cm="1">
        <f t="array" ref="BA147">IF(AW$2&lt;=$R147,INDEX('Sites Data'!$BG$11:$BG$210,(AW$2+SUM($R$4:$R146))),"")</f>
        <v/>
      </c>
      <c r="BB147" s="27" t="str" cm="1">
        <f t="array" ref="BB147">IF(AW$2&lt;=$R147,INDEX('Sites Data'!$BH$11:$BH$210,(AW$2+SUM($R$4:$R146))),"")</f>
        <v/>
      </c>
      <c r="BC147" s="27" t="str" cm="1">
        <f t="array" ref="BC147">IF(AW$2&lt;=$R147,INDEX('Sites Data'!$BI$11:$BI$210,(AW$2+SUM($R$4:$R146))),"")</f>
        <v/>
      </c>
      <c r="BD147" s="27" t="str" cm="1">
        <f t="array" ref="BD147">IF(AW$2&lt;=$R147,INDEX('Sites Data'!$BJ$11:$BJ$210,(AW$2+SUM($R$4:$R146))),"")</f>
        <v/>
      </c>
      <c r="BE147" s="27" t="str" cm="1">
        <f t="array" ref="BE147">IF(AW$2&lt;=$R147,INDEX('Sites Data'!$BK$11:$BK$210,(AW$2+SUM($R$4:$R146))),"")</f>
        <v/>
      </c>
      <c r="BF147" s="25" t="str">
        <f>IF(AW147="","",SUMIF(Hide[Unique Types],$C147&amp;" "&amp;AX147&amp;" "&amp;AY147&amp;" "&amp;AZ147,SiteCalc2[FCI Charging Capacity '[kWh/day']]))</f>
        <v/>
      </c>
      <c r="BG147" s="27" t="str" cm="1">
        <f t="array" ref="BG147">IF(BG$2&lt;=$R147,INDEX('Sites Data'!$BC$11:$BC$210,(BG$2+SUM($R$4:$R146))),"")</f>
        <v/>
      </c>
      <c r="BH147" s="27" t="str" cm="1">
        <f t="array" ref="BH147">IF(BG$2&lt;=$R147,INDEX('Sites Data'!$BD$11:$BD$210,(BG$2+SUM($R$4:$R146))),"")</f>
        <v/>
      </c>
      <c r="BI147" s="27" t="str" cm="1">
        <f t="array" ref="BI147">IF(BG$2&lt;=$R147,INDEX('Sites Data'!$BE$11:$BE$210,(BG$2+SUM($R$4:$R146))),"")</f>
        <v/>
      </c>
      <c r="BJ147" s="27" t="str" cm="1">
        <f t="array" ref="BJ147">IF(BG$2&lt;=$R147,INDEX('Sites Data'!$BF$11:$BF$210,(BG$2+SUM($R$4:$R146))),"")</f>
        <v/>
      </c>
      <c r="BK147" s="27" t="str" cm="1">
        <f t="array" ref="BK147">IF(BG$2&lt;=$R147,INDEX('Sites Data'!$BG$11:$BG$210,(BG$2+SUM($R$4:$R146))),"")</f>
        <v/>
      </c>
      <c r="BL147" s="27" t="str" cm="1">
        <f t="array" ref="BL147">IF(BG$2&lt;=$R147,INDEX('Sites Data'!$BH$11:$BH$210,(BG$2+SUM($R$4:$R146))),"")</f>
        <v/>
      </c>
      <c r="BM147" s="27" t="str" cm="1">
        <f t="array" ref="BM147">IF(BG$2&lt;=$R147,INDEX('Sites Data'!$BI$11:$BI$210,(BG$2+SUM($R$4:$R146))),"")</f>
        <v/>
      </c>
      <c r="BN147" s="27" t="str" cm="1">
        <f t="array" ref="BN147">IF(BG$2&lt;=$R147,INDEX('Sites Data'!$BJ$11:$BJ$210,(BG$2+SUM($R$4:$R146))),"")</f>
        <v/>
      </c>
      <c r="BO147" s="27" t="str" cm="1">
        <f t="array" ref="BO147">IF(BG$2&lt;=$R147,INDEX('Sites Data'!$BK$11:$BK$210,(BG$2+SUM($R$4:$R146))),"")</f>
        <v/>
      </c>
      <c r="BP147" s="25" t="str">
        <f>IF(BG147="","",SUMIF(Hide[Unique Types],$C147&amp;" "&amp;BH147&amp;" "&amp;BI147&amp;" "&amp;BJ147,SiteCalc2[FCI Charging Capacity '[kWh/day']]))</f>
        <v/>
      </c>
      <c r="BQ147" s="27" t="str" cm="1">
        <f t="array" ref="BQ147">IF(BQ$2&lt;=$R147,INDEX('Sites Data'!$BC$11:$BC$210,(BQ$2+SUM($R$4:$R146))),"")</f>
        <v/>
      </c>
      <c r="BR147" s="27" t="str" cm="1">
        <f t="array" ref="BR147">IF(BQ$2&lt;=$R147,INDEX('Sites Data'!$BD$11:$BD$210,(BQ$2+SUM($R$4:$R146))),"")</f>
        <v/>
      </c>
      <c r="BS147" s="27" t="str" cm="1">
        <f t="array" ref="BS147">IF(BQ$2&lt;=$R147,INDEX('Sites Data'!$BE$11:$BE$210,(BQ$2+SUM($R$4:$R146))),"")</f>
        <v/>
      </c>
      <c r="BT147" s="27" t="str" cm="1">
        <f t="array" ref="BT147">IF(BQ$2&lt;=$R147,INDEX('Sites Data'!$BF$11:$BF$210,(BQ$2+SUM($R$4:$R146))),"")</f>
        <v/>
      </c>
      <c r="BU147" s="27" t="str" cm="1">
        <f t="array" ref="BU147">IF(BQ$2&lt;=$R147,INDEX('Sites Data'!$BG$11:$BG$210,(BQ$2+SUM($R$4:$R146))),"")</f>
        <v/>
      </c>
      <c r="BV147" s="27" t="str" cm="1">
        <f t="array" ref="BV147">IF(BQ$2&lt;=$R147,INDEX('Sites Data'!$BH$11:$BH$210,(BQ$2+SUM($R$4:$R146))),"")</f>
        <v/>
      </c>
      <c r="BW147" s="27" t="str" cm="1">
        <f t="array" ref="BW147">IF(BQ$2&lt;=$R147,INDEX('Sites Data'!$BI$11:$BI$210,(BQ$2+SUM($R$4:$R146))),"")</f>
        <v/>
      </c>
      <c r="BX147" s="27" t="str" cm="1">
        <f t="array" ref="BX147">IF(BQ$2&lt;=$R147,INDEX('Sites Data'!$BJ$11:$BJ$210,(BQ$2+SUM($R$4:$R146))),"")</f>
        <v/>
      </c>
      <c r="BY147" s="27" t="str" cm="1">
        <f t="array" ref="BY147">IF(BQ$2&lt;=$R147,INDEX('Sites Data'!$BK$11:$BK$210,(BQ$2+SUM($R$4:$R146))),"")</f>
        <v/>
      </c>
      <c r="BZ147" s="25" t="str">
        <f>IF(BQ147="","",SUMIF(Hide[Unique Types],$C147&amp;" "&amp;BR147&amp;" "&amp;BS147&amp;" "&amp;BT147,SiteCalc2[FCI Charging Capacity '[kWh/day']]))</f>
        <v/>
      </c>
      <c r="CA147" s="27" t="str" cm="1">
        <f t="array" ref="CA147">IF(CA$2&lt;=$R147,INDEX('Sites Data'!$BC$11:$BC$210,(CA$2+SUM($R$4:$R146))),"")</f>
        <v/>
      </c>
      <c r="CB147" s="27" t="str" cm="1">
        <f t="array" ref="CB147">IF(CA$2&lt;=$R147,INDEX('Sites Data'!$BD$11:$BD$210,(CA$2+SUM($R$4:$R146))),"")</f>
        <v/>
      </c>
      <c r="CC147" s="27" t="str" cm="1">
        <f t="array" ref="CC147">IF(CA$2&lt;=$R147,INDEX('Sites Data'!$BE$11:$BE$210,(CA$2+SUM($R$4:$R146))),"")</f>
        <v/>
      </c>
      <c r="CD147" s="27" t="str" cm="1">
        <f t="array" ref="CD147">IF(CA$2&lt;=$R147,INDEX('Sites Data'!$BF$11:$BF$210,(CA$2+SUM($R$4:$R146))),"")</f>
        <v/>
      </c>
      <c r="CE147" s="27" t="str" cm="1">
        <f t="array" ref="CE147">IF(CA$2&lt;=$R147,INDEX('Sites Data'!$BG$11:$BG$210,(CA$2+SUM($R$4:$R146))),"")</f>
        <v/>
      </c>
      <c r="CF147" s="27" t="str" cm="1">
        <f t="array" ref="CF147">IF(CA$2&lt;=$R147,INDEX('Sites Data'!$BH$11:$BH$210,(CA$2+SUM($R$4:$R146))),"")</f>
        <v/>
      </c>
      <c r="CG147" s="27" t="str" cm="1">
        <f t="array" ref="CG147">IF(CA$2&lt;=$R147,INDEX('Sites Data'!$BI$11:$BI$210,(CA$2+SUM($R$4:$R146))),"")</f>
        <v/>
      </c>
      <c r="CH147" s="27" t="str" cm="1">
        <f t="array" ref="CH147">IF(CA$2&lt;=$R147,INDEX('Sites Data'!$BJ$11:$BJ$210,(CA$2+SUM($R$4:$R146))),"")</f>
        <v/>
      </c>
      <c r="CI147" s="27" t="str" cm="1">
        <f t="array" ref="CI147">IF(CA$2&lt;=$R147,INDEX('Sites Data'!$BK$11:$BK$210,(CA$2+SUM($R$4:$R146))),"")</f>
        <v/>
      </c>
      <c r="CJ147" s="25" t="str">
        <f>IF(CA147="","",SUMIF(Hide[Unique Types],$C147&amp;" "&amp;CB147&amp;" "&amp;CC147&amp;" "&amp;CD147,SiteCalc2[FCI Charging Capacity '[kWh/day']]))</f>
        <v/>
      </c>
      <c r="CK147" s="25" t="str">
        <f t="shared" si="35"/>
        <v/>
      </c>
      <c r="CL147" s="25" t="str">
        <f t="shared" si="36"/>
        <v/>
      </c>
      <c r="CM147" s="25" t="str">
        <f t="shared" si="37"/>
        <v/>
      </c>
      <c r="CN147" s="25" t="str">
        <f t="shared" si="38"/>
        <v/>
      </c>
      <c r="CO147" s="25" t="str">
        <f t="shared" si="39"/>
        <v/>
      </c>
      <c r="CP147" s="25" t="str">
        <f t="shared" si="40"/>
        <v/>
      </c>
      <c r="CQ147" s="25" t="str">
        <f t="shared" si="41"/>
        <v/>
      </c>
      <c r="CR147" s="25" t="str">
        <f t="shared" si="42"/>
        <v/>
      </c>
      <c r="CS147" s="25" t="str">
        <f t="shared" si="43"/>
        <v/>
      </c>
      <c r="CT147" s="25" t="str">
        <f t="shared" si="44"/>
        <v/>
      </c>
    </row>
    <row r="148" spans="1:98" x14ac:dyDescent="0.3">
      <c r="A148" s="20">
        <v>145</v>
      </c>
      <c r="B148" s="20">
        <f t="shared" si="34"/>
        <v>0</v>
      </c>
      <c r="D148" s="25">
        <f>_xlfn.XLOOKUP(C148,SiteChar[Site Name],SiteChar[Site Street Address],"",0,1)</f>
        <v>0</v>
      </c>
      <c r="E148" s="25" t="str">
        <f>_xlfn.XLOOKUP(D148,SiteChar[Site Street Address],SiteChar[Site City],"",0,1)</f>
        <v/>
      </c>
      <c r="F148" s="25">
        <f>_xlfn.XLOOKUP($C148,SiteChar[Site Name],SiteChar[Latitude],"",0,1)</f>
        <v>0</v>
      </c>
      <c r="G148" s="25">
        <f>_xlfn.XLOOKUP($C148,SiteChar[Site Name],SiteChar[Longitude],"",0,1)</f>
        <v>0</v>
      </c>
      <c r="H148" s="33">
        <f>_xlfn.XLOOKUP($C148,SiteChar[Site Name],SiteChar[Expected Date of Station Operation],"",0,1)</f>
        <v>0</v>
      </c>
      <c r="I148" s="34">
        <f>_xlfn.XLOOKUP($C148,SiteChar[Site Name],SiteChar[Expected Daily Permitted Hours],"",0,1)</f>
        <v>0</v>
      </c>
      <c r="J148" s="25">
        <f>_xlfn.XLOOKUP($C148,SiteChar[Site Name],SiteChar[Maximum Total Site Power 
'[kW']],"",0,1)</f>
        <v>0</v>
      </c>
      <c r="K148" s="25"/>
      <c r="L148" s="25" cm="1">
        <f t="array" ref="L148">_xlfn.XLOOKUP($C148,SiteChar[Site Name],SiteCalc1[Total Site
FCI 
Power Rating 
'[kW']],"",0,1)</f>
        <v>0</v>
      </c>
      <c r="M148" s="25" cm="1">
        <f t="array" ref="M148">_xlfn.XLOOKUP($C148,SiteChar[Site Name],SiteCalc1[Total 
Site 
LMD-FCI Power Rating 
'[kW']],"",0,1)</f>
        <v>0</v>
      </c>
      <c r="N148" s="25" cm="1">
        <f t="array" ref="N148">_xlfn.XLOOKUP($C148,SiteChar[Site Name],SiteCalc1[Total Site
HD-FCI Power Rating 
'[kW']],"",0,1)</f>
        <v>0</v>
      </c>
      <c r="O148" s="25" cm="1">
        <f t="array" ref="O148">_xlfn.XLOOKUP($C148,SiteChar[Site Name],SiteCalc2[Total Number of 
Site 
FSEs],"",0,1)</f>
        <v>0</v>
      </c>
      <c r="P148" s="27" cm="1">
        <f t="array" ref="P148">_xlfn.XLOOKUP($C148,SiteChar[Site Name],SiteCalc2[Total Number of Site
LMD-FCI FSEs],"",0,1)</f>
        <v>0</v>
      </c>
      <c r="Q148" s="27" cm="1">
        <f t="array" ref="Q148">_xlfn.XLOOKUP($C148,SiteChar[Site Name],SiteCalc2[Total Number of Site
HD-FCI FSEs],"",0,1)</f>
        <v>0</v>
      </c>
      <c r="R148" s="27" t="str" cm="1">
        <f t="array" ref="R148">_xlfn.XLOOKUP(C148,'Sites Data'!AZ155:$AZ$210,'Sites Data'!BA155:$BA$210,"",0,1)</f>
        <v/>
      </c>
      <c r="S148" s="25" t="str" cm="1">
        <f t="array" ref="S148">INDEX('Sites Data'!$BC$11:$BC$210,(S$2+SUM($R$4:R147)))</f>
        <v/>
      </c>
      <c r="T148" s="25" t="str" cm="1">
        <f t="array" ref="T148">INDEX('Sites Data'!$BD$11:$BD$210,(S$2+SUM($R$4:R147)))</f>
        <v/>
      </c>
      <c r="U148" s="25" t="str" cm="1">
        <f t="array" ref="U148">INDEX('Sites Data'!$BE$11:$BE$210,(S$2+SUM($R$4:$R147)))</f>
        <v/>
      </c>
      <c r="V148" s="25" t="str" cm="1">
        <f t="array" ref="V148">INDEX('Sites Data'!$BF$11:$BF$210,(S$2+SUM($R$4:$R147)))</f>
        <v/>
      </c>
      <c r="W148" s="25" t="str" cm="1">
        <f t="array" ref="W148">INDEX('Sites Data'!$BG$11:$BG$210,(S$2+SUM($R$4:$R147)))</f>
        <v/>
      </c>
      <c r="X148" s="25" t="str" cm="1">
        <f t="array" ref="X148">INDEX('Sites Data'!$BH$11:$BH$210,(S$2+SUM($R$4:$R147)))</f>
        <v/>
      </c>
      <c r="Y148" s="25" t="str" cm="1">
        <f t="array" ref="Y148">INDEX('Sites Data'!$BI$11:$BI$210,(S$2+SUM($R$4:$R147)))</f>
        <v/>
      </c>
      <c r="Z148" s="25" t="str" cm="1">
        <f t="array" ref="Z148">INDEX('Sites Data'!$BJ$11:$BJ$210,(S$2+SUM($R$4:$R147)))</f>
        <v/>
      </c>
      <c r="AA148" s="25" t="str" cm="1">
        <f t="array" ref="AA148">INDEX('Sites Data'!$BK$11:$BK$210,(S$2+SUM($R$4:$R147)))</f>
        <v/>
      </c>
      <c r="AB148" s="25" t="str">
        <f>IF(S148="","",SUMIF(Hide[Unique Types],$C148&amp;" "&amp;T148&amp;" "&amp;U148&amp;" "&amp;V148,SiteCalc2[FCI Charging Capacity '[kWh/day']]))</f>
        <v/>
      </c>
      <c r="AC148" s="27" t="str" cm="1">
        <f t="array" ref="AC148">IF(AC$2&lt;=$R148,INDEX('Sites Data'!$BC$11:$BC$210,(AC$2+SUM($R$4:$R147))),"")</f>
        <v/>
      </c>
      <c r="AD148" s="152" t="str" cm="1">
        <f t="array" ref="AD148">IF(AC$2&lt;=$R148,INDEX('Sites Data'!$BD$11:$BD$210,(AC$2+SUM($R$4:$R147))),"")</f>
        <v/>
      </c>
      <c r="AE148" s="27" t="str" cm="1">
        <f t="array" ref="AE148">IF(AC$2&lt;=$R148,INDEX('Sites Data'!$BE$11:$BE$210,(AC$2+SUM($R$4:$R147))),"")</f>
        <v/>
      </c>
      <c r="AF148" s="27" t="str" cm="1">
        <f t="array" ref="AF148">IF(AC$2&lt;=$R148,INDEX('Sites Data'!$BF$11:$BF$210,(AC$2+SUM($R$4:$R147))),"")</f>
        <v/>
      </c>
      <c r="AG148" s="27" t="str" cm="1">
        <f t="array" ref="AG148">IF(AC$2&lt;=$R148,INDEX('Sites Data'!$BG$11:$BG$210,(AC$2+SUM($R$4:$R147))),"")</f>
        <v/>
      </c>
      <c r="AH148" s="27" t="str" cm="1">
        <f t="array" ref="AH148">IF(AC$2&lt;=$R148,INDEX('Sites Data'!$BH$11:$BH$210,(AC$2+SUM($R$4:$R147))),"")</f>
        <v/>
      </c>
      <c r="AI148" s="27" t="str" cm="1">
        <f t="array" ref="AI148">IF(AC$2&lt;=$R148,INDEX('Sites Data'!$BI$11:$BI$210,(AC$2+SUM($R$4:$R147))),"")</f>
        <v/>
      </c>
      <c r="AJ148" s="27" t="str" cm="1">
        <f t="array" ref="AJ148">IF(AC$2&lt;=$R148,INDEX('Sites Data'!$BJ$11:$BJ$210,(AC$2+SUM($R$4:$R147))),"")</f>
        <v/>
      </c>
      <c r="AK148" s="27" t="str" cm="1">
        <f t="array" ref="AK148">IF(AC$2&lt;=$R148,INDEX('Sites Data'!$BK$11:$BK$210,(AC$2+SUM($R$4:$R147))),"")</f>
        <v/>
      </c>
      <c r="AL148" s="25" t="str">
        <f>IF(AC148="","",SUMIF(Hide[Unique Types],$C148&amp;" "&amp;AD148&amp;" "&amp;AE148&amp;" "&amp;AF148,SiteCalc2[FCI Charging Capacity '[kWh/day']]))</f>
        <v/>
      </c>
      <c r="AM148" s="27" t="str" cm="1">
        <f t="array" ref="AM148">IF(AM$2&lt;=$R148,INDEX('Sites Data'!$BC$11:$BC$210,(AM$2+SUM($R$4:$R147))),"")</f>
        <v/>
      </c>
      <c r="AN148" s="27" t="str" cm="1">
        <f t="array" ref="AN148">IF(AM$2&lt;=$R148,INDEX('Sites Data'!$BD$11:$BD$210,(AM$2+SUM($R$4:$R147))),"")</f>
        <v/>
      </c>
      <c r="AO148" s="27" t="str" cm="1">
        <f t="array" ref="AO148">IF(AM$2&lt;=$R148,INDEX('Sites Data'!$BE$11:$BE$210,(AM$2+SUM($R$4:$R147))),"")</f>
        <v/>
      </c>
      <c r="AP148" s="27" t="str" cm="1">
        <f t="array" ref="AP148">IF(AM$2&lt;=$R148,INDEX('Sites Data'!$BF$11:$BF$210,(AM$2+SUM($R$4:$R147))),"")</f>
        <v/>
      </c>
      <c r="AQ148" s="27" t="str" cm="1">
        <f t="array" ref="AQ148">IF(AM$2&lt;=$R148,INDEX('Sites Data'!$BG$11:$BG$210,(AM$2+SUM($R$4:$R147))),"")</f>
        <v/>
      </c>
      <c r="AR148" s="27" t="str" cm="1">
        <f t="array" ref="AR148">IF(AM$2&lt;=$R148,INDEX('Sites Data'!$BH$11:$BH$210,(AM$2+SUM($R$4:$R147))),"")</f>
        <v/>
      </c>
      <c r="AS148" s="27" t="str" cm="1">
        <f t="array" ref="AS148">IF(AM$2&lt;=$R148,INDEX('Sites Data'!$BI$11:$BI$210,(AM$2+SUM($R$4:$R147))),"")</f>
        <v/>
      </c>
      <c r="AT148" s="27" t="str" cm="1">
        <f t="array" ref="AT148">IF(AM$2&lt;=$R148,INDEX('Sites Data'!$BJ$11:$BJ$210,(AM$2+SUM($R$4:$R147))),"")</f>
        <v/>
      </c>
      <c r="AU148" s="27" t="str" cm="1">
        <f t="array" ref="AU148">IF(AM$2&lt;=$R148,INDEX('Sites Data'!$BK$11:$BK$210,(AM$2+SUM($R$4:$R147))),"")</f>
        <v/>
      </c>
      <c r="AV148" s="25" t="str">
        <f>IF(AM148="","",SUMIF(Hide[Unique Types],$C148&amp;" "&amp;AN148&amp;" "&amp;AO148&amp;" "&amp;AP148,SiteCalc2[FCI Charging Capacity '[kWh/day']]))</f>
        <v/>
      </c>
      <c r="AW148" s="27" t="str" cm="1">
        <f t="array" ref="AW148">IF(AW$2&lt;=$R148,INDEX('Sites Data'!$BC$11:$BC$210,(AW$2+SUM($R$4:$R147))),"")</f>
        <v/>
      </c>
      <c r="AX148" s="27" t="str" cm="1">
        <f t="array" ref="AX148">IF(AW$2&lt;=$R148,INDEX('Sites Data'!$BD$11:$BD$210,(AW$2+SUM($R$4:$R147))),"")</f>
        <v/>
      </c>
      <c r="AY148" s="27" t="str" cm="1">
        <f t="array" ref="AY148">IF(AW$2&lt;=$R148,INDEX('Sites Data'!$BE$11:$BE$210,(AW$2+SUM($R$4:$R147))),"")</f>
        <v/>
      </c>
      <c r="AZ148" s="27" t="str" cm="1">
        <f t="array" ref="AZ148">IF(AW$2&lt;=$R148,INDEX('Sites Data'!$BF$11:$BF$210,(AW$2+SUM($R$4:$R147))),"")</f>
        <v/>
      </c>
      <c r="BA148" s="27" t="str" cm="1">
        <f t="array" ref="BA148">IF(AW$2&lt;=$R148,INDEX('Sites Data'!$BG$11:$BG$210,(AW$2+SUM($R$4:$R147))),"")</f>
        <v/>
      </c>
      <c r="BB148" s="27" t="str" cm="1">
        <f t="array" ref="BB148">IF(AW$2&lt;=$R148,INDEX('Sites Data'!$BH$11:$BH$210,(AW$2+SUM($R$4:$R147))),"")</f>
        <v/>
      </c>
      <c r="BC148" s="27" t="str" cm="1">
        <f t="array" ref="BC148">IF(AW$2&lt;=$R148,INDEX('Sites Data'!$BI$11:$BI$210,(AW$2+SUM($R$4:$R147))),"")</f>
        <v/>
      </c>
      <c r="BD148" s="27" t="str" cm="1">
        <f t="array" ref="BD148">IF(AW$2&lt;=$R148,INDEX('Sites Data'!$BJ$11:$BJ$210,(AW$2+SUM($R$4:$R147))),"")</f>
        <v/>
      </c>
      <c r="BE148" s="27" t="str" cm="1">
        <f t="array" ref="BE148">IF(AW$2&lt;=$R148,INDEX('Sites Data'!$BK$11:$BK$210,(AW$2+SUM($R$4:$R147))),"")</f>
        <v/>
      </c>
      <c r="BF148" s="25" t="str">
        <f>IF(AW148="","",SUMIF(Hide[Unique Types],$C148&amp;" "&amp;AX148&amp;" "&amp;AY148&amp;" "&amp;AZ148,SiteCalc2[FCI Charging Capacity '[kWh/day']]))</f>
        <v/>
      </c>
      <c r="BG148" s="27" t="str" cm="1">
        <f t="array" ref="BG148">IF(BG$2&lt;=$R148,INDEX('Sites Data'!$BC$11:$BC$210,(BG$2+SUM($R$4:$R147))),"")</f>
        <v/>
      </c>
      <c r="BH148" s="27" t="str" cm="1">
        <f t="array" ref="BH148">IF(BG$2&lt;=$R148,INDEX('Sites Data'!$BD$11:$BD$210,(BG$2+SUM($R$4:$R147))),"")</f>
        <v/>
      </c>
      <c r="BI148" s="27" t="str" cm="1">
        <f t="array" ref="BI148">IF(BG$2&lt;=$R148,INDEX('Sites Data'!$BE$11:$BE$210,(BG$2+SUM($R$4:$R147))),"")</f>
        <v/>
      </c>
      <c r="BJ148" s="27" t="str" cm="1">
        <f t="array" ref="BJ148">IF(BG$2&lt;=$R148,INDEX('Sites Data'!$BF$11:$BF$210,(BG$2+SUM($R$4:$R147))),"")</f>
        <v/>
      </c>
      <c r="BK148" s="27" t="str" cm="1">
        <f t="array" ref="BK148">IF(BG$2&lt;=$R148,INDEX('Sites Data'!$BG$11:$BG$210,(BG$2+SUM($R$4:$R147))),"")</f>
        <v/>
      </c>
      <c r="BL148" s="27" t="str" cm="1">
        <f t="array" ref="BL148">IF(BG$2&lt;=$R148,INDEX('Sites Data'!$BH$11:$BH$210,(BG$2+SUM($R$4:$R147))),"")</f>
        <v/>
      </c>
      <c r="BM148" s="27" t="str" cm="1">
        <f t="array" ref="BM148">IF(BG$2&lt;=$R148,INDEX('Sites Data'!$BI$11:$BI$210,(BG$2+SUM($R$4:$R147))),"")</f>
        <v/>
      </c>
      <c r="BN148" s="27" t="str" cm="1">
        <f t="array" ref="BN148">IF(BG$2&lt;=$R148,INDEX('Sites Data'!$BJ$11:$BJ$210,(BG$2+SUM($R$4:$R147))),"")</f>
        <v/>
      </c>
      <c r="BO148" s="27" t="str" cm="1">
        <f t="array" ref="BO148">IF(BG$2&lt;=$R148,INDEX('Sites Data'!$BK$11:$BK$210,(BG$2+SUM($R$4:$R147))),"")</f>
        <v/>
      </c>
      <c r="BP148" s="25" t="str">
        <f>IF(BG148="","",SUMIF(Hide[Unique Types],$C148&amp;" "&amp;BH148&amp;" "&amp;BI148&amp;" "&amp;BJ148,SiteCalc2[FCI Charging Capacity '[kWh/day']]))</f>
        <v/>
      </c>
      <c r="BQ148" s="27" t="str" cm="1">
        <f t="array" ref="BQ148">IF(BQ$2&lt;=$R148,INDEX('Sites Data'!$BC$11:$BC$210,(BQ$2+SUM($R$4:$R147))),"")</f>
        <v/>
      </c>
      <c r="BR148" s="27" t="str" cm="1">
        <f t="array" ref="BR148">IF(BQ$2&lt;=$R148,INDEX('Sites Data'!$BD$11:$BD$210,(BQ$2+SUM($R$4:$R147))),"")</f>
        <v/>
      </c>
      <c r="BS148" s="27" t="str" cm="1">
        <f t="array" ref="BS148">IF(BQ$2&lt;=$R148,INDEX('Sites Data'!$BE$11:$BE$210,(BQ$2+SUM($R$4:$R147))),"")</f>
        <v/>
      </c>
      <c r="BT148" s="27" t="str" cm="1">
        <f t="array" ref="BT148">IF(BQ$2&lt;=$R148,INDEX('Sites Data'!$BF$11:$BF$210,(BQ$2+SUM($R$4:$R147))),"")</f>
        <v/>
      </c>
      <c r="BU148" s="27" t="str" cm="1">
        <f t="array" ref="BU148">IF(BQ$2&lt;=$R148,INDEX('Sites Data'!$BG$11:$BG$210,(BQ$2+SUM($R$4:$R147))),"")</f>
        <v/>
      </c>
      <c r="BV148" s="27" t="str" cm="1">
        <f t="array" ref="BV148">IF(BQ$2&lt;=$R148,INDEX('Sites Data'!$BH$11:$BH$210,(BQ$2+SUM($R$4:$R147))),"")</f>
        <v/>
      </c>
      <c r="BW148" s="27" t="str" cm="1">
        <f t="array" ref="BW148">IF(BQ$2&lt;=$R148,INDEX('Sites Data'!$BI$11:$BI$210,(BQ$2+SUM($R$4:$R147))),"")</f>
        <v/>
      </c>
      <c r="BX148" s="27" t="str" cm="1">
        <f t="array" ref="BX148">IF(BQ$2&lt;=$R148,INDEX('Sites Data'!$BJ$11:$BJ$210,(BQ$2+SUM($R$4:$R147))),"")</f>
        <v/>
      </c>
      <c r="BY148" s="27" t="str" cm="1">
        <f t="array" ref="BY148">IF(BQ$2&lt;=$R148,INDEX('Sites Data'!$BK$11:$BK$210,(BQ$2+SUM($R$4:$R147))),"")</f>
        <v/>
      </c>
      <c r="BZ148" s="25" t="str">
        <f>IF(BQ148="","",SUMIF(Hide[Unique Types],$C148&amp;" "&amp;BR148&amp;" "&amp;BS148&amp;" "&amp;BT148,SiteCalc2[FCI Charging Capacity '[kWh/day']]))</f>
        <v/>
      </c>
      <c r="CA148" s="27" t="str" cm="1">
        <f t="array" ref="CA148">IF(CA$2&lt;=$R148,INDEX('Sites Data'!$BC$11:$BC$210,(CA$2+SUM($R$4:$R147))),"")</f>
        <v/>
      </c>
      <c r="CB148" s="27" t="str" cm="1">
        <f t="array" ref="CB148">IF(CA$2&lt;=$R148,INDEX('Sites Data'!$BD$11:$BD$210,(CA$2+SUM($R$4:$R147))),"")</f>
        <v/>
      </c>
      <c r="CC148" s="27" t="str" cm="1">
        <f t="array" ref="CC148">IF(CA$2&lt;=$R148,INDEX('Sites Data'!$BE$11:$BE$210,(CA$2+SUM($R$4:$R147))),"")</f>
        <v/>
      </c>
      <c r="CD148" s="27" t="str" cm="1">
        <f t="array" ref="CD148">IF(CA$2&lt;=$R148,INDEX('Sites Data'!$BF$11:$BF$210,(CA$2+SUM($R$4:$R147))),"")</f>
        <v/>
      </c>
      <c r="CE148" s="27" t="str" cm="1">
        <f t="array" ref="CE148">IF(CA$2&lt;=$R148,INDEX('Sites Data'!$BG$11:$BG$210,(CA$2+SUM($R$4:$R147))),"")</f>
        <v/>
      </c>
      <c r="CF148" s="27" t="str" cm="1">
        <f t="array" ref="CF148">IF(CA$2&lt;=$R148,INDEX('Sites Data'!$BH$11:$BH$210,(CA$2+SUM($R$4:$R147))),"")</f>
        <v/>
      </c>
      <c r="CG148" s="27" t="str" cm="1">
        <f t="array" ref="CG148">IF(CA$2&lt;=$R148,INDEX('Sites Data'!$BI$11:$BI$210,(CA$2+SUM($R$4:$R147))),"")</f>
        <v/>
      </c>
      <c r="CH148" s="27" t="str" cm="1">
        <f t="array" ref="CH148">IF(CA$2&lt;=$R148,INDEX('Sites Data'!$BJ$11:$BJ$210,(CA$2+SUM($R$4:$R147))),"")</f>
        <v/>
      </c>
      <c r="CI148" s="27" t="str" cm="1">
        <f t="array" ref="CI148">IF(CA$2&lt;=$R148,INDEX('Sites Data'!$BK$11:$BK$210,(CA$2+SUM($R$4:$R147))),"")</f>
        <v/>
      </c>
      <c r="CJ148" s="25" t="str">
        <f>IF(CA148="","",SUMIF(Hide[Unique Types],$C148&amp;" "&amp;CB148&amp;" "&amp;CC148&amp;" "&amp;CD148,SiteCalc2[FCI Charging Capacity '[kWh/day']]))</f>
        <v/>
      </c>
      <c r="CK148" s="25" t="str">
        <f t="shared" si="35"/>
        <v/>
      </c>
      <c r="CL148" s="25" t="str">
        <f t="shared" si="36"/>
        <v/>
      </c>
      <c r="CM148" s="25" t="str">
        <f t="shared" si="37"/>
        <v/>
      </c>
      <c r="CN148" s="25" t="str">
        <f t="shared" si="38"/>
        <v/>
      </c>
      <c r="CO148" s="25" t="str">
        <f t="shared" si="39"/>
        <v/>
      </c>
      <c r="CP148" s="25" t="str">
        <f t="shared" si="40"/>
        <v/>
      </c>
      <c r="CQ148" s="25" t="str">
        <f t="shared" si="41"/>
        <v/>
      </c>
      <c r="CR148" s="25" t="str">
        <f t="shared" si="42"/>
        <v/>
      </c>
      <c r="CS148" s="25" t="str">
        <f t="shared" si="43"/>
        <v/>
      </c>
      <c r="CT148" s="25" t="str">
        <f t="shared" si="44"/>
        <v/>
      </c>
    </row>
    <row r="149" spans="1:98" x14ac:dyDescent="0.3">
      <c r="A149" s="20">
        <v>146</v>
      </c>
      <c r="B149" s="20">
        <f t="shared" si="34"/>
        <v>0</v>
      </c>
      <c r="D149" s="25">
        <f>_xlfn.XLOOKUP(C149,SiteChar[Site Name],SiteChar[Site Street Address],"",0,1)</f>
        <v>0</v>
      </c>
      <c r="E149" s="25" t="str">
        <f>_xlfn.XLOOKUP(D149,SiteChar[Site Street Address],SiteChar[Site City],"",0,1)</f>
        <v/>
      </c>
      <c r="F149" s="25">
        <f>_xlfn.XLOOKUP($C149,SiteChar[Site Name],SiteChar[Latitude],"",0,1)</f>
        <v>0</v>
      </c>
      <c r="G149" s="25">
        <f>_xlfn.XLOOKUP($C149,SiteChar[Site Name],SiteChar[Longitude],"",0,1)</f>
        <v>0</v>
      </c>
      <c r="H149" s="33">
        <f>_xlfn.XLOOKUP($C149,SiteChar[Site Name],SiteChar[Expected Date of Station Operation],"",0,1)</f>
        <v>0</v>
      </c>
      <c r="I149" s="34">
        <f>_xlfn.XLOOKUP($C149,SiteChar[Site Name],SiteChar[Expected Daily Permitted Hours],"",0,1)</f>
        <v>0</v>
      </c>
      <c r="J149" s="25">
        <f>_xlfn.XLOOKUP($C149,SiteChar[Site Name],SiteChar[Maximum Total Site Power 
'[kW']],"",0,1)</f>
        <v>0</v>
      </c>
      <c r="K149" s="25"/>
      <c r="L149" s="25" cm="1">
        <f t="array" ref="L149">_xlfn.XLOOKUP($C149,SiteChar[Site Name],SiteCalc1[Total Site
FCI 
Power Rating 
'[kW']],"",0,1)</f>
        <v>0</v>
      </c>
      <c r="M149" s="25" cm="1">
        <f t="array" ref="M149">_xlfn.XLOOKUP($C149,SiteChar[Site Name],SiteCalc1[Total 
Site 
LMD-FCI Power Rating 
'[kW']],"",0,1)</f>
        <v>0</v>
      </c>
      <c r="N149" s="25" cm="1">
        <f t="array" ref="N149">_xlfn.XLOOKUP($C149,SiteChar[Site Name],SiteCalc1[Total Site
HD-FCI Power Rating 
'[kW']],"",0,1)</f>
        <v>0</v>
      </c>
      <c r="O149" s="25" cm="1">
        <f t="array" ref="O149">_xlfn.XLOOKUP($C149,SiteChar[Site Name],SiteCalc2[Total Number of 
Site 
FSEs],"",0,1)</f>
        <v>0</v>
      </c>
      <c r="P149" s="27" cm="1">
        <f t="array" ref="P149">_xlfn.XLOOKUP($C149,SiteChar[Site Name],SiteCalc2[Total Number of Site
LMD-FCI FSEs],"",0,1)</f>
        <v>0</v>
      </c>
      <c r="Q149" s="27" cm="1">
        <f t="array" ref="Q149">_xlfn.XLOOKUP($C149,SiteChar[Site Name],SiteCalc2[Total Number of Site
HD-FCI FSEs],"",0,1)</f>
        <v>0</v>
      </c>
      <c r="R149" s="27" t="str" cm="1">
        <f t="array" ref="R149">_xlfn.XLOOKUP(C149,'Sites Data'!AZ156:$AZ$210,'Sites Data'!BA156:$BA$210,"",0,1)</f>
        <v/>
      </c>
      <c r="S149" s="25" t="str" cm="1">
        <f t="array" ref="S149">INDEX('Sites Data'!$BC$11:$BC$210,(S$2+SUM($R$4:R148)))</f>
        <v/>
      </c>
      <c r="T149" s="25" t="str" cm="1">
        <f t="array" ref="T149">INDEX('Sites Data'!$BD$11:$BD$210,(S$2+SUM($R$4:R148)))</f>
        <v/>
      </c>
      <c r="U149" s="25" t="str" cm="1">
        <f t="array" ref="U149">INDEX('Sites Data'!$BE$11:$BE$210,(S$2+SUM($R$4:$R148)))</f>
        <v/>
      </c>
      <c r="V149" s="25" t="str" cm="1">
        <f t="array" ref="V149">INDEX('Sites Data'!$BF$11:$BF$210,(S$2+SUM($R$4:$R148)))</f>
        <v/>
      </c>
      <c r="W149" s="25" t="str" cm="1">
        <f t="array" ref="W149">INDEX('Sites Data'!$BG$11:$BG$210,(S$2+SUM($R$4:$R148)))</f>
        <v/>
      </c>
      <c r="X149" s="25" t="str" cm="1">
        <f t="array" ref="X149">INDEX('Sites Data'!$BH$11:$BH$210,(S$2+SUM($R$4:$R148)))</f>
        <v/>
      </c>
      <c r="Y149" s="25" t="str" cm="1">
        <f t="array" ref="Y149">INDEX('Sites Data'!$BI$11:$BI$210,(S$2+SUM($R$4:$R148)))</f>
        <v/>
      </c>
      <c r="Z149" s="25" t="str" cm="1">
        <f t="array" ref="Z149">INDEX('Sites Data'!$BJ$11:$BJ$210,(S$2+SUM($R$4:$R148)))</f>
        <v/>
      </c>
      <c r="AA149" s="25" t="str" cm="1">
        <f t="array" ref="AA149">INDEX('Sites Data'!$BK$11:$BK$210,(S$2+SUM($R$4:$R148)))</f>
        <v/>
      </c>
      <c r="AB149" s="25" t="str">
        <f>IF(S149="","",SUMIF(Hide[Unique Types],$C149&amp;" "&amp;T149&amp;" "&amp;U149&amp;" "&amp;V149,SiteCalc2[FCI Charging Capacity '[kWh/day']]))</f>
        <v/>
      </c>
      <c r="AC149" s="27" t="str" cm="1">
        <f t="array" ref="AC149">IF(AC$2&lt;=$R149,INDEX('Sites Data'!$BC$11:$BC$210,(AC$2+SUM($R$4:$R148))),"")</f>
        <v/>
      </c>
      <c r="AD149" s="152" t="str" cm="1">
        <f t="array" ref="AD149">IF(AC$2&lt;=$R149,INDEX('Sites Data'!$BD$11:$BD$210,(AC$2+SUM($R$4:$R148))),"")</f>
        <v/>
      </c>
      <c r="AE149" s="27" t="str" cm="1">
        <f t="array" ref="AE149">IF(AC$2&lt;=$R149,INDEX('Sites Data'!$BE$11:$BE$210,(AC$2+SUM($R$4:$R148))),"")</f>
        <v/>
      </c>
      <c r="AF149" s="27" t="str" cm="1">
        <f t="array" ref="AF149">IF(AC$2&lt;=$R149,INDEX('Sites Data'!$BF$11:$BF$210,(AC$2+SUM($R$4:$R148))),"")</f>
        <v/>
      </c>
      <c r="AG149" s="27" t="str" cm="1">
        <f t="array" ref="AG149">IF(AC$2&lt;=$R149,INDEX('Sites Data'!$BG$11:$BG$210,(AC$2+SUM($R$4:$R148))),"")</f>
        <v/>
      </c>
      <c r="AH149" s="27" t="str" cm="1">
        <f t="array" ref="AH149">IF(AC$2&lt;=$R149,INDEX('Sites Data'!$BH$11:$BH$210,(AC$2+SUM($R$4:$R148))),"")</f>
        <v/>
      </c>
      <c r="AI149" s="27" t="str" cm="1">
        <f t="array" ref="AI149">IF(AC$2&lt;=$R149,INDEX('Sites Data'!$BI$11:$BI$210,(AC$2+SUM($R$4:$R148))),"")</f>
        <v/>
      </c>
      <c r="AJ149" s="27" t="str" cm="1">
        <f t="array" ref="AJ149">IF(AC$2&lt;=$R149,INDEX('Sites Data'!$BJ$11:$BJ$210,(AC$2+SUM($R$4:$R148))),"")</f>
        <v/>
      </c>
      <c r="AK149" s="27" t="str" cm="1">
        <f t="array" ref="AK149">IF(AC$2&lt;=$R149,INDEX('Sites Data'!$BK$11:$BK$210,(AC$2+SUM($R$4:$R148))),"")</f>
        <v/>
      </c>
      <c r="AL149" s="25" t="str">
        <f>IF(AC149="","",SUMIF(Hide[Unique Types],$C149&amp;" "&amp;AD149&amp;" "&amp;AE149&amp;" "&amp;AF149,SiteCalc2[FCI Charging Capacity '[kWh/day']]))</f>
        <v/>
      </c>
      <c r="AM149" s="27" t="str" cm="1">
        <f t="array" ref="AM149">IF(AM$2&lt;=$R149,INDEX('Sites Data'!$BC$11:$BC$210,(AM$2+SUM($R$4:$R148))),"")</f>
        <v/>
      </c>
      <c r="AN149" s="27" t="str" cm="1">
        <f t="array" ref="AN149">IF(AM$2&lt;=$R149,INDEX('Sites Data'!$BD$11:$BD$210,(AM$2+SUM($R$4:$R148))),"")</f>
        <v/>
      </c>
      <c r="AO149" s="27" t="str" cm="1">
        <f t="array" ref="AO149">IF(AM$2&lt;=$R149,INDEX('Sites Data'!$BE$11:$BE$210,(AM$2+SUM($R$4:$R148))),"")</f>
        <v/>
      </c>
      <c r="AP149" s="27" t="str" cm="1">
        <f t="array" ref="AP149">IF(AM$2&lt;=$R149,INDEX('Sites Data'!$BF$11:$BF$210,(AM$2+SUM($R$4:$R148))),"")</f>
        <v/>
      </c>
      <c r="AQ149" s="27" t="str" cm="1">
        <f t="array" ref="AQ149">IF(AM$2&lt;=$R149,INDEX('Sites Data'!$BG$11:$BG$210,(AM$2+SUM($R$4:$R148))),"")</f>
        <v/>
      </c>
      <c r="AR149" s="27" t="str" cm="1">
        <f t="array" ref="AR149">IF(AM$2&lt;=$R149,INDEX('Sites Data'!$BH$11:$BH$210,(AM$2+SUM($R$4:$R148))),"")</f>
        <v/>
      </c>
      <c r="AS149" s="27" t="str" cm="1">
        <f t="array" ref="AS149">IF(AM$2&lt;=$R149,INDEX('Sites Data'!$BI$11:$BI$210,(AM$2+SUM($R$4:$R148))),"")</f>
        <v/>
      </c>
      <c r="AT149" s="27" t="str" cm="1">
        <f t="array" ref="AT149">IF(AM$2&lt;=$R149,INDEX('Sites Data'!$BJ$11:$BJ$210,(AM$2+SUM($R$4:$R148))),"")</f>
        <v/>
      </c>
      <c r="AU149" s="27" t="str" cm="1">
        <f t="array" ref="AU149">IF(AM$2&lt;=$R149,INDEX('Sites Data'!$BK$11:$BK$210,(AM$2+SUM($R$4:$R148))),"")</f>
        <v/>
      </c>
      <c r="AV149" s="25" t="str">
        <f>IF(AM149="","",SUMIF(Hide[Unique Types],$C149&amp;" "&amp;AN149&amp;" "&amp;AO149&amp;" "&amp;AP149,SiteCalc2[FCI Charging Capacity '[kWh/day']]))</f>
        <v/>
      </c>
      <c r="AW149" s="27" t="str" cm="1">
        <f t="array" ref="AW149">IF(AW$2&lt;=$R149,INDEX('Sites Data'!$BC$11:$BC$210,(AW$2+SUM($R$4:$R148))),"")</f>
        <v/>
      </c>
      <c r="AX149" s="27" t="str" cm="1">
        <f t="array" ref="AX149">IF(AW$2&lt;=$R149,INDEX('Sites Data'!$BD$11:$BD$210,(AW$2+SUM($R$4:$R148))),"")</f>
        <v/>
      </c>
      <c r="AY149" s="27" t="str" cm="1">
        <f t="array" ref="AY149">IF(AW$2&lt;=$R149,INDEX('Sites Data'!$BE$11:$BE$210,(AW$2+SUM($R$4:$R148))),"")</f>
        <v/>
      </c>
      <c r="AZ149" s="27" t="str" cm="1">
        <f t="array" ref="AZ149">IF(AW$2&lt;=$R149,INDEX('Sites Data'!$BF$11:$BF$210,(AW$2+SUM($R$4:$R148))),"")</f>
        <v/>
      </c>
      <c r="BA149" s="27" t="str" cm="1">
        <f t="array" ref="BA149">IF(AW$2&lt;=$R149,INDEX('Sites Data'!$BG$11:$BG$210,(AW$2+SUM($R$4:$R148))),"")</f>
        <v/>
      </c>
      <c r="BB149" s="27" t="str" cm="1">
        <f t="array" ref="BB149">IF(AW$2&lt;=$R149,INDEX('Sites Data'!$BH$11:$BH$210,(AW$2+SUM($R$4:$R148))),"")</f>
        <v/>
      </c>
      <c r="BC149" s="27" t="str" cm="1">
        <f t="array" ref="BC149">IF(AW$2&lt;=$R149,INDEX('Sites Data'!$BI$11:$BI$210,(AW$2+SUM($R$4:$R148))),"")</f>
        <v/>
      </c>
      <c r="BD149" s="27" t="str" cm="1">
        <f t="array" ref="BD149">IF(AW$2&lt;=$R149,INDEX('Sites Data'!$BJ$11:$BJ$210,(AW$2+SUM($R$4:$R148))),"")</f>
        <v/>
      </c>
      <c r="BE149" s="27" t="str" cm="1">
        <f t="array" ref="BE149">IF(AW$2&lt;=$R149,INDEX('Sites Data'!$BK$11:$BK$210,(AW$2+SUM($R$4:$R148))),"")</f>
        <v/>
      </c>
      <c r="BF149" s="25" t="str">
        <f>IF(AW149="","",SUMIF(Hide[Unique Types],$C149&amp;" "&amp;AX149&amp;" "&amp;AY149&amp;" "&amp;AZ149,SiteCalc2[FCI Charging Capacity '[kWh/day']]))</f>
        <v/>
      </c>
      <c r="BG149" s="27" t="str" cm="1">
        <f t="array" ref="BG149">IF(BG$2&lt;=$R149,INDEX('Sites Data'!$BC$11:$BC$210,(BG$2+SUM($R$4:$R148))),"")</f>
        <v/>
      </c>
      <c r="BH149" s="27" t="str" cm="1">
        <f t="array" ref="BH149">IF(BG$2&lt;=$R149,INDEX('Sites Data'!$BD$11:$BD$210,(BG$2+SUM($R$4:$R148))),"")</f>
        <v/>
      </c>
      <c r="BI149" s="27" t="str" cm="1">
        <f t="array" ref="BI149">IF(BG$2&lt;=$R149,INDEX('Sites Data'!$BE$11:$BE$210,(BG$2+SUM($R$4:$R148))),"")</f>
        <v/>
      </c>
      <c r="BJ149" s="27" t="str" cm="1">
        <f t="array" ref="BJ149">IF(BG$2&lt;=$R149,INDEX('Sites Data'!$BF$11:$BF$210,(BG$2+SUM($R$4:$R148))),"")</f>
        <v/>
      </c>
      <c r="BK149" s="27" t="str" cm="1">
        <f t="array" ref="BK149">IF(BG$2&lt;=$R149,INDEX('Sites Data'!$BG$11:$BG$210,(BG$2+SUM($R$4:$R148))),"")</f>
        <v/>
      </c>
      <c r="BL149" s="27" t="str" cm="1">
        <f t="array" ref="BL149">IF(BG$2&lt;=$R149,INDEX('Sites Data'!$BH$11:$BH$210,(BG$2+SUM($R$4:$R148))),"")</f>
        <v/>
      </c>
      <c r="BM149" s="27" t="str" cm="1">
        <f t="array" ref="BM149">IF(BG$2&lt;=$R149,INDEX('Sites Data'!$BI$11:$BI$210,(BG$2+SUM($R$4:$R148))),"")</f>
        <v/>
      </c>
      <c r="BN149" s="27" t="str" cm="1">
        <f t="array" ref="BN149">IF(BG$2&lt;=$R149,INDEX('Sites Data'!$BJ$11:$BJ$210,(BG$2+SUM($R$4:$R148))),"")</f>
        <v/>
      </c>
      <c r="BO149" s="27" t="str" cm="1">
        <f t="array" ref="BO149">IF(BG$2&lt;=$R149,INDEX('Sites Data'!$BK$11:$BK$210,(BG$2+SUM($R$4:$R148))),"")</f>
        <v/>
      </c>
      <c r="BP149" s="25" t="str">
        <f>IF(BG149="","",SUMIF(Hide[Unique Types],$C149&amp;" "&amp;BH149&amp;" "&amp;BI149&amp;" "&amp;BJ149,SiteCalc2[FCI Charging Capacity '[kWh/day']]))</f>
        <v/>
      </c>
      <c r="BQ149" s="27" t="str" cm="1">
        <f t="array" ref="BQ149">IF(BQ$2&lt;=$R149,INDEX('Sites Data'!$BC$11:$BC$210,(BQ$2+SUM($R$4:$R148))),"")</f>
        <v/>
      </c>
      <c r="BR149" s="27" t="str" cm="1">
        <f t="array" ref="BR149">IF(BQ$2&lt;=$R149,INDEX('Sites Data'!$BD$11:$BD$210,(BQ$2+SUM($R$4:$R148))),"")</f>
        <v/>
      </c>
      <c r="BS149" s="27" t="str" cm="1">
        <f t="array" ref="BS149">IF(BQ$2&lt;=$R149,INDEX('Sites Data'!$BE$11:$BE$210,(BQ$2+SUM($R$4:$R148))),"")</f>
        <v/>
      </c>
      <c r="BT149" s="27" t="str" cm="1">
        <f t="array" ref="BT149">IF(BQ$2&lt;=$R149,INDEX('Sites Data'!$BF$11:$BF$210,(BQ$2+SUM($R$4:$R148))),"")</f>
        <v/>
      </c>
      <c r="BU149" s="27" t="str" cm="1">
        <f t="array" ref="BU149">IF(BQ$2&lt;=$R149,INDEX('Sites Data'!$BG$11:$BG$210,(BQ$2+SUM($R$4:$R148))),"")</f>
        <v/>
      </c>
      <c r="BV149" s="27" t="str" cm="1">
        <f t="array" ref="BV149">IF(BQ$2&lt;=$R149,INDEX('Sites Data'!$BH$11:$BH$210,(BQ$2+SUM($R$4:$R148))),"")</f>
        <v/>
      </c>
      <c r="BW149" s="27" t="str" cm="1">
        <f t="array" ref="BW149">IF(BQ$2&lt;=$R149,INDEX('Sites Data'!$BI$11:$BI$210,(BQ$2+SUM($R$4:$R148))),"")</f>
        <v/>
      </c>
      <c r="BX149" s="27" t="str" cm="1">
        <f t="array" ref="BX149">IF(BQ$2&lt;=$R149,INDEX('Sites Data'!$BJ$11:$BJ$210,(BQ$2+SUM($R$4:$R148))),"")</f>
        <v/>
      </c>
      <c r="BY149" s="27" t="str" cm="1">
        <f t="array" ref="BY149">IF(BQ$2&lt;=$R149,INDEX('Sites Data'!$BK$11:$BK$210,(BQ$2+SUM($R$4:$R148))),"")</f>
        <v/>
      </c>
      <c r="BZ149" s="25" t="str">
        <f>IF(BQ149="","",SUMIF(Hide[Unique Types],$C149&amp;" "&amp;BR149&amp;" "&amp;BS149&amp;" "&amp;BT149,SiteCalc2[FCI Charging Capacity '[kWh/day']]))</f>
        <v/>
      </c>
      <c r="CA149" s="27" t="str" cm="1">
        <f t="array" ref="CA149">IF(CA$2&lt;=$R149,INDEX('Sites Data'!$BC$11:$BC$210,(CA$2+SUM($R$4:$R148))),"")</f>
        <v/>
      </c>
      <c r="CB149" s="27" t="str" cm="1">
        <f t="array" ref="CB149">IF(CA$2&lt;=$R149,INDEX('Sites Data'!$BD$11:$BD$210,(CA$2+SUM($R$4:$R148))),"")</f>
        <v/>
      </c>
      <c r="CC149" s="27" t="str" cm="1">
        <f t="array" ref="CC149">IF(CA$2&lt;=$R149,INDEX('Sites Data'!$BE$11:$BE$210,(CA$2+SUM($R$4:$R148))),"")</f>
        <v/>
      </c>
      <c r="CD149" s="27" t="str" cm="1">
        <f t="array" ref="CD149">IF(CA$2&lt;=$R149,INDEX('Sites Data'!$BF$11:$BF$210,(CA$2+SUM($R$4:$R148))),"")</f>
        <v/>
      </c>
      <c r="CE149" s="27" t="str" cm="1">
        <f t="array" ref="CE149">IF(CA$2&lt;=$R149,INDEX('Sites Data'!$BG$11:$BG$210,(CA$2+SUM($R$4:$R148))),"")</f>
        <v/>
      </c>
      <c r="CF149" s="27" t="str" cm="1">
        <f t="array" ref="CF149">IF(CA$2&lt;=$R149,INDEX('Sites Data'!$BH$11:$BH$210,(CA$2+SUM($R$4:$R148))),"")</f>
        <v/>
      </c>
      <c r="CG149" s="27" t="str" cm="1">
        <f t="array" ref="CG149">IF(CA$2&lt;=$R149,INDEX('Sites Data'!$BI$11:$BI$210,(CA$2+SUM($R$4:$R148))),"")</f>
        <v/>
      </c>
      <c r="CH149" s="27" t="str" cm="1">
        <f t="array" ref="CH149">IF(CA$2&lt;=$R149,INDEX('Sites Data'!$BJ$11:$BJ$210,(CA$2+SUM($R$4:$R148))),"")</f>
        <v/>
      </c>
      <c r="CI149" s="27" t="str" cm="1">
        <f t="array" ref="CI149">IF(CA$2&lt;=$R149,INDEX('Sites Data'!$BK$11:$BK$210,(CA$2+SUM($R$4:$R148))),"")</f>
        <v/>
      </c>
      <c r="CJ149" s="25" t="str">
        <f>IF(CA149="","",SUMIF(Hide[Unique Types],$C149&amp;" "&amp;CB149&amp;" "&amp;CC149&amp;" "&amp;CD149,SiteCalc2[FCI Charging Capacity '[kWh/day']]))</f>
        <v/>
      </c>
      <c r="CK149" s="25" t="str">
        <f t="shared" si="35"/>
        <v/>
      </c>
      <c r="CL149" s="25" t="str">
        <f t="shared" si="36"/>
        <v/>
      </c>
      <c r="CM149" s="25" t="str">
        <f t="shared" si="37"/>
        <v/>
      </c>
      <c r="CN149" s="25" t="str">
        <f t="shared" si="38"/>
        <v/>
      </c>
      <c r="CO149" s="25" t="str">
        <f t="shared" si="39"/>
        <v/>
      </c>
      <c r="CP149" s="25" t="str">
        <f t="shared" si="40"/>
        <v/>
      </c>
      <c r="CQ149" s="25" t="str">
        <f t="shared" si="41"/>
        <v/>
      </c>
      <c r="CR149" s="25" t="str">
        <f t="shared" si="42"/>
        <v/>
      </c>
      <c r="CS149" s="25" t="str">
        <f t="shared" si="43"/>
        <v/>
      </c>
      <c r="CT149" s="25" t="str">
        <f t="shared" si="44"/>
        <v/>
      </c>
    </row>
    <row r="150" spans="1:98" x14ac:dyDescent="0.3">
      <c r="A150" s="20">
        <v>147</v>
      </c>
      <c r="B150" s="20">
        <f t="shared" si="34"/>
        <v>0</v>
      </c>
      <c r="D150" s="25">
        <f>_xlfn.XLOOKUP(C150,SiteChar[Site Name],SiteChar[Site Street Address],"",0,1)</f>
        <v>0</v>
      </c>
      <c r="E150" s="25" t="str">
        <f>_xlfn.XLOOKUP(D150,SiteChar[Site Street Address],SiteChar[Site City],"",0,1)</f>
        <v/>
      </c>
      <c r="F150" s="25">
        <f>_xlfn.XLOOKUP($C150,SiteChar[Site Name],SiteChar[Latitude],"",0,1)</f>
        <v>0</v>
      </c>
      <c r="G150" s="25">
        <f>_xlfn.XLOOKUP($C150,SiteChar[Site Name],SiteChar[Longitude],"",0,1)</f>
        <v>0</v>
      </c>
      <c r="H150" s="33">
        <f>_xlfn.XLOOKUP($C150,SiteChar[Site Name],SiteChar[Expected Date of Station Operation],"",0,1)</f>
        <v>0</v>
      </c>
      <c r="I150" s="34">
        <f>_xlfn.XLOOKUP($C150,SiteChar[Site Name],SiteChar[Expected Daily Permitted Hours],"",0,1)</f>
        <v>0</v>
      </c>
      <c r="J150" s="25">
        <f>_xlfn.XLOOKUP($C150,SiteChar[Site Name],SiteChar[Maximum Total Site Power 
'[kW']],"",0,1)</f>
        <v>0</v>
      </c>
      <c r="K150" s="25"/>
      <c r="L150" s="25" cm="1">
        <f t="array" ref="L150">_xlfn.XLOOKUP($C150,SiteChar[Site Name],SiteCalc1[Total Site
FCI 
Power Rating 
'[kW']],"",0,1)</f>
        <v>0</v>
      </c>
      <c r="M150" s="25" cm="1">
        <f t="array" ref="M150">_xlfn.XLOOKUP($C150,SiteChar[Site Name],SiteCalc1[Total 
Site 
LMD-FCI Power Rating 
'[kW']],"",0,1)</f>
        <v>0</v>
      </c>
      <c r="N150" s="25" cm="1">
        <f t="array" ref="N150">_xlfn.XLOOKUP($C150,SiteChar[Site Name],SiteCalc1[Total Site
HD-FCI Power Rating 
'[kW']],"",0,1)</f>
        <v>0</v>
      </c>
      <c r="O150" s="25" cm="1">
        <f t="array" ref="O150">_xlfn.XLOOKUP($C150,SiteChar[Site Name],SiteCalc2[Total Number of 
Site 
FSEs],"",0,1)</f>
        <v>0</v>
      </c>
      <c r="P150" s="27" cm="1">
        <f t="array" ref="P150">_xlfn.XLOOKUP($C150,SiteChar[Site Name],SiteCalc2[Total Number of Site
LMD-FCI FSEs],"",0,1)</f>
        <v>0</v>
      </c>
      <c r="Q150" s="27" cm="1">
        <f t="array" ref="Q150">_xlfn.XLOOKUP($C150,SiteChar[Site Name],SiteCalc2[Total Number of Site
HD-FCI FSEs],"",0,1)</f>
        <v>0</v>
      </c>
      <c r="R150" s="27" t="str" cm="1">
        <f t="array" ref="R150">_xlfn.XLOOKUP(C150,'Sites Data'!AZ157:$AZ$210,'Sites Data'!BA157:$BA$210,"",0,1)</f>
        <v/>
      </c>
      <c r="S150" s="25" t="str" cm="1">
        <f t="array" ref="S150">INDEX('Sites Data'!$BC$11:$BC$210,(S$2+SUM($R$4:R149)))</f>
        <v/>
      </c>
      <c r="T150" s="25" t="str" cm="1">
        <f t="array" ref="T150">INDEX('Sites Data'!$BD$11:$BD$210,(S$2+SUM($R$4:R149)))</f>
        <v/>
      </c>
      <c r="U150" s="25" t="str" cm="1">
        <f t="array" ref="U150">INDEX('Sites Data'!$BE$11:$BE$210,(S$2+SUM($R$4:$R149)))</f>
        <v/>
      </c>
      <c r="V150" s="25" t="str" cm="1">
        <f t="array" ref="V150">INDEX('Sites Data'!$BF$11:$BF$210,(S$2+SUM($R$4:$R149)))</f>
        <v/>
      </c>
      <c r="W150" s="25" t="str" cm="1">
        <f t="array" ref="W150">INDEX('Sites Data'!$BG$11:$BG$210,(S$2+SUM($R$4:$R149)))</f>
        <v/>
      </c>
      <c r="X150" s="25" t="str" cm="1">
        <f t="array" ref="X150">INDEX('Sites Data'!$BH$11:$BH$210,(S$2+SUM($R$4:$R149)))</f>
        <v/>
      </c>
      <c r="Y150" s="25" t="str" cm="1">
        <f t="array" ref="Y150">INDEX('Sites Data'!$BI$11:$BI$210,(S$2+SUM($R$4:$R149)))</f>
        <v/>
      </c>
      <c r="Z150" s="25" t="str" cm="1">
        <f t="array" ref="Z150">INDEX('Sites Data'!$BJ$11:$BJ$210,(S$2+SUM($R$4:$R149)))</f>
        <v/>
      </c>
      <c r="AA150" s="25" t="str" cm="1">
        <f t="array" ref="AA150">INDEX('Sites Data'!$BK$11:$BK$210,(S$2+SUM($R$4:$R149)))</f>
        <v/>
      </c>
      <c r="AB150" s="25" t="str">
        <f>IF(S150="","",SUMIF(Hide[Unique Types],$C150&amp;" "&amp;T150&amp;" "&amp;U150&amp;" "&amp;V150,SiteCalc2[FCI Charging Capacity '[kWh/day']]))</f>
        <v/>
      </c>
      <c r="AC150" s="27" t="str" cm="1">
        <f t="array" ref="AC150">IF(AC$2&lt;=$R150,INDEX('Sites Data'!$BC$11:$BC$210,(AC$2+SUM($R$4:$R149))),"")</f>
        <v/>
      </c>
      <c r="AD150" s="152" t="str" cm="1">
        <f t="array" ref="AD150">IF(AC$2&lt;=$R150,INDEX('Sites Data'!$BD$11:$BD$210,(AC$2+SUM($R$4:$R149))),"")</f>
        <v/>
      </c>
      <c r="AE150" s="27" t="str" cm="1">
        <f t="array" ref="AE150">IF(AC$2&lt;=$R150,INDEX('Sites Data'!$BE$11:$BE$210,(AC$2+SUM($R$4:$R149))),"")</f>
        <v/>
      </c>
      <c r="AF150" s="27" t="str" cm="1">
        <f t="array" ref="AF150">IF(AC$2&lt;=$R150,INDEX('Sites Data'!$BF$11:$BF$210,(AC$2+SUM($R$4:$R149))),"")</f>
        <v/>
      </c>
      <c r="AG150" s="27" t="str" cm="1">
        <f t="array" ref="AG150">IF(AC$2&lt;=$R150,INDEX('Sites Data'!$BG$11:$BG$210,(AC$2+SUM($R$4:$R149))),"")</f>
        <v/>
      </c>
      <c r="AH150" s="27" t="str" cm="1">
        <f t="array" ref="AH150">IF(AC$2&lt;=$R150,INDEX('Sites Data'!$BH$11:$BH$210,(AC$2+SUM($R$4:$R149))),"")</f>
        <v/>
      </c>
      <c r="AI150" s="27" t="str" cm="1">
        <f t="array" ref="AI150">IF(AC$2&lt;=$R150,INDEX('Sites Data'!$BI$11:$BI$210,(AC$2+SUM($R$4:$R149))),"")</f>
        <v/>
      </c>
      <c r="AJ150" s="27" t="str" cm="1">
        <f t="array" ref="AJ150">IF(AC$2&lt;=$R150,INDEX('Sites Data'!$BJ$11:$BJ$210,(AC$2+SUM($R$4:$R149))),"")</f>
        <v/>
      </c>
      <c r="AK150" s="27" t="str" cm="1">
        <f t="array" ref="AK150">IF(AC$2&lt;=$R150,INDEX('Sites Data'!$BK$11:$BK$210,(AC$2+SUM($R$4:$R149))),"")</f>
        <v/>
      </c>
      <c r="AL150" s="25" t="str">
        <f>IF(AC150="","",SUMIF(Hide[Unique Types],$C150&amp;" "&amp;AD150&amp;" "&amp;AE150&amp;" "&amp;AF150,SiteCalc2[FCI Charging Capacity '[kWh/day']]))</f>
        <v/>
      </c>
      <c r="AM150" s="27" t="str" cm="1">
        <f t="array" ref="AM150">IF(AM$2&lt;=$R150,INDEX('Sites Data'!$BC$11:$BC$210,(AM$2+SUM($R$4:$R149))),"")</f>
        <v/>
      </c>
      <c r="AN150" s="27" t="str" cm="1">
        <f t="array" ref="AN150">IF(AM$2&lt;=$R150,INDEX('Sites Data'!$BD$11:$BD$210,(AM$2+SUM($R$4:$R149))),"")</f>
        <v/>
      </c>
      <c r="AO150" s="27" t="str" cm="1">
        <f t="array" ref="AO150">IF(AM$2&lt;=$R150,INDEX('Sites Data'!$BE$11:$BE$210,(AM$2+SUM($R$4:$R149))),"")</f>
        <v/>
      </c>
      <c r="AP150" s="27" t="str" cm="1">
        <f t="array" ref="AP150">IF(AM$2&lt;=$R150,INDEX('Sites Data'!$BF$11:$BF$210,(AM$2+SUM($R$4:$R149))),"")</f>
        <v/>
      </c>
      <c r="AQ150" s="27" t="str" cm="1">
        <f t="array" ref="AQ150">IF(AM$2&lt;=$R150,INDEX('Sites Data'!$BG$11:$BG$210,(AM$2+SUM($R$4:$R149))),"")</f>
        <v/>
      </c>
      <c r="AR150" s="27" t="str" cm="1">
        <f t="array" ref="AR150">IF(AM$2&lt;=$R150,INDEX('Sites Data'!$BH$11:$BH$210,(AM$2+SUM($R$4:$R149))),"")</f>
        <v/>
      </c>
      <c r="AS150" s="27" t="str" cm="1">
        <f t="array" ref="AS150">IF(AM$2&lt;=$R150,INDEX('Sites Data'!$BI$11:$BI$210,(AM$2+SUM($R$4:$R149))),"")</f>
        <v/>
      </c>
      <c r="AT150" s="27" t="str" cm="1">
        <f t="array" ref="AT150">IF(AM$2&lt;=$R150,INDEX('Sites Data'!$BJ$11:$BJ$210,(AM$2+SUM($R$4:$R149))),"")</f>
        <v/>
      </c>
      <c r="AU150" s="27" t="str" cm="1">
        <f t="array" ref="AU150">IF(AM$2&lt;=$R150,INDEX('Sites Data'!$BK$11:$BK$210,(AM$2+SUM($R$4:$R149))),"")</f>
        <v/>
      </c>
      <c r="AV150" s="25" t="str">
        <f>IF(AM150="","",SUMIF(Hide[Unique Types],$C150&amp;" "&amp;AN150&amp;" "&amp;AO150&amp;" "&amp;AP150,SiteCalc2[FCI Charging Capacity '[kWh/day']]))</f>
        <v/>
      </c>
      <c r="AW150" s="27" t="str" cm="1">
        <f t="array" ref="AW150">IF(AW$2&lt;=$R150,INDEX('Sites Data'!$BC$11:$BC$210,(AW$2+SUM($R$4:$R149))),"")</f>
        <v/>
      </c>
      <c r="AX150" s="27" t="str" cm="1">
        <f t="array" ref="AX150">IF(AW$2&lt;=$R150,INDEX('Sites Data'!$BD$11:$BD$210,(AW$2+SUM($R$4:$R149))),"")</f>
        <v/>
      </c>
      <c r="AY150" s="27" t="str" cm="1">
        <f t="array" ref="AY150">IF(AW$2&lt;=$R150,INDEX('Sites Data'!$BE$11:$BE$210,(AW$2+SUM($R$4:$R149))),"")</f>
        <v/>
      </c>
      <c r="AZ150" s="27" t="str" cm="1">
        <f t="array" ref="AZ150">IF(AW$2&lt;=$R150,INDEX('Sites Data'!$BF$11:$BF$210,(AW$2+SUM($R$4:$R149))),"")</f>
        <v/>
      </c>
      <c r="BA150" s="27" t="str" cm="1">
        <f t="array" ref="BA150">IF(AW$2&lt;=$R150,INDEX('Sites Data'!$BG$11:$BG$210,(AW$2+SUM($R$4:$R149))),"")</f>
        <v/>
      </c>
      <c r="BB150" s="27" t="str" cm="1">
        <f t="array" ref="BB150">IF(AW$2&lt;=$R150,INDEX('Sites Data'!$BH$11:$BH$210,(AW$2+SUM($R$4:$R149))),"")</f>
        <v/>
      </c>
      <c r="BC150" s="27" t="str" cm="1">
        <f t="array" ref="BC150">IF(AW$2&lt;=$R150,INDEX('Sites Data'!$BI$11:$BI$210,(AW$2+SUM($R$4:$R149))),"")</f>
        <v/>
      </c>
      <c r="BD150" s="27" t="str" cm="1">
        <f t="array" ref="BD150">IF(AW$2&lt;=$R150,INDEX('Sites Data'!$BJ$11:$BJ$210,(AW$2+SUM($R$4:$R149))),"")</f>
        <v/>
      </c>
      <c r="BE150" s="27" t="str" cm="1">
        <f t="array" ref="BE150">IF(AW$2&lt;=$R150,INDEX('Sites Data'!$BK$11:$BK$210,(AW$2+SUM($R$4:$R149))),"")</f>
        <v/>
      </c>
      <c r="BF150" s="25" t="str">
        <f>IF(AW150="","",SUMIF(Hide[Unique Types],$C150&amp;" "&amp;AX150&amp;" "&amp;AY150&amp;" "&amp;AZ150,SiteCalc2[FCI Charging Capacity '[kWh/day']]))</f>
        <v/>
      </c>
      <c r="BG150" s="27" t="str" cm="1">
        <f t="array" ref="BG150">IF(BG$2&lt;=$R150,INDEX('Sites Data'!$BC$11:$BC$210,(BG$2+SUM($R$4:$R149))),"")</f>
        <v/>
      </c>
      <c r="BH150" s="27" t="str" cm="1">
        <f t="array" ref="BH150">IF(BG$2&lt;=$R150,INDEX('Sites Data'!$BD$11:$BD$210,(BG$2+SUM($R$4:$R149))),"")</f>
        <v/>
      </c>
      <c r="BI150" s="27" t="str" cm="1">
        <f t="array" ref="BI150">IF(BG$2&lt;=$R150,INDEX('Sites Data'!$BE$11:$BE$210,(BG$2+SUM($R$4:$R149))),"")</f>
        <v/>
      </c>
      <c r="BJ150" s="27" t="str" cm="1">
        <f t="array" ref="BJ150">IF(BG$2&lt;=$R150,INDEX('Sites Data'!$BF$11:$BF$210,(BG$2+SUM($R$4:$R149))),"")</f>
        <v/>
      </c>
      <c r="BK150" s="27" t="str" cm="1">
        <f t="array" ref="BK150">IF(BG$2&lt;=$R150,INDEX('Sites Data'!$BG$11:$BG$210,(BG$2+SUM($R$4:$R149))),"")</f>
        <v/>
      </c>
      <c r="BL150" s="27" t="str" cm="1">
        <f t="array" ref="BL150">IF(BG$2&lt;=$R150,INDEX('Sites Data'!$BH$11:$BH$210,(BG$2+SUM($R$4:$R149))),"")</f>
        <v/>
      </c>
      <c r="BM150" s="27" t="str" cm="1">
        <f t="array" ref="BM150">IF(BG$2&lt;=$R150,INDEX('Sites Data'!$BI$11:$BI$210,(BG$2+SUM($R$4:$R149))),"")</f>
        <v/>
      </c>
      <c r="BN150" s="27" t="str" cm="1">
        <f t="array" ref="BN150">IF(BG$2&lt;=$R150,INDEX('Sites Data'!$BJ$11:$BJ$210,(BG$2+SUM($R$4:$R149))),"")</f>
        <v/>
      </c>
      <c r="BO150" s="27" t="str" cm="1">
        <f t="array" ref="BO150">IF(BG$2&lt;=$R150,INDEX('Sites Data'!$BK$11:$BK$210,(BG$2+SUM($R$4:$R149))),"")</f>
        <v/>
      </c>
      <c r="BP150" s="25" t="str">
        <f>IF(BG150="","",SUMIF(Hide[Unique Types],$C150&amp;" "&amp;BH150&amp;" "&amp;BI150&amp;" "&amp;BJ150,SiteCalc2[FCI Charging Capacity '[kWh/day']]))</f>
        <v/>
      </c>
      <c r="BQ150" s="27" t="str" cm="1">
        <f t="array" ref="BQ150">IF(BQ$2&lt;=$R150,INDEX('Sites Data'!$BC$11:$BC$210,(BQ$2+SUM($R$4:$R149))),"")</f>
        <v/>
      </c>
      <c r="BR150" s="27" t="str" cm="1">
        <f t="array" ref="BR150">IF(BQ$2&lt;=$R150,INDEX('Sites Data'!$BD$11:$BD$210,(BQ$2+SUM($R$4:$R149))),"")</f>
        <v/>
      </c>
      <c r="BS150" s="27" t="str" cm="1">
        <f t="array" ref="BS150">IF(BQ$2&lt;=$R150,INDEX('Sites Data'!$BE$11:$BE$210,(BQ$2+SUM($R$4:$R149))),"")</f>
        <v/>
      </c>
      <c r="BT150" s="27" t="str" cm="1">
        <f t="array" ref="BT150">IF(BQ$2&lt;=$R150,INDEX('Sites Data'!$BF$11:$BF$210,(BQ$2+SUM($R$4:$R149))),"")</f>
        <v/>
      </c>
      <c r="BU150" s="27" t="str" cm="1">
        <f t="array" ref="BU150">IF(BQ$2&lt;=$R150,INDEX('Sites Data'!$BG$11:$BG$210,(BQ$2+SUM($R$4:$R149))),"")</f>
        <v/>
      </c>
      <c r="BV150" s="27" t="str" cm="1">
        <f t="array" ref="BV150">IF(BQ$2&lt;=$R150,INDEX('Sites Data'!$BH$11:$BH$210,(BQ$2+SUM($R$4:$R149))),"")</f>
        <v/>
      </c>
      <c r="BW150" s="27" t="str" cm="1">
        <f t="array" ref="BW150">IF(BQ$2&lt;=$R150,INDEX('Sites Data'!$BI$11:$BI$210,(BQ$2+SUM($R$4:$R149))),"")</f>
        <v/>
      </c>
      <c r="BX150" s="27" t="str" cm="1">
        <f t="array" ref="BX150">IF(BQ$2&lt;=$R150,INDEX('Sites Data'!$BJ$11:$BJ$210,(BQ$2+SUM($R$4:$R149))),"")</f>
        <v/>
      </c>
      <c r="BY150" s="27" t="str" cm="1">
        <f t="array" ref="BY150">IF(BQ$2&lt;=$R150,INDEX('Sites Data'!$BK$11:$BK$210,(BQ$2+SUM($R$4:$R149))),"")</f>
        <v/>
      </c>
      <c r="BZ150" s="25" t="str">
        <f>IF(BQ150="","",SUMIF(Hide[Unique Types],$C150&amp;" "&amp;BR150&amp;" "&amp;BS150&amp;" "&amp;BT150,SiteCalc2[FCI Charging Capacity '[kWh/day']]))</f>
        <v/>
      </c>
      <c r="CA150" s="27" t="str" cm="1">
        <f t="array" ref="CA150">IF(CA$2&lt;=$R150,INDEX('Sites Data'!$BC$11:$BC$210,(CA$2+SUM($R$4:$R149))),"")</f>
        <v/>
      </c>
      <c r="CB150" s="27" t="str" cm="1">
        <f t="array" ref="CB150">IF(CA$2&lt;=$R150,INDEX('Sites Data'!$BD$11:$BD$210,(CA$2+SUM($R$4:$R149))),"")</f>
        <v/>
      </c>
      <c r="CC150" s="27" t="str" cm="1">
        <f t="array" ref="CC150">IF(CA$2&lt;=$R150,INDEX('Sites Data'!$BE$11:$BE$210,(CA$2+SUM($R$4:$R149))),"")</f>
        <v/>
      </c>
      <c r="CD150" s="27" t="str" cm="1">
        <f t="array" ref="CD150">IF(CA$2&lt;=$R150,INDEX('Sites Data'!$BF$11:$BF$210,(CA$2+SUM($R$4:$R149))),"")</f>
        <v/>
      </c>
      <c r="CE150" s="27" t="str" cm="1">
        <f t="array" ref="CE150">IF(CA$2&lt;=$R150,INDEX('Sites Data'!$BG$11:$BG$210,(CA$2+SUM($R$4:$R149))),"")</f>
        <v/>
      </c>
      <c r="CF150" s="27" t="str" cm="1">
        <f t="array" ref="CF150">IF(CA$2&lt;=$R150,INDEX('Sites Data'!$BH$11:$BH$210,(CA$2+SUM($R$4:$R149))),"")</f>
        <v/>
      </c>
      <c r="CG150" s="27" t="str" cm="1">
        <f t="array" ref="CG150">IF(CA$2&lt;=$R150,INDEX('Sites Data'!$BI$11:$BI$210,(CA$2+SUM($R$4:$R149))),"")</f>
        <v/>
      </c>
      <c r="CH150" s="27" t="str" cm="1">
        <f t="array" ref="CH150">IF(CA$2&lt;=$R150,INDEX('Sites Data'!$BJ$11:$BJ$210,(CA$2+SUM($R$4:$R149))),"")</f>
        <v/>
      </c>
      <c r="CI150" s="27" t="str" cm="1">
        <f t="array" ref="CI150">IF(CA$2&lt;=$R150,INDEX('Sites Data'!$BK$11:$BK$210,(CA$2+SUM($R$4:$R149))),"")</f>
        <v/>
      </c>
      <c r="CJ150" s="25" t="str">
        <f>IF(CA150="","",SUMIF(Hide[Unique Types],$C150&amp;" "&amp;CB150&amp;" "&amp;CC150&amp;" "&amp;CD150,SiteCalc2[FCI Charging Capacity '[kWh/day']]))</f>
        <v/>
      </c>
      <c r="CK150" s="25" t="str">
        <f t="shared" si="35"/>
        <v/>
      </c>
      <c r="CL150" s="25" t="str">
        <f t="shared" si="36"/>
        <v/>
      </c>
      <c r="CM150" s="25" t="str">
        <f t="shared" si="37"/>
        <v/>
      </c>
      <c r="CN150" s="25" t="str">
        <f t="shared" si="38"/>
        <v/>
      </c>
      <c r="CO150" s="25" t="str">
        <f t="shared" si="39"/>
        <v/>
      </c>
      <c r="CP150" s="25" t="str">
        <f t="shared" si="40"/>
        <v/>
      </c>
      <c r="CQ150" s="25" t="str">
        <f t="shared" si="41"/>
        <v/>
      </c>
      <c r="CR150" s="25" t="str">
        <f t="shared" si="42"/>
        <v/>
      </c>
      <c r="CS150" s="25" t="str">
        <f t="shared" si="43"/>
        <v/>
      </c>
      <c r="CT150" s="25" t="str">
        <f t="shared" si="44"/>
        <v/>
      </c>
    </row>
    <row r="151" spans="1:98" x14ac:dyDescent="0.3">
      <c r="A151" s="20">
        <v>148</v>
      </c>
      <c r="B151" s="20">
        <f t="shared" si="34"/>
        <v>0</v>
      </c>
      <c r="D151" s="25">
        <f>_xlfn.XLOOKUP(C151,SiteChar[Site Name],SiteChar[Site Street Address],"",0,1)</f>
        <v>0</v>
      </c>
      <c r="E151" s="25" t="str">
        <f>_xlfn.XLOOKUP(D151,SiteChar[Site Street Address],SiteChar[Site City],"",0,1)</f>
        <v/>
      </c>
      <c r="F151" s="25">
        <f>_xlfn.XLOOKUP($C151,SiteChar[Site Name],SiteChar[Latitude],"",0,1)</f>
        <v>0</v>
      </c>
      <c r="G151" s="25">
        <f>_xlfn.XLOOKUP($C151,SiteChar[Site Name],SiteChar[Longitude],"",0,1)</f>
        <v>0</v>
      </c>
      <c r="H151" s="33">
        <f>_xlfn.XLOOKUP($C151,SiteChar[Site Name],SiteChar[Expected Date of Station Operation],"",0,1)</f>
        <v>0</v>
      </c>
      <c r="I151" s="34">
        <f>_xlfn.XLOOKUP($C151,SiteChar[Site Name],SiteChar[Expected Daily Permitted Hours],"",0,1)</f>
        <v>0</v>
      </c>
      <c r="J151" s="25">
        <f>_xlfn.XLOOKUP($C151,SiteChar[Site Name],SiteChar[Maximum Total Site Power 
'[kW']],"",0,1)</f>
        <v>0</v>
      </c>
      <c r="K151" s="25"/>
      <c r="L151" s="25" cm="1">
        <f t="array" ref="L151">_xlfn.XLOOKUP($C151,SiteChar[Site Name],SiteCalc1[Total Site
FCI 
Power Rating 
'[kW']],"",0,1)</f>
        <v>0</v>
      </c>
      <c r="M151" s="25" cm="1">
        <f t="array" ref="M151">_xlfn.XLOOKUP($C151,SiteChar[Site Name],SiteCalc1[Total 
Site 
LMD-FCI Power Rating 
'[kW']],"",0,1)</f>
        <v>0</v>
      </c>
      <c r="N151" s="25" cm="1">
        <f t="array" ref="N151">_xlfn.XLOOKUP($C151,SiteChar[Site Name],SiteCalc1[Total Site
HD-FCI Power Rating 
'[kW']],"",0,1)</f>
        <v>0</v>
      </c>
      <c r="O151" s="25" cm="1">
        <f t="array" ref="O151">_xlfn.XLOOKUP($C151,SiteChar[Site Name],SiteCalc2[Total Number of 
Site 
FSEs],"",0,1)</f>
        <v>0</v>
      </c>
      <c r="P151" s="27" cm="1">
        <f t="array" ref="P151">_xlfn.XLOOKUP($C151,SiteChar[Site Name],SiteCalc2[Total Number of Site
LMD-FCI FSEs],"",0,1)</f>
        <v>0</v>
      </c>
      <c r="Q151" s="27" cm="1">
        <f t="array" ref="Q151">_xlfn.XLOOKUP($C151,SiteChar[Site Name],SiteCalc2[Total Number of Site
HD-FCI FSEs],"",0,1)</f>
        <v>0</v>
      </c>
      <c r="R151" s="27" t="str" cm="1">
        <f t="array" ref="R151">_xlfn.XLOOKUP(C151,'Sites Data'!AZ158:$AZ$210,'Sites Data'!BA158:$BA$210,"",0,1)</f>
        <v/>
      </c>
      <c r="S151" s="25" t="str" cm="1">
        <f t="array" ref="S151">INDEX('Sites Data'!$BC$11:$BC$210,(S$2+SUM($R$4:R150)))</f>
        <v/>
      </c>
      <c r="T151" s="25" t="str" cm="1">
        <f t="array" ref="T151">INDEX('Sites Data'!$BD$11:$BD$210,(S$2+SUM($R$4:R150)))</f>
        <v/>
      </c>
      <c r="U151" s="25" t="str" cm="1">
        <f t="array" ref="U151">INDEX('Sites Data'!$BE$11:$BE$210,(S$2+SUM($R$4:$R150)))</f>
        <v/>
      </c>
      <c r="V151" s="25" t="str" cm="1">
        <f t="array" ref="V151">INDEX('Sites Data'!$BF$11:$BF$210,(S$2+SUM($R$4:$R150)))</f>
        <v/>
      </c>
      <c r="W151" s="25" t="str" cm="1">
        <f t="array" ref="W151">INDEX('Sites Data'!$BG$11:$BG$210,(S$2+SUM($R$4:$R150)))</f>
        <v/>
      </c>
      <c r="X151" s="25" t="str" cm="1">
        <f t="array" ref="X151">INDEX('Sites Data'!$BH$11:$BH$210,(S$2+SUM($R$4:$R150)))</f>
        <v/>
      </c>
      <c r="Y151" s="25" t="str" cm="1">
        <f t="array" ref="Y151">INDEX('Sites Data'!$BI$11:$BI$210,(S$2+SUM($R$4:$R150)))</f>
        <v/>
      </c>
      <c r="Z151" s="25" t="str" cm="1">
        <f t="array" ref="Z151">INDEX('Sites Data'!$BJ$11:$BJ$210,(S$2+SUM($R$4:$R150)))</f>
        <v/>
      </c>
      <c r="AA151" s="25" t="str" cm="1">
        <f t="array" ref="AA151">INDEX('Sites Data'!$BK$11:$BK$210,(S$2+SUM($R$4:$R150)))</f>
        <v/>
      </c>
      <c r="AB151" s="25" t="str">
        <f>IF(S151="","",SUMIF(Hide[Unique Types],$C151&amp;" "&amp;T151&amp;" "&amp;U151&amp;" "&amp;V151,SiteCalc2[FCI Charging Capacity '[kWh/day']]))</f>
        <v/>
      </c>
      <c r="AC151" s="27" t="str" cm="1">
        <f t="array" ref="AC151">IF(AC$2&lt;=$R151,INDEX('Sites Data'!$BC$11:$BC$210,(AC$2+SUM($R$4:$R150))),"")</f>
        <v/>
      </c>
      <c r="AD151" s="152" t="str" cm="1">
        <f t="array" ref="AD151">IF(AC$2&lt;=$R151,INDEX('Sites Data'!$BD$11:$BD$210,(AC$2+SUM($R$4:$R150))),"")</f>
        <v/>
      </c>
      <c r="AE151" s="27" t="str" cm="1">
        <f t="array" ref="AE151">IF(AC$2&lt;=$R151,INDEX('Sites Data'!$BE$11:$BE$210,(AC$2+SUM($R$4:$R150))),"")</f>
        <v/>
      </c>
      <c r="AF151" s="27" t="str" cm="1">
        <f t="array" ref="AF151">IF(AC$2&lt;=$R151,INDEX('Sites Data'!$BF$11:$BF$210,(AC$2+SUM($R$4:$R150))),"")</f>
        <v/>
      </c>
      <c r="AG151" s="27" t="str" cm="1">
        <f t="array" ref="AG151">IF(AC$2&lt;=$R151,INDEX('Sites Data'!$BG$11:$BG$210,(AC$2+SUM($R$4:$R150))),"")</f>
        <v/>
      </c>
      <c r="AH151" s="27" t="str" cm="1">
        <f t="array" ref="AH151">IF(AC$2&lt;=$R151,INDEX('Sites Data'!$BH$11:$BH$210,(AC$2+SUM($R$4:$R150))),"")</f>
        <v/>
      </c>
      <c r="AI151" s="27" t="str" cm="1">
        <f t="array" ref="AI151">IF(AC$2&lt;=$R151,INDEX('Sites Data'!$BI$11:$BI$210,(AC$2+SUM($R$4:$R150))),"")</f>
        <v/>
      </c>
      <c r="AJ151" s="27" t="str" cm="1">
        <f t="array" ref="AJ151">IF(AC$2&lt;=$R151,INDEX('Sites Data'!$BJ$11:$BJ$210,(AC$2+SUM($R$4:$R150))),"")</f>
        <v/>
      </c>
      <c r="AK151" s="27" t="str" cm="1">
        <f t="array" ref="AK151">IF(AC$2&lt;=$R151,INDEX('Sites Data'!$BK$11:$BK$210,(AC$2+SUM($R$4:$R150))),"")</f>
        <v/>
      </c>
      <c r="AL151" s="25" t="str">
        <f>IF(AC151="","",SUMIF(Hide[Unique Types],$C151&amp;" "&amp;AD151&amp;" "&amp;AE151&amp;" "&amp;AF151,SiteCalc2[FCI Charging Capacity '[kWh/day']]))</f>
        <v/>
      </c>
      <c r="AM151" s="27" t="str" cm="1">
        <f t="array" ref="AM151">IF(AM$2&lt;=$R151,INDEX('Sites Data'!$BC$11:$BC$210,(AM$2+SUM($R$4:$R150))),"")</f>
        <v/>
      </c>
      <c r="AN151" s="27" t="str" cm="1">
        <f t="array" ref="AN151">IF(AM$2&lt;=$R151,INDEX('Sites Data'!$BD$11:$BD$210,(AM$2+SUM($R$4:$R150))),"")</f>
        <v/>
      </c>
      <c r="AO151" s="27" t="str" cm="1">
        <f t="array" ref="AO151">IF(AM$2&lt;=$R151,INDEX('Sites Data'!$BE$11:$BE$210,(AM$2+SUM($R$4:$R150))),"")</f>
        <v/>
      </c>
      <c r="AP151" s="27" t="str" cm="1">
        <f t="array" ref="AP151">IF(AM$2&lt;=$R151,INDEX('Sites Data'!$BF$11:$BF$210,(AM$2+SUM($R$4:$R150))),"")</f>
        <v/>
      </c>
      <c r="AQ151" s="27" t="str" cm="1">
        <f t="array" ref="AQ151">IF(AM$2&lt;=$R151,INDEX('Sites Data'!$BG$11:$BG$210,(AM$2+SUM($R$4:$R150))),"")</f>
        <v/>
      </c>
      <c r="AR151" s="27" t="str" cm="1">
        <f t="array" ref="AR151">IF(AM$2&lt;=$R151,INDEX('Sites Data'!$BH$11:$BH$210,(AM$2+SUM($R$4:$R150))),"")</f>
        <v/>
      </c>
      <c r="AS151" s="27" t="str" cm="1">
        <f t="array" ref="AS151">IF(AM$2&lt;=$R151,INDEX('Sites Data'!$BI$11:$BI$210,(AM$2+SUM($R$4:$R150))),"")</f>
        <v/>
      </c>
      <c r="AT151" s="27" t="str" cm="1">
        <f t="array" ref="AT151">IF(AM$2&lt;=$R151,INDEX('Sites Data'!$BJ$11:$BJ$210,(AM$2+SUM($R$4:$R150))),"")</f>
        <v/>
      </c>
      <c r="AU151" s="27" t="str" cm="1">
        <f t="array" ref="AU151">IF(AM$2&lt;=$R151,INDEX('Sites Data'!$BK$11:$BK$210,(AM$2+SUM($R$4:$R150))),"")</f>
        <v/>
      </c>
      <c r="AV151" s="25" t="str">
        <f>IF(AM151="","",SUMIF(Hide[Unique Types],$C151&amp;" "&amp;AN151&amp;" "&amp;AO151&amp;" "&amp;AP151,SiteCalc2[FCI Charging Capacity '[kWh/day']]))</f>
        <v/>
      </c>
      <c r="AW151" s="27" t="str" cm="1">
        <f t="array" ref="AW151">IF(AW$2&lt;=$R151,INDEX('Sites Data'!$BC$11:$BC$210,(AW$2+SUM($R$4:$R150))),"")</f>
        <v/>
      </c>
      <c r="AX151" s="27" t="str" cm="1">
        <f t="array" ref="AX151">IF(AW$2&lt;=$R151,INDEX('Sites Data'!$BD$11:$BD$210,(AW$2+SUM($R$4:$R150))),"")</f>
        <v/>
      </c>
      <c r="AY151" s="27" t="str" cm="1">
        <f t="array" ref="AY151">IF(AW$2&lt;=$R151,INDEX('Sites Data'!$BE$11:$BE$210,(AW$2+SUM($R$4:$R150))),"")</f>
        <v/>
      </c>
      <c r="AZ151" s="27" t="str" cm="1">
        <f t="array" ref="AZ151">IF(AW$2&lt;=$R151,INDEX('Sites Data'!$BF$11:$BF$210,(AW$2+SUM($R$4:$R150))),"")</f>
        <v/>
      </c>
      <c r="BA151" s="27" t="str" cm="1">
        <f t="array" ref="BA151">IF(AW$2&lt;=$R151,INDEX('Sites Data'!$BG$11:$BG$210,(AW$2+SUM($R$4:$R150))),"")</f>
        <v/>
      </c>
      <c r="BB151" s="27" t="str" cm="1">
        <f t="array" ref="BB151">IF(AW$2&lt;=$R151,INDEX('Sites Data'!$BH$11:$BH$210,(AW$2+SUM($R$4:$R150))),"")</f>
        <v/>
      </c>
      <c r="BC151" s="27" t="str" cm="1">
        <f t="array" ref="BC151">IF(AW$2&lt;=$R151,INDEX('Sites Data'!$BI$11:$BI$210,(AW$2+SUM($R$4:$R150))),"")</f>
        <v/>
      </c>
      <c r="BD151" s="27" t="str" cm="1">
        <f t="array" ref="BD151">IF(AW$2&lt;=$R151,INDEX('Sites Data'!$BJ$11:$BJ$210,(AW$2+SUM($R$4:$R150))),"")</f>
        <v/>
      </c>
      <c r="BE151" s="27" t="str" cm="1">
        <f t="array" ref="BE151">IF(AW$2&lt;=$R151,INDEX('Sites Data'!$BK$11:$BK$210,(AW$2+SUM($R$4:$R150))),"")</f>
        <v/>
      </c>
      <c r="BF151" s="25" t="str">
        <f>IF(AW151="","",SUMIF(Hide[Unique Types],$C151&amp;" "&amp;AX151&amp;" "&amp;AY151&amp;" "&amp;AZ151,SiteCalc2[FCI Charging Capacity '[kWh/day']]))</f>
        <v/>
      </c>
      <c r="BG151" s="27" t="str" cm="1">
        <f t="array" ref="BG151">IF(BG$2&lt;=$R151,INDEX('Sites Data'!$BC$11:$BC$210,(BG$2+SUM($R$4:$R150))),"")</f>
        <v/>
      </c>
      <c r="BH151" s="27" t="str" cm="1">
        <f t="array" ref="BH151">IF(BG$2&lt;=$R151,INDEX('Sites Data'!$BD$11:$BD$210,(BG$2+SUM($R$4:$R150))),"")</f>
        <v/>
      </c>
      <c r="BI151" s="27" t="str" cm="1">
        <f t="array" ref="BI151">IF(BG$2&lt;=$R151,INDEX('Sites Data'!$BE$11:$BE$210,(BG$2+SUM($R$4:$R150))),"")</f>
        <v/>
      </c>
      <c r="BJ151" s="27" t="str" cm="1">
        <f t="array" ref="BJ151">IF(BG$2&lt;=$R151,INDEX('Sites Data'!$BF$11:$BF$210,(BG$2+SUM($R$4:$R150))),"")</f>
        <v/>
      </c>
      <c r="BK151" s="27" t="str" cm="1">
        <f t="array" ref="BK151">IF(BG$2&lt;=$R151,INDEX('Sites Data'!$BG$11:$BG$210,(BG$2+SUM($R$4:$R150))),"")</f>
        <v/>
      </c>
      <c r="BL151" s="27" t="str" cm="1">
        <f t="array" ref="BL151">IF(BG$2&lt;=$R151,INDEX('Sites Data'!$BH$11:$BH$210,(BG$2+SUM($R$4:$R150))),"")</f>
        <v/>
      </c>
      <c r="BM151" s="27" t="str" cm="1">
        <f t="array" ref="BM151">IF(BG$2&lt;=$R151,INDEX('Sites Data'!$BI$11:$BI$210,(BG$2+SUM($R$4:$R150))),"")</f>
        <v/>
      </c>
      <c r="BN151" s="27" t="str" cm="1">
        <f t="array" ref="BN151">IF(BG$2&lt;=$R151,INDEX('Sites Data'!$BJ$11:$BJ$210,(BG$2+SUM($R$4:$R150))),"")</f>
        <v/>
      </c>
      <c r="BO151" s="27" t="str" cm="1">
        <f t="array" ref="BO151">IF(BG$2&lt;=$R151,INDEX('Sites Data'!$BK$11:$BK$210,(BG$2+SUM($R$4:$R150))),"")</f>
        <v/>
      </c>
      <c r="BP151" s="25" t="str">
        <f>IF(BG151="","",SUMIF(Hide[Unique Types],$C151&amp;" "&amp;BH151&amp;" "&amp;BI151&amp;" "&amp;BJ151,SiteCalc2[FCI Charging Capacity '[kWh/day']]))</f>
        <v/>
      </c>
      <c r="BQ151" s="27" t="str" cm="1">
        <f t="array" ref="BQ151">IF(BQ$2&lt;=$R151,INDEX('Sites Data'!$BC$11:$BC$210,(BQ$2+SUM($R$4:$R150))),"")</f>
        <v/>
      </c>
      <c r="BR151" s="27" t="str" cm="1">
        <f t="array" ref="BR151">IF(BQ$2&lt;=$R151,INDEX('Sites Data'!$BD$11:$BD$210,(BQ$2+SUM($R$4:$R150))),"")</f>
        <v/>
      </c>
      <c r="BS151" s="27" t="str" cm="1">
        <f t="array" ref="BS151">IF(BQ$2&lt;=$R151,INDEX('Sites Data'!$BE$11:$BE$210,(BQ$2+SUM($R$4:$R150))),"")</f>
        <v/>
      </c>
      <c r="BT151" s="27" t="str" cm="1">
        <f t="array" ref="BT151">IF(BQ$2&lt;=$R151,INDEX('Sites Data'!$BF$11:$BF$210,(BQ$2+SUM($R$4:$R150))),"")</f>
        <v/>
      </c>
      <c r="BU151" s="27" t="str" cm="1">
        <f t="array" ref="BU151">IF(BQ$2&lt;=$R151,INDEX('Sites Data'!$BG$11:$BG$210,(BQ$2+SUM($R$4:$R150))),"")</f>
        <v/>
      </c>
      <c r="BV151" s="27" t="str" cm="1">
        <f t="array" ref="BV151">IF(BQ$2&lt;=$R151,INDEX('Sites Data'!$BH$11:$BH$210,(BQ$2+SUM($R$4:$R150))),"")</f>
        <v/>
      </c>
      <c r="BW151" s="27" t="str" cm="1">
        <f t="array" ref="BW151">IF(BQ$2&lt;=$R151,INDEX('Sites Data'!$BI$11:$BI$210,(BQ$2+SUM($R$4:$R150))),"")</f>
        <v/>
      </c>
      <c r="BX151" s="27" t="str" cm="1">
        <f t="array" ref="BX151">IF(BQ$2&lt;=$R151,INDEX('Sites Data'!$BJ$11:$BJ$210,(BQ$2+SUM($R$4:$R150))),"")</f>
        <v/>
      </c>
      <c r="BY151" s="27" t="str" cm="1">
        <f t="array" ref="BY151">IF(BQ$2&lt;=$R151,INDEX('Sites Data'!$BK$11:$BK$210,(BQ$2+SUM($R$4:$R150))),"")</f>
        <v/>
      </c>
      <c r="BZ151" s="25" t="str">
        <f>IF(BQ151="","",SUMIF(Hide[Unique Types],$C151&amp;" "&amp;BR151&amp;" "&amp;BS151&amp;" "&amp;BT151,SiteCalc2[FCI Charging Capacity '[kWh/day']]))</f>
        <v/>
      </c>
      <c r="CA151" s="27" t="str" cm="1">
        <f t="array" ref="CA151">IF(CA$2&lt;=$R151,INDEX('Sites Data'!$BC$11:$BC$210,(CA$2+SUM($R$4:$R150))),"")</f>
        <v/>
      </c>
      <c r="CB151" s="27" t="str" cm="1">
        <f t="array" ref="CB151">IF(CA$2&lt;=$R151,INDEX('Sites Data'!$BD$11:$BD$210,(CA$2+SUM($R$4:$R150))),"")</f>
        <v/>
      </c>
      <c r="CC151" s="27" t="str" cm="1">
        <f t="array" ref="CC151">IF(CA$2&lt;=$R151,INDEX('Sites Data'!$BE$11:$BE$210,(CA$2+SUM($R$4:$R150))),"")</f>
        <v/>
      </c>
      <c r="CD151" s="27" t="str" cm="1">
        <f t="array" ref="CD151">IF(CA$2&lt;=$R151,INDEX('Sites Data'!$BF$11:$BF$210,(CA$2+SUM($R$4:$R150))),"")</f>
        <v/>
      </c>
      <c r="CE151" s="27" t="str" cm="1">
        <f t="array" ref="CE151">IF(CA$2&lt;=$R151,INDEX('Sites Data'!$BG$11:$BG$210,(CA$2+SUM($R$4:$R150))),"")</f>
        <v/>
      </c>
      <c r="CF151" s="27" t="str" cm="1">
        <f t="array" ref="CF151">IF(CA$2&lt;=$R151,INDEX('Sites Data'!$BH$11:$BH$210,(CA$2+SUM($R$4:$R150))),"")</f>
        <v/>
      </c>
      <c r="CG151" s="27" t="str" cm="1">
        <f t="array" ref="CG151">IF(CA$2&lt;=$R151,INDEX('Sites Data'!$BI$11:$BI$210,(CA$2+SUM($R$4:$R150))),"")</f>
        <v/>
      </c>
      <c r="CH151" s="27" t="str" cm="1">
        <f t="array" ref="CH151">IF(CA$2&lt;=$R151,INDEX('Sites Data'!$BJ$11:$BJ$210,(CA$2+SUM($R$4:$R150))),"")</f>
        <v/>
      </c>
      <c r="CI151" s="27" t="str" cm="1">
        <f t="array" ref="CI151">IF(CA$2&lt;=$R151,INDEX('Sites Data'!$BK$11:$BK$210,(CA$2+SUM($R$4:$R150))),"")</f>
        <v/>
      </c>
      <c r="CJ151" s="25" t="str">
        <f>IF(CA151="","",SUMIF(Hide[Unique Types],$C151&amp;" "&amp;CB151&amp;" "&amp;CC151&amp;" "&amp;CD151,SiteCalc2[FCI Charging Capacity '[kWh/day']]))</f>
        <v/>
      </c>
      <c r="CK151" s="25" t="str">
        <f t="shared" si="35"/>
        <v/>
      </c>
      <c r="CL151" s="25" t="str">
        <f t="shared" si="36"/>
        <v/>
      </c>
      <c r="CM151" s="25" t="str">
        <f t="shared" si="37"/>
        <v/>
      </c>
      <c r="CN151" s="25" t="str">
        <f t="shared" si="38"/>
        <v/>
      </c>
      <c r="CO151" s="25" t="str">
        <f t="shared" si="39"/>
        <v/>
      </c>
      <c r="CP151" s="25" t="str">
        <f t="shared" si="40"/>
        <v/>
      </c>
      <c r="CQ151" s="25" t="str">
        <f t="shared" si="41"/>
        <v/>
      </c>
      <c r="CR151" s="25" t="str">
        <f t="shared" si="42"/>
        <v/>
      </c>
      <c r="CS151" s="25" t="str">
        <f t="shared" si="43"/>
        <v/>
      </c>
      <c r="CT151" s="25" t="str">
        <f t="shared" si="44"/>
        <v/>
      </c>
    </row>
    <row r="152" spans="1:98" x14ac:dyDescent="0.3">
      <c r="A152" s="20">
        <v>149</v>
      </c>
      <c r="B152" s="20">
        <f t="shared" si="34"/>
        <v>0</v>
      </c>
      <c r="D152" s="25">
        <f>_xlfn.XLOOKUP(C152,SiteChar[Site Name],SiteChar[Site Street Address],"",0,1)</f>
        <v>0</v>
      </c>
      <c r="E152" s="25" t="str">
        <f>_xlfn.XLOOKUP(D152,SiteChar[Site Street Address],SiteChar[Site City],"",0,1)</f>
        <v/>
      </c>
      <c r="F152" s="25">
        <f>_xlfn.XLOOKUP($C152,SiteChar[Site Name],SiteChar[Latitude],"",0,1)</f>
        <v>0</v>
      </c>
      <c r="G152" s="25">
        <f>_xlfn.XLOOKUP($C152,SiteChar[Site Name],SiteChar[Longitude],"",0,1)</f>
        <v>0</v>
      </c>
      <c r="H152" s="33">
        <f>_xlfn.XLOOKUP($C152,SiteChar[Site Name],SiteChar[Expected Date of Station Operation],"",0,1)</f>
        <v>0</v>
      </c>
      <c r="I152" s="34">
        <f>_xlfn.XLOOKUP($C152,SiteChar[Site Name],SiteChar[Expected Daily Permitted Hours],"",0,1)</f>
        <v>0</v>
      </c>
      <c r="J152" s="25">
        <f>_xlfn.XLOOKUP($C152,SiteChar[Site Name],SiteChar[Maximum Total Site Power 
'[kW']],"",0,1)</f>
        <v>0</v>
      </c>
      <c r="K152" s="25"/>
      <c r="L152" s="25" cm="1">
        <f t="array" ref="L152">_xlfn.XLOOKUP($C152,SiteChar[Site Name],SiteCalc1[Total Site
FCI 
Power Rating 
'[kW']],"",0,1)</f>
        <v>0</v>
      </c>
      <c r="M152" s="25" cm="1">
        <f t="array" ref="M152">_xlfn.XLOOKUP($C152,SiteChar[Site Name],SiteCalc1[Total 
Site 
LMD-FCI Power Rating 
'[kW']],"",0,1)</f>
        <v>0</v>
      </c>
      <c r="N152" s="25" cm="1">
        <f t="array" ref="N152">_xlfn.XLOOKUP($C152,SiteChar[Site Name],SiteCalc1[Total Site
HD-FCI Power Rating 
'[kW']],"",0,1)</f>
        <v>0</v>
      </c>
      <c r="O152" s="25" cm="1">
        <f t="array" ref="O152">_xlfn.XLOOKUP($C152,SiteChar[Site Name],SiteCalc2[Total Number of 
Site 
FSEs],"",0,1)</f>
        <v>0</v>
      </c>
      <c r="P152" s="27" cm="1">
        <f t="array" ref="P152">_xlfn.XLOOKUP($C152,SiteChar[Site Name],SiteCalc2[Total Number of Site
LMD-FCI FSEs],"",0,1)</f>
        <v>0</v>
      </c>
      <c r="Q152" s="27" cm="1">
        <f t="array" ref="Q152">_xlfn.XLOOKUP($C152,SiteChar[Site Name],SiteCalc2[Total Number of Site
HD-FCI FSEs],"",0,1)</f>
        <v>0</v>
      </c>
      <c r="R152" s="27" t="str" cm="1">
        <f t="array" ref="R152">_xlfn.XLOOKUP(C152,'Sites Data'!AZ159:$AZ$210,'Sites Data'!BA159:$BA$210,"",0,1)</f>
        <v/>
      </c>
      <c r="S152" s="25" t="str" cm="1">
        <f t="array" ref="S152">INDEX('Sites Data'!$BC$11:$BC$210,(S$2+SUM($R$4:R151)))</f>
        <v/>
      </c>
      <c r="T152" s="25" t="str" cm="1">
        <f t="array" ref="T152">INDEX('Sites Data'!$BD$11:$BD$210,(S$2+SUM($R$4:R151)))</f>
        <v/>
      </c>
      <c r="U152" s="25" t="str" cm="1">
        <f t="array" ref="U152">INDEX('Sites Data'!$BE$11:$BE$210,(S$2+SUM($R$4:$R151)))</f>
        <v/>
      </c>
      <c r="V152" s="25" t="str" cm="1">
        <f t="array" ref="V152">INDEX('Sites Data'!$BF$11:$BF$210,(S$2+SUM($R$4:$R151)))</f>
        <v/>
      </c>
      <c r="W152" s="25" t="str" cm="1">
        <f t="array" ref="W152">INDEX('Sites Data'!$BG$11:$BG$210,(S$2+SUM($R$4:$R151)))</f>
        <v/>
      </c>
      <c r="X152" s="25" t="str" cm="1">
        <f t="array" ref="X152">INDEX('Sites Data'!$BH$11:$BH$210,(S$2+SUM($R$4:$R151)))</f>
        <v/>
      </c>
      <c r="Y152" s="25" t="str" cm="1">
        <f t="array" ref="Y152">INDEX('Sites Data'!$BI$11:$BI$210,(S$2+SUM($R$4:$R151)))</f>
        <v/>
      </c>
      <c r="Z152" s="25" t="str" cm="1">
        <f t="array" ref="Z152">INDEX('Sites Data'!$BJ$11:$BJ$210,(S$2+SUM($R$4:$R151)))</f>
        <v/>
      </c>
      <c r="AA152" s="25" t="str" cm="1">
        <f t="array" ref="AA152">INDEX('Sites Data'!$BK$11:$BK$210,(S$2+SUM($R$4:$R151)))</f>
        <v/>
      </c>
      <c r="AB152" s="25" t="str">
        <f>IF(S152="","",SUMIF(Hide[Unique Types],$C152&amp;" "&amp;T152&amp;" "&amp;U152&amp;" "&amp;V152,SiteCalc2[FCI Charging Capacity '[kWh/day']]))</f>
        <v/>
      </c>
      <c r="AC152" s="27" t="str" cm="1">
        <f t="array" ref="AC152">IF(AC$2&lt;=$R152,INDEX('Sites Data'!$BC$11:$BC$210,(AC$2+SUM($R$4:$R151))),"")</f>
        <v/>
      </c>
      <c r="AD152" s="152" t="str" cm="1">
        <f t="array" ref="AD152">IF(AC$2&lt;=$R152,INDEX('Sites Data'!$BD$11:$BD$210,(AC$2+SUM($R$4:$R151))),"")</f>
        <v/>
      </c>
      <c r="AE152" s="27" t="str" cm="1">
        <f t="array" ref="AE152">IF(AC$2&lt;=$R152,INDEX('Sites Data'!$BE$11:$BE$210,(AC$2+SUM($R$4:$R151))),"")</f>
        <v/>
      </c>
      <c r="AF152" s="27" t="str" cm="1">
        <f t="array" ref="AF152">IF(AC$2&lt;=$R152,INDEX('Sites Data'!$BF$11:$BF$210,(AC$2+SUM($R$4:$R151))),"")</f>
        <v/>
      </c>
      <c r="AG152" s="27" t="str" cm="1">
        <f t="array" ref="AG152">IF(AC$2&lt;=$R152,INDEX('Sites Data'!$BG$11:$BG$210,(AC$2+SUM($R$4:$R151))),"")</f>
        <v/>
      </c>
      <c r="AH152" s="27" t="str" cm="1">
        <f t="array" ref="AH152">IF(AC$2&lt;=$R152,INDEX('Sites Data'!$BH$11:$BH$210,(AC$2+SUM($R$4:$R151))),"")</f>
        <v/>
      </c>
      <c r="AI152" s="27" t="str" cm="1">
        <f t="array" ref="AI152">IF(AC$2&lt;=$R152,INDEX('Sites Data'!$BI$11:$BI$210,(AC$2+SUM($R$4:$R151))),"")</f>
        <v/>
      </c>
      <c r="AJ152" s="27" t="str" cm="1">
        <f t="array" ref="AJ152">IF(AC$2&lt;=$R152,INDEX('Sites Data'!$BJ$11:$BJ$210,(AC$2+SUM($R$4:$R151))),"")</f>
        <v/>
      </c>
      <c r="AK152" s="27" t="str" cm="1">
        <f t="array" ref="AK152">IF(AC$2&lt;=$R152,INDEX('Sites Data'!$BK$11:$BK$210,(AC$2+SUM($R$4:$R151))),"")</f>
        <v/>
      </c>
      <c r="AL152" s="25" t="str">
        <f>IF(AC152="","",SUMIF(Hide[Unique Types],$C152&amp;" "&amp;AD152&amp;" "&amp;AE152&amp;" "&amp;AF152,SiteCalc2[FCI Charging Capacity '[kWh/day']]))</f>
        <v/>
      </c>
      <c r="AM152" s="27" t="str" cm="1">
        <f t="array" ref="AM152">IF(AM$2&lt;=$R152,INDEX('Sites Data'!$BC$11:$BC$210,(AM$2+SUM($R$4:$R151))),"")</f>
        <v/>
      </c>
      <c r="AN152" s="27" t="str" cm="1">
        <f t="array" ref="AN152">IF(AM$2&lt;=$R152,INDEX('Sites Data'!$BD$11:$BD$210,(AM$2+SUM($R$4:$R151))),"")</f>
        <v/>
      </c>
      <c r="AO152" s="27" t="str" cm="1">
        <f t="array" ref="AO152">IF(AM$2&lt;=$R152,INDEX('Sites Data'!$BE$11:$BE$210,(AM$2+SUM($R$4:$R151))),"")</f>
        <v/>
      </c>
      <c r="AP152" s="27" t="str" cm="1">
        <f t="array" ref="AP152">IF(AM$2&lt;=$R152,INDEX('Sites Data'!$BF$11:$BF$210,(AM$2+SUM($R$4:$R151))),"")</f>
        <v/>
      </c>
      <c r="AQ152" s="27" t="str" cm="1">
        <f t="array" ref="AQ152">IF(AM$2&lt;=$R152,INDEX('Sites Data'!$BG$11:$BG$210,(AM$2+SUM($R$4:$R151))),"")</f>
        <v/>
      </c>
      <c r="AR152" s="27" t="str" cm="1">
        <f t="array" ref="AR152">IF(AM$2&lt;=$R152,INDEX('Sites Data'!$BH$11:$BH$210,(AM$2+SUM($R$4:$R151))),"")</f>
        <v/>
      </c>
      <c r="AS152" s="27" t="str" cm="1">
        <f t="array" ref="AS152">IF(AM$2&lt;=$R152,INDEX('Sites Data'!$BI$11:$BI$210,(AM$2+SUM($R$4:$R151))),"")</f>
        <v/>
      </c>
      <c r="AT152" s="27" t="str" cm="1">
        <f t="array" ref="AT152">IF(AM$2&lt;=$R152,INDEX('Sites Data'!$BJ$11:$BJ$210,(AM$2+SUM($R$4:$R151))),"")</f>
        <v/>
      </c>
      <c r="AU152" s="27" t="str" cm="1">
        <f t="array" ref="AU152">IF(AM$2&lt;=$R152,INDEX('Sites Data'!$BK$11:$BK$210,(AM$2+SUM($R$4:$R151))),"")</f>
        <v/>
      </c>
      <c r="AV152" s="25" t="str">
        <f>IF(AM152="","",SUMIF(Hide[Unique Types],$C152&amp;" "&amp;AN152&amp;" "&amp;AO152&amp;" "&amp;AP152,SiteCalc2[FCI Charging Capacity '[kWh/day']]))</f>
        <v/>
      </c>
      <c r="AW152" s="27" t="str" cm="1">
        <f t="array" ref="AW152">IF(AW$2&lt;=$R152,INDEX('Sites Data'!$BC$11:$BC$210,(AW$2+SUM($R$4:$R151))),"")</f>
        <v/>
      </c>
      <c r="AX152" s="27" t="str" cm="1">
        <f t="array" ref="AX152">IF(AW$2&lt;=$R152,INDEX('Sites Data'!$BD$11:$BD$210,(AW$2+SUM($R$4:$R151))),"")</f>
        <v/>
      </c>
      <c r="AY152" s="27" t="str" cm="1">
        <f t="array" ref="AY152">IF(AW$2&lt;=$R152,INDEX('Sites Data'!$BE$11:$BE$210,(AW$2+SUM($R$4:$R151))),"")</f>
        <v/>
      </c>
      <c r="AZ152" s="27" t="str" cm="1">
        <f t="array" ref="AZ152">IF(AW$2&lt;=$R152,INDEX('Sites Data'!$BF$11:$BF$210,(AW$2+SUM($R$4:$R151))),"")</f>
        <v/>
      </c>
      <c r="BA152" s="27" t="str" cm="1">
        <f t="array" ref="BA152">IF(AW$2&lt;=$R152,INDEX('Sites Data'!$BG$11:$BG$210,(AW$2+SUM($R$4:$R151))),"")</f>
        <v/>
      </c>
      <c r="BB152" s="27" t="str" cm="1">
        <f t="array" ref="BB152">IF(AW$2&lt;=$R152,INDEX('Sites Data'!$BH$11:$BH$210,(AW$2+SUM($R$4:$R151))),"")</f>
        <v/>
      </c>
      <c r="BC152" s="27" t="str" cm="1">
        <f t="array" ref="BC152">IF(AW$2&lt;=$R152,INDEX('Sites Data'!$BI$11:$BI$210,(AW$2+SUM($R$4:$R151))),"")</f>
        <v/>
      </c>
      <c r="BD152" s="27" t="str" cm="1">
        <f t="array" ref="BD152">IF(AW$2&lt;=$R152,INDEX('Sites Data'!$BJ$11:$BJ$210,(AW$2+SUM($R$4:$R151))),"")</f>
        <v/>
      </c>
      <c r="BE152" s="27" t="str" cm="1">
        <f t="array" ref="BE152">IF(AW$2&lt;=$R152,INDEX('Sites Data'!$BK$11:$BK$210,(AW$2+SUM($R$4:$R151))),"")</f>
        <v/>
      </c>
      <c r="BF152" s="25" t="str">
        <f>IF(AW152="","",SUMIF(Hide[Unique Types],$C152&amp;" "&amp;AX152&amp;" "&amp;AY152&amp;" "&amp;AZ152,SiteCalc2[FCI Charging Capacity '[kWh/day']]))</f>
        <v/>
      </c>
      <c r="BG152" s="27" t="str" cm="1">
        <f t="array" ref="BG152">IF(BG$2&lt;=$R152,INDEX('Sites Data'!$BC$11:$BC$210,(BG$2+SUM($R$4:$R151))),"")</f>
        <v/>
      </c>
      <c r="BH152" s="27" t="str" cm="1">
        <f t="array" ref="BH152">IF(BG$2&lt;=$R152,INDEX('Sites Data'!$BD$11:$BD$210,(BG$2+SUM($R$4:$R151))),"")</f>
        <v/>
      </c>
      <c r="BI152" s="27" t="str" cm="1">
        <f t="array" ref="BI152">IF(BG$2&lt;=$R152,INDEX('Sites Data'!$BE$11:$BE$210,(BG$2+SUM($R$4:$R151))),"")</f>
        <v/>
      </c>
      <c r="BJ152" s="27" t="str" cm="1">
        <f t="array" ref="BJ152">IF(BG$2&lt;=$R152,INDEX('Sites Data'!$BF$11:$BF$210,(BG$2+SUM($R$4:$R151))),"")</f>
        <v/>
      </c>
      <c r="BK152" s="27" t="str" cm="1">
        <f t="array" ref="BK152">IF(BG$2&lt;=$R152,INDEX('Sites Data'!$BG$11:$BG$210,(BG$2+SUM($R$4:$R151))),"")</f>
        <v/>
      </c>
      <c r="BL152" s="27" t="str" cm="1">
        <f t="array" ref="BL152">IF(BG$2&lt;=$R152,INDEX('Sites Data'!$BH$11:$BH$210,(BG$2+SUM($R$4:$R151))),"")</f>
        <v/>
      </c>
      <c r="BM152" s="27" t="str" cm="1">
        <f t="array" ref="BM152">IF(BG$2&lt;=$R152,INDEX('Sites Data'!$BI$11:$BI$210,(BG$2+SUM($R$4:$R151))),"")</f>
        <v/>
      </c>
      <c r="BN152" s="27" t="str" cm="1">
        <f t="array" ref="BN152">IF(BG$2&lt;=$R152,INDEX('Sites Data'!$BJ$11:$BJ$210,(BG$2+SUM($R$4:$R151))),"")</f>
        <v/>
      </c>
      <c r="BO152" s="27" t="str" cm="1">
        <f t="array" ref="BO152">IF(BG$2&lt;=$R152,INDEX('Sites Data'!$BK$11:$BK$210,(BG$2+SUM($R$4:$R151))),"")</f>
        <v/>
      </c>
      <c r="BP152" s="25" t="str">
        <f>IF(BG152="","",SUMIF(Hide[Unique Types],$C152&amp;" "&amp;BH152&amp;" "&amp;BI152&amp;" "&amp;BJ152,SiteCalc2[FCI Charging Capacity '[kWh/day']]))</f>
        <v/>
      </c>
      <c r="BQ152" s="27" t="str" cm="1">
        <f t="array" ref="BQ152">IF(BQ$2&lt;=$R152,INDEX('Sites Data'!$BC$11:$BC$210,(BQ$2+SUM($R$4:$R151))),"")</f>
        <v/>
      </c>
      <c r="BR152" s="27" t="str" cm="1">
        <f t="array" ref="BR152">IF(BQ$2&lt;=$R152,INDEX('Sites Data'!$BD$11:$BD$210,(BQ$2+SUM($R$4:$R151))),"")</f>
        <v/>
      </c>
      <c r="BS152" s="27" t="str" cm="1">
        <f t="array" ref="BS152">IF(BQ$2&lt;=$R152,INDEX('Sites Data'!$BE$11:$BE$210,(BQ$2+SUM($R$4:$R151))),"")</f>
        <v/>
      </c>
      <c r="BT152" s="27" t="str" cm="1">
        <f t="array" ref="BT152">IF(BQ$2&lt;=$R152,INDEX('Sites Data'!$BF$11:$BF$210,(BQ$2+SUM($R$4:$R151))),"")</f>
        <v/>
      </c>
      <c r="BU152" s="27" t="str" cm="1">
        <f t="array" ref="BU152">IF(BQ$2&lt;=$R152,INDEX('Sites Data'!$BG$11:$BG$210,(BQ$2+SUM($R$4:$R151))),"")</f>
        <v/>
      </c>
      <c r="BV152" s="27" t="str" cm="1">
        <f t="array" ref="BV152">IF(BQ$2&lt;=$R152,INDEX('Sites Data'!$BH$11:$BH$210,(BQ$2+SUM($R$4:$R151))),"")</f>
        <v/>
      </c>
      <c r="BW152" s="27" t="str" cm="1">
        <f t="array" ref="BW152">IF(BQ$2&lt;=$R152,INDEX('Sites Data'!$BI$11:$BI$210,(BQ$2+SUM($R$4:$R151))),"")</f>
        <v/>
      </c>
      <c r="BX152" s="27" t="str" cm="1">
        <f t="array" ref="BX152">IF(BQ$2&lt;=$R152,INDEX('Sites Data'!$BJ$11:$BJ$210,(BQ$2+SUM($R$4:$R151))),"")</f>
        <v/>
      </c>
      <c r="BY152" s="27" t="str" cm="1">
        <f t="array" ref="BY152">IF(BQ$2&lt;=$R152,INDEX('Sites Data'!$BK$11:$BK$210,(BQ$2+SUM($R$4:$R151))),"")</f>
        <v/>
      </c>
      <c r="BZ152" s="25" t="str">
        <f>IF(BQ152="","",SUMIF(Hide[Unique Types],$C152&amp;" "&amp;BR152&amp;" "&amp;BS152&amp;" "&amp;BT152,SiteCalc2[FCI Charging Capacity '[kWh/day']]))</f>
        <v/>
      </c>
      <c r="CA152" s="27" t="str" cm="1">
        <f t="array" ref="CA152">IF(CA$2&lt;=$R152,INDEX('Sites Data'!$BC$11:$BC$210,(CA$2+SUM($R$4:$R151))),"")</f>
        <v/>
      </c>
      <c r="CB152" s="27" t="str" cm="1">
        <f t="array" ref="CB152">IF(CA$2&lt;=$R152,INDEX('Sites Data'!$BD$11:$BD$210,(CA$2+SUM($R$4:$R151))),"")</f>
        <v/>
      </c>
      <c r="CC152" s="27" t="str" cm="1">
        <f t="array" ref="CC152">IF(CA$2&lt;=$R152,INDEX('Sites Data'!$BE$11:$BE$210,(CA$2+SUM($R$4:$R151))),"")</f>
        <v/>
      </c>
      <c r="CD152" s="27" t="str" cm="1">
        <f t="array" ref="CD152">IF(CA$2&lt;=$R152,INDEX('Sites Data'!$BF$11:$BF$210,(CA$2+SUM($R$4:$R151))),"")</f>
        <v/>
      </c>
      <c r="CE152" s="27" t="str" cm="1">
        <f t="array" ref="CE152">IF(CA$2&lt;=$R152,INDEX('Sites Data'!$BG$11:$BG$210,(CA$2+SUM($R$4:$R151))),"")</f>
        <v/>
      </c>
      <c r="CF152" s="27" t="str" cm="1">
        <f t="array" ref="CF152">IF(CA$2&lt;=$R152,INDEX('Sites Data'!$BH$11:$BH$210,(CA$2+SUM($R$4:$R151))),"")</f>
        <v/>
      </c>
      <c r="CG152" s="27" t="str" cm="1">
        <f t="array" ref="CG152">IF(CA$2&lt;=$R152,INDEX('Sites Data'!$BI$11:$BI$210,(CA$2+SUM($R$4:$R151))),"")</f>
        <v/>
      </c>
      <c r="CH152" s="27" t="str" cm="1">
        <f t="array" ref="CH152">IF(CA$2&lt;=$R152,INDEX('Sites Data'!$BJ$11:$BJ$210,(CA$2+SUM($R$4:$R151))),"")</f>
        <v/>
      </c>
      <c r="CI152" s="27" t="str" cm="1">
        <f t="array" ref="CI152">IF(CA$2&lt;=$R152,INDEX('Sites Data'!$BK$11:$BK$210,(CA$2+SUM($R$4:$R151))),"")</f>
        <v/>
      </c>
      <c r="CJ152" s="25" t="str">
        <f>IF(CA152="","",SUMIF(Hide[Unique Types],$C152&amp;" "&amp;CB152&amp;" "&amp;CC152&amp;" "&amp;CD152,SiteCalc2[FCI Charging Capacity '[kWh/day']]))</f>
        <v/>
      </c>
      <c r="CK152" s="25" t="str">
        <f t="shared" si="35"/>
        <v/>
      </c>
      <c r="CL152" s="25" t="str">
        <f t="shared" si="36"/>
        <v/>
      </c>
      <c r="CM152" s="25" t="str">
        <f t="shared" si="37"/>
        <v/>
      </c>
      <c r="CN152" s="25" t="str">
        <f t="shared" si="38"/>
        <v/>
      </c>
      <c r="CO152" s="25" t="str">
        <f t="shared" si="39"/>
        <v/>
      </c>
      <c r="CP152" s="25" t="str">
        <f t="shared" si="40"/>
        <v/>
      </c>
      <c r="CQ152" s="25" t="str">
        <f t="shared" si="41"/>
        <v/>
      </c>
      <c r="CR152" s="25" t="str">
        <f t="shared" si="42"/>
        <v/>
      </c>
      <c r="CS152" s="25" t="str">
        <f t="shared" si="43"/>
        <v/>
      </c>
      <c r="CT152" s="25" t="str">
        <f t="shared" si="44"/>
        <v/>
      </c>
    </row>
    <row r="153" spans="1:98" x14ac:dyDescent="0.3">
      <c r="A153" s="20">
        <v>150</v>
      </c>
      <c r="B153" s="20">
        <f t="shared" si="34"/>
        <v>0</v>
      </c>
      <c r="D153" s="25">
        <f>_xlfn.XLOOKUP(C153,SiteChar[Site Name],SiteChar[Site Street Address],"",0,1)</f>
        <v>0</v>
      </c>
      <c r="E153" s="25" t="str">
        <f>_xlfn.XLOOKUP(D153,SiteChar[Site Street Address],SiteChar[Site City],"",0,1)</f>
        <v/>
      </c>
      <c r="F153" s="25">
        <f>_xlfn.XLOOKUP($C153,SiteChar[Site Name],SiteChar[Latitude],"",0,1)</f>
        <v>0</v>
      </c>
      <c r="G153" s="25">
        <f>_xlfn.XLOOKUP($C153,SiteChar[Site Name],SiteChar[Longitude],"",0,1)</f>
        <v>0</v>
      </c>
      <c r="H153" s="33">
        <f>_xlfn.XLOOKUP($C153,SiteChar[Site Name],SiteChar[Expected Date of Station Operation],"",0,1)</f>
        <v>0</v>
      </c>
      <c r="I153" s="34">
        <f>_xlfn.XLOOKUP($C153,SiteChar[Site Name],SiteChar[Expected Daily Permitted Hours],"",0,1)</f>
        <v>0</v>
      </c>
      <c r="J153" s="25">
        <f>_xlfn.XLOOKUP($C153,SiteChar[Site Name],SiteChar[Maximum Total Site Power 
'[kW']],"",0,1)</f>
        <v>0</v>
      </c>
      <c r="K153" s="25"/>
      <c r="L153" s="25" cm="1">
        <f t="array" ref="L153">_xlfn.XLOOKUP($C153,SiteChar[Site Name],SiteCalc1[Total Site
FCI 
Power Rating 
'[kW']],"",0,1)</f>
        <v>0</v>
      </c>
      <c r="M153" s="25" cm="1">
        <f t="array" ref="M153">_xlfn.XLOOKUP($C153,SiteChar[Site Name],SiteCalc1[Total 
Site 
LMD-FCI Power Rating 
'[kW']],"",0,1)</f>
        <v>0</v>
      </c>
      <c r="N153" s="25" cm="1">
        <f t="array" ref="N153">_xlfn.XLOOKUP($C153,SiteChar[Site Name],SiteCalc1[Total Site
HD-FCI Power Rating 
'[kW']],"",0,1)</f>
        <v>0</v>
      </c>
      <c r="O153" s="25" cm="1">
        <f t="array" ref="O153">_xlfn.XLOOKUP($C153,SiteChar[Site Name],SiteCalc2[Total Number of 
Site 
FSEs],"",0,1)</f>
        <v>0</v>
      </c>
      <c r="P153" s="27" cm="1">
        <f t="array" ref="P153">_xlfn.XLOOKUP($C153,SiteChar[Site Name],SiteCalc2[Total Number of Site
LMD-FCI FSEs],"",0,1)</f>
        <v>0</v>
      </c>
      <c r="Q153" s="27" cm="1">
        <f t="array" ref="Q153">_xlfn.XLOOKUP($C153,SiteChar[Site Name],SiteCalc2[Total Number of Site
HD-FCI FSEs],"",0,1)</f>
        <v>0</v>
      </c>
      <c r="R153" s="27" t="str" cm="1">
        <f t="array" ref="R153">_xlfn.XLOOKUP(C153,'Sites Data'!AZ160:$AZ$210,'Sites Data'!BA160:$BA$210,"",0,1)</f>
        <v/>
      </c>
      <c r="S153" s="25" t="str" cm="1">
        <f t="array" ref="S153">INDEX('Sites Data'!$BC$11:$BC$210,(S$2+SUM($R$4:R152)))</f>
        <v/>
      </c>
      <c r="T153" s="25" t="str" cm="1">
        <f t="array" ref="T153">INDEX('Sites Data'!$BD$11:$BD$210,(S$2+SUM($R$4:R152)))</f>
        <v/>
      </c>
      <c r="U153" s="25" t="str" cm="1">
        <f t="array" ref="U153">INDEX('Sites Data'!$BE$11:$BE$210,(S$2+SUM($R$4:$R152)))</f>
        <v/>
      </c>
      <c r="V153" s="25" t="str" cm="1">
        <f t="array" ref="V153">INDEX('Sites Data'!$BF$11:$BF$210,(S$2+SUM($R$4:$R152)))</f>
        <v/>
      </c>
      <c r="W153" s="25" t="str" cm="1">
        <f t="array" ref="W153">INDEX('Sites Data'!$BG$11:$BG$210,(S$2+SUM($R$4:$R152)))</f>
        <v/>
      </c>
      <c r="X153" s="25" t="str" cm="1">
        <f t="array" ref="X153">INDEX('Sites Data'!$BH$11:$BH$210,(S$2+SUM($R$4:$R152)))</f>
        <v/>
      </c>
      <c r="Y153" s="25" t="str" cm="1">
        <f t="array" ref="Y153">INDEX('Sites Data'!$BI$11:$BI$210,(S$2+SUM($R$4:$R152)))</f>
        <v/>
      </c>
      <c r="Z153" s="25" t="str" cm="1">
        <f t="array" ref="Z153">INDEX('Sites Data'!$BJ$11:$BJ$210,(S$2+SUM($R$4:$R152)))</f>
        <v/>
      </c>
      <c r="AA153" s="25" t="str" cm="1">
        <f t="array" ref="AA153">INDEX('Sites Data'!$BK$11:$BK$210,(S$2+SUM($R$4:$R152)))</f>
        <v/>
      </c>
      <c r="AB153" s="25" t="str">
        <f>IF(S153="","",SUMIF(Hide[Unique Types],$C153&amp;" "&amp;T153&amp;" "&amp;U153&amp;" "&amp;V153,SiteCalc2[FCI Charging Capacity '[kWh/day']]))</f>
        <v/>
      </c>
      <c r="AC153" s="27" t="str" cm="1">
        <f t="array" ref="AC153">IF(AC$2&lt;=$R153,INDEX('Sites Data'!$BC$11:$BC$210,(AC$2+SUM($R$4:$R152))),"")</f>
        <v/>
      </c>
      <c r="AD153" s="152" t="str" cm="1">
        <f t="array" ref="AD153">IF(AC$2&lt;=$R153,INDEX('Sites Data'!$BD$11:$BD$210,(AC$2+SUM($R$4:$R152))),"")</f>
        <v/>
      </c>
      <c r="AE153" s="27" t="str" cm="1">
        <f t="array" ref="AE153">IF(AC$2&lt;=$R153,INDEX('Sites Data'!$BE$11:$BE$210,(AC$2+SUM($R$4:$R152))),"")</f>
        <v/>
      </c>
      <c r="AF153" s="27" t="str" cm="1">
        <f t="array" ref="AF153">IF(AC$2&lt;=$R153,INDEX('Sites Data'!$BF$11:$BF$210,(AC$2+SUM($R$4:$R152))),"")</f>
        <v/>
      </c>
      <c r="AG153" s="27" t="str" cm="1">
        <f t="array" ref="AG153">IF(AC$2&lt;=$R153,INDEX('Sites Data'!$BG$11:$BG$210,(AC$2+SUM($R$4:$R152))),"")</f>
        <v/>
      </c>
      <c r="AH153" s="27" t="str" cm="1">
        <f t="array" ref="AH153">IF(AC$2&lt;=$R153,INDEX('Sites Data'!$BH$11:$BH$210,(AC$2+SUM($R$4:$R152))),"")</f>
        <v/>
      </c>
      <c r="AI153" s="27" t="str" cm="1">
        <f t="array" ref="AI153">IF(AC$2&lt;=$R153,INDEX('Sites Data'!$BI$11:$BI$210,(AC$2+SUM($R$4:$R152))),"")</f>
        <v/>
      </c>
      <c r="AJ153" s="27" t="str" cm="1">
        <f t="array" ref="AJ153">IF(AC$2&lt;=$R153,INDEX('Sites Data'!$BJ$11:$BJ$210,(AC$2+SUM($R$4:$R152))),"")</f>
        <v/>
      </c>
      <c r="AK153" s="27" t="str" cm="1">
        <f t="array" ref="AK153">IF(AC$2&lt;=$R153,INDEX('Sites Data'!$BK$11:$BK$210,(AC$2+SUM($R$4:$R152))),"")</f>
        <v/>
      </c>
      <c r="AL153" s="25" t="str">
        <f>IF(AC153="","",SUMIF(Hide[Unique Types],$C153&amp;" "&amp;AD153&amp;" "&amp;AE153&amp;" "&amp;AF153,SiteCalc2[FCI Charging Capacity '[kWh/day']]))</f>
        <v/>
      </c>
      <c r="AM153" s="27" t="str" cm="1">
        <f t="array" ref="AM153">IF(AM$2&lt;=$R153,INDEX('Sites Data'!$BC$11:$BC$210,(AM$2+SUM($R$4:$R152))),"")</f>
        <v/>
      </c>
      <c r="AN153" s="27" t="str" cm="1">
        <f t="array" ref="AN153">IF(AM$2&lt;=$R153,INDEX('Sites Data'!$BD$11:$BD$210,(AM$2+SUM($R$4:$R152))),"")</f>
        <v/>
      </c>
      <c r="AO153" s="27" t="str" cm="1">
        <f t="array" ref="AO153">IF(AM$2&lt;=$R153,INDEX('Sites Data'!$BE$11:$BE$210,(AM$2+SUM($R$4:$R152))),"")</f>
        <v/>
      </c>
      <c r="AP153" s="27" t="str" cm="1">
        <f t="array" ref="AP153">IF(AM$2&lt;=$R153,INDEX('Sites Data'!$BF$11:$BF$210,(AM$2+SUM($R$4:$R152))),"")</f>
        <v/>
      </c>
      <c r="AQ153" s="27" t="str" cm="1">
        <f t="array" ref="AQ153">IF(AM$2&lt;=$R153,INDEX('Sites Data'!$BG$11:$BG$210,(AM$2+SUM($R$4:$R152))),"")</f>
        <v/>
      </c>
      <c r="AR153" s="27" t="str" cm="1">
        <f t="array" ref="AR153">IF(AM$2&lt;=$R153,INDEX('Sites Data'!$BH$11:$BH$210,(AM$2+SUM($R$4:$R152))),"")</f>
        <v/>
      </c>
      <c r="AS153" s="27" t="str" cm="1">
        <f t="array" ref="AS153">IF(AM$2&lt;=$R153,INDEX('Sites Data'!$BI$11:$BI$210,(AM$2+SUM($R$4:$R152))),"")</f>
        <v/>
      </c>
      <c r="AT153" s="27" t="str" cm="1">
        <f t="array" ref="AT153">IF(AM$2&lt;=$R153,INDEX('Sites Data'!$BJ$11:$BJ$210,(AM$2+SUM($R$4:$R152))),"")</f>
        <v/>
      </c>
      <c r="AU153" s="27" t="str" cm="1">
        <f t="array" ref="AU153">IF(AM$2&lt;=$R153,INDEX('Sites Data'!$BK$11:$BK$210,(AM$2+SUM($R$4:$R152))),"")</f>
        <v/>
      </c>
      <c r="AV153" s="25" t="str">
        <f>IF(AM153="","",SUMIF(Hide[Unique Types],$C153&amp;" "&amp;AN153&amp;" "&amp;AO153&amp;" "&amp;AP153,SiteCalc2[FCI Charging Capacity '[kWh/day']]))</f>
        <v/>
      </c>
      <c r="AW153" s="27" t="str" cm="1">
        <f t="array" ref="AW153">IF(AW$2&lt;=$R153,INDEX('Sites Data'!$BC$11:$BC$210,(AW$2+SUM($R$4:$R152))),"")</f>
        <v/>
      </c>
      <c r="AX153" s="27" t="str" cm="1">
        <f t="array" ref="AX153">IF(AW$2&lt;=$R153,INDEX('Sites Data'!$BD$11:$BD$210,(AW$2+SUM($R$4:$R152))),"")</f>
        <v/>
      </c>
      <c r="AY153" s="27" t="str" cm="1">
        <f t="array" ref="AY153">IF(AW$2&lt;=$R153,INDEX('Sites Data'!$BE$11:$BE$210,(AW$2+SUM($R$4:$R152))),"")</f>
        <v/>
      </c>
      <c r="AZ153" s="27" t="str" cm="1">
        <f t="array" ref="AZ153">IF(AW$2&lt;=$R153,INDEX('Sites Data'!$BF$11:$BF$210,(AW$2+SUM($R$4:$R152))),"")</f>
        <v/>
      </c>
      <c r="BA153" s="27" t="str" cm="1">
        <f t="array" ref="BA153">IF(AW$2&lt;=$R153,INDEX('Sites Data'!$BG$11:$BG$210,(AW$2+SUM($R$4:$R152))),"")</f>
        <v/>
      </c>
      <c r="BB153" s="27" t="str" cm="1">
        <f t="array" ref="BB153">IF(AW$2&lt;=$R153,INDEX('Sites Data'!$BH$11:$BH$210,(AW$2+SUM($R$4:$R152))),"")</f>
        <v/>
      </c>
      <c r="BC153" s="27" t="str" cm="1">
        <f t="array" ref="BC153">IF(AW$2&lt;=$R153,INDEX('Sites Data'!$BI$11:$BI$210,(AW$2+SUM($R$4:$R152))),"")</f>
        <v/>
      </c>
      <c r="BD153" s="27" t="str" cm="1">
        <f t="array" ref="BD153">IF(AW$2&lt;=$R153,INDEX('Sites Data'!$BJ$11:$BJ$210,(AW$2+SUM($R$4:$R152))),"")</f>
        <v/>
      </c>
      <c r="BE153" s="27" t="str" cm="1">
        <f t="array" ref="BE153">IF(AW$2&lt;=$R153,INDEX('Sites Data'!$BK$11:$BK$210,(AW$2+SUM($R$4:$R152))),"")</f>
        <v/>
      </c>
      <c r="BF153" s="25" t="str">
        <f>IF(AW153="","",SUMIF(Hide[Unique Types],$C153&amp;" "&amp;AX153&amp;" "&amp;AY153&amp;" "&amp;AZ153,SiteCalc2[FCI Charging Capacity '[kWh/day']]))</f>
        <v/>
      </c>
      <c r="BG153" s="27" t="str" cm="1">
        <f t="array" ref="BG153">IF(BG$2&lt;=$R153,INDEX('Sites Data'!$BC$11:$BC$210,(BG$2+SUM($R$4:$R152))),"")</f>
        <v/>
      </c>
      <c r="BH153" s="27" t="str" cm="1">
        <f t="array" ref="BH153">IF(BG$2&lt;=$R153,INDEX('Sites Data'!$BD$11:$BD$210,(BG$2+SUM($R$4:$R152))),"")</f>
        <v/>
      </c>
      <c r="BI153" s="27" t="str" cm="1">
        <f t="array" ref="BI153">IF(BG$2&lt;=$R153,INDEX('Sites Data'!$BE$11:$BE$210,(BG$2+SUM($R$4:$R152))),"")</f>
        <v/>
      </c>
      <c r="BJ153" s="27" t="str" cm="1">
        <f t="array" ref="BJ153">IF(BG$2&lt;=$R153,INDEX('Sites Data'!$BF$11:$BF$210,(BG$2+SUM($R$4:$R152))),"")</f>
        <v/>
      </c>
      <c r="BK153" s="27" t="str" cm="1">
        <f t="array" ref="BK153">IF(BG$2&lt;=$R153,INDEX('Sites Data'!$BG$11:$BG$210,(BG$2+SUM($R$4:$R152))),"")</f>
        <v/>
      </c>
      <c r="BL153" s="27" t="str" cm="1">
        <f t="array" ref="BL153">IF(BG$2&lt;=$R153,INDEX('Sites Data'!$BH$11:$BH$210,(BG$2+SUM($R$4:$R152))),"")</f>
        <v/>
      </c>
      <c r="BM153" s="27" t="str" cm="1">
        <f t="array" ref="BM153">IF(BG$2&lt;=$R153,INDEX('Sites Data'!$BI$11:$BI$210,(BG$2+SUM($R$4:$R152))),"")</f>
        <v/>
      </c>
      <c r="BN153" s="27" t="str" cm="1">
        <f t="array" ref="BN153">IF(BG$2&lt;=$R153,INDEX('Sites Data'!$BJ$11:$BJ$210,(BG$2+SUM($R$4:$R152))),"")</f>
        <v/>
      </c>
      <c r="BO153" s="27" t="str" cm="1">
        <f t="array" ref="BO153">IF(BG$2&lt;=$R153,INDEX('Sites Data'!$BK$11:$BK$210,(BG$2+SUM($R$4:$R152))),"")</f>
        <v/>
      </c>
      <c r="BP153" s="25" t="str">
        <f>IF(BG153="","",SUMIF(Hide[Unique Types],$C153&amp;" "&amp;BH153&amp;" "&amp;BI153&amp;" "&amp;BJ153,SiteCalc2[FCI Charging Capacity '[kWh/day']]))</f>
        <v/>
      </c>
      <c r="BQ153" s="27" t="str" cm="1">
        <f t="array" ref="BQ153">IF(BQ$2&lt;=$R153,INDEX('Sites Data'!$BC$11:$BC$210,(BQ$2+SUM($R$4:$R152))),"")</f>
        <v/>
      </c>
      <c r="BR153" s="27" t="str" cm="1">
        <f t="array" ref="BR153">IF(BQ$2&lt;=$R153,INDEX('Sites Data'!$BD$11:$BD$210,(BQ$2+SUM($R$4:$R152))),"")</f>
        <v/>
      </c>
      <c r="BS153" s="27" t="str" cm="1">
        <f t="array" ref="BS153">IF(BQ$2&lt;=$R153,INDEX('Sites Data'!$BE$11:$BE$210,(BQ$2+SUM($R$4:$R152))),"")</f>
        <v/>
      </c>
      <c r="BT153" s="27" t="str" cm="1">
        <f t="array" ref="BT153">IF(BQ$2&lt;=$R153,INDEX('Sites Data'!$BF$11:$BF$210,(BQ$2+SUM($R$4:$R152))),"")</f>
        <v/>
      </c>
      <c r="BU153" s="27" t="str" cm="1">
        <f t="array" ref="BU153">IF(BQ$2&lt;=$R153,INDEX('Sites Data'!$BG$11:$BG$210,(BQ$2+SUM($R$4:$R152))),"")</f>
        <v/>
      </c>
      <c r="BV153" s="27" t="str" cm="1">
        <f t="array" ref="BV153">IF(BQ$2&lt;=$R153,INDEX('Sites Data'!$BH$11:$BH$210,(BQ$2+SUM($R$4:$R152))),"")</f>
        <v/>
      </c>
      <c r="BW153" s="27" t="str" cm="1">
        <f t="array" ref="BW153">IF(BQ$2&lt;=$R153,INDEX('Sites Data'!$BI$11:$BI$210,(BQ$2+SUM($R$4:$R152))),"")</f>
        <v/>
      </c>
      <c r="BX153" s="27" t="str" cm="1">
        <f t="array" ref="BX153">IF(BQ$2&lt;=$R153,INDEX('Sites Data'!$BJ$11:$BJ$210,(BQ$2+SUM($R$4:$R152))),"")</f>
        <v/>
      </c>
      <c r="BY153" s="27" t="str" cm="1">
        <f t="array" ref="BY153">IF(BQ$2&lt;=$R153,INDEX('Sites Data'!$BK$11:$BK$210,(BQ$2+SUM($R$4:$R152))),"")</f>
        <v/>
      </c>
      <c r="BZ153" s="25" t="str">
        <f>IF(BQ153="","",SUMIF(Hide[Unique Types],$C153&amp;" "&amp;BR153&amp;" "&amp;BS153&amp;" "&amp;BT153,SiteCalc2[FCI Charging Capacity '[kWh/day']]))</f>
        <v/>
      </c>
      <c r="CA153" s="27" t="str" cm="1">
        <f t="array" ref="CA153">IF(CA$2&lt;=$R153,INDEX('Sites Data'!$BC$11:$BC$210,(CA$2+SUM($R$4:$R152))),"")</f>
        <v/>
      </c>
      <c r="CB153" s="27" t="str" cm="1">
        <f t="array" ref="CB153">IF(CA$2&lt;=$R153,INDEX('Sites Data'!$BD$11:$BD$210,(CA$2+SUM($R$4:$R152))),"")</f>
        <v/>
      </c>
      <c r="CC153" s="27" t="str" cm="1">
        <f t="array" ref="CC153">IF(CA$2&lt;=$R153,INDEX('Sites Data'!$BE$11:$BE$210,(CA$2+SUM($R$4:$R152))),"")</f>
        <v/>
      </c>
      <c r="CD153" s="27" t="str" cm="1">
        <f t="array" ref="CD153">IF(CA$2&lt;=$R153,INDEX('Sites Data'!$BF$11:$BF$210,(CA$2+SUM($R$4:$R152))),"")</f>
        <v/>
      </c>
      <c r="CE153" s="27" t="str" cm="1">
        <f t="array" ref="CE153">IF(CA$2&lt;=$R153,INDEX('Sites Data'!$BG$11:$BG$210,(CA$2+SUM($R$4:$R152))),"")</f>
        <v/>
      </c>
      <c r="CF153" s="27" t="str" cm="1">
        <f t="array" ref="CF153">IF(CA$2&lt;=$R153,INDEX('Sites Data'!$BH$11:$BH$210,(CA$2+SUM($R$4:$R152))),"")</f>
        <v/>
      </c>
      <c r="CG153" s="27" t="str" cm="1">
        <f t="array" ref="CG153">IF(CA$2&lt;=$R153,INDEX('Sites Data'!$BI$11:$BI$210,(CA$2+SUM($R$4:$R152))),"")</f>
        <v/>
      </c>
      <c r="CH153" s="27" t="str" cm="1">
        <f t="array" ref="CH153">IF(CA$2&lt;=$R153,INDEX('Sites Data'!$BJ$11:$BJ$210,(CA$2+SUM($R$4:$R152))),"")</f>
        <v/>
      </c>
      <c r="CI153" s="27" t="str" cm="1">
        <f t="array" ref="CI153">IF(CA$2&lt;=$R153,INDEX('Sites Data'!$BK$11:$BK$210,(CA$2+SUM($R$4:$R152))),"")</f>
        <v/>
      </c>
      <c r="CJ153" s="25" t="str">
        <f>IF(CA153="","",SUMIF(Hide[Unique Types],$C153&amp;" "&amp;CB153&amp;" "&amp;CC153&amp;" "&amp;CD153,SiteCalc2[FCI Charging Capacity '[kWh/day']]))</f>
        <v/>
      </c>
      <c r="CK153" s="25" t="str">
        <f t="shared" si="35"/>
        <v/>
      </c>
      <c r="CL153" s="25" t="str">
        <f t="shared" si="36"/>
        <v/>
      </c>
      <c r="CM153" s="25" t="str">
        <f t="shared" si="37"/>
        <v/>
      </c>
      <c r="CN153" s="25" t="str">
        <f t="shared" si="38"/>
        <v/>
      </c>
      <c r="CO153" s="25" t="str">
        <f t="shared" si="39"/>
        <v/>
      </c>
      <c r="CP153" s="25" t="str">
        <f t="shared" si="40"/>
        <v/>
      </c>
      <c r="CQ153" s="25" t="str">
        <f t="shared" si="41"/>
        <v/>
      </c>
      <c r="CR153" s="25" t="str">
        <f t="shared" si="42"/>
        <v/>
      </c>
      <c r="CS153" s="25" t="str">
        <f t="shared" si="43"/>
        <v/>
      </c>
      <c r="CT153" s="25" t="str">
        <f t="shared" si="44"/>
        <v/>
      </c>
    </row>
    <row r="154" spans="1:98" x14ac:dyDescent="0.3">
      <c r="A154" s="20">
        <v>151</v>
      </c>
      <c r="B154" s="20">
        <f t="shared" si="34"/>
        <v>0</v>
      </c>
      <c r="D154" s="25">
        <f>_xlfn.XLOOKUP(C154,SiteChar[Site Name],SiteChar[Site Street Address],"",0,1)</f>
        <v>0</v>
      </c>
      <c r="E154" s="25" t="str">
        <f>_xlfn.XLOOKUP(D154,SiteChar[Site Street Address],SiteChar[Site City],"",0,1)</f>
        <v/>
      </c>
      <c r="F154" s="25">
        <f>_xlfn.XLOOKUP($C154,SiteChar[Site Name],SiteChar[Latitude],"",0,1)</f>
        <v>0</v>
      </c>
      <c r="G154" s="25">
        <f>_xlfn.XLOOKUP($C154,SiteChar[Site Name],SiteChar[Longitude],"",0,1)</f>
        <v>0</v>
      </c>
      <c r="H154" s="33">
        <f>_xlfn.XLOOKUP($C154,SiteChar[Site Name],SiteChar[Expected Date of Station Operation],"",0,1)</f>
        <v>0</v>
      </c>
      <c r="I154" s="34">
        <f>_xlfn.XLOOKUP($C154,SiteChar[Site Name],SiteChar[Expected Daily Permitted Hours],"",0,1)</f>
        <v>0</v>
      </c>
      <c r="J154" s="25">
        <f>_xlfn.XLOOKUP($C154,SiteChar[Site Name],SiteChar[Maximum Total Site Power 
'[kW']],"",0,1)</f>
        <v>0</v>
      </c>
      <c r="K154" s="25"/>
      <c r="L154" s="25" cm="1">
        <f t="array" ref="L154">_xlfn.XLOOKUP($C154,SiteChar[Site Name],SiteCalc1[Total Site
FCI 
Power Rating 
'[kW']],"",0,1)</f>
        <v>0</v>
      </c>
      <c r="M154" s="25" cm="1">
        <f t="array" ref="M154">_xlfn.XLOOKUP($C154,SiteChar[Site Name],SiteCalc1[Total 
Site 
LMD-FCI Power Rating 
'[kW']],"",0,1)</f>
        <v>0</v>
      </c>
      <c r="N154" s="25" cm="1">
        <f t="array" ref="N154">_xlfn.XLOOKUP($C154,SiteChar[Site Name],SiteCalc1[Total Site
HD-FCI Power Rating 
'[kW']],"",0,1)</f>
        <v>0</v>
      </c>
      <c r="O154" s="25" cm="1">
        <f t="array" ref="O154">_xlfn.XLOOKUP($C154,SiteChar[Site Name],SiteCalc2[Total Number of 
Site 
FSEs],"",0,1)</f>
        <v>0</v>
      </c>
      <c r="P154" s="27" cm="1">
        <f t="array" ref="P154">_xlfn.XLOOKUP($C154,SiteChar[Site Name],SiteCalc2[Total Number of Site
LMD-FCI FSEs],"",0,1)</f>
        <v>0</v>
      </c>
      <c r="Q154" s="27" cm="1">
        <f t="array" ref="Q154">_xlfn.XLOOKUP($C154,SiteChar[Site Name],SiteCalc2[Total Number of Site
HD-FCI FSEs],"",0,1)</f>
        <v>0</v>
      </c>
      <c r="R154" s="27" t="str" cm="1">
        <f t="array" ref="R154">_xlfn.XLOOKUP(C154,'Sites Data'!AZ161:$AZ$210,'Sites Data'!BA161:$BA$210,"",0,1)</f>
        <v/>
      </c>
      <c r="S154" s="25" t="str" cm="1">
        <f t="array" ref="S154">INDEX('Sites Data'!$BC$11:$BC$210,(S$2+SUM($R$4:R153)))</f>
        <v/>
      </c>
      <c r="T154" s="25" t="str" cm="1">
        <f t="array" ref="T154">INDEX('Sites Data'!$BD$11:$BD$210,(S$2+SUM($R$4:R153)))</f>
        <v/>
      </c>
      <c r="U154" s="25" t="str" cm="1">
        <f t="array" ref="U154">INDEX('Sites Data'!$BE$11:$BE$210,(S$2+SUM($R$4:$R153)))</f>
        <v/>
      </c>
      <c r="V154" s="25" t="str" cm="1">
        <f t="array" ref="V154">INDEX('Sites Data'!$BF$11:$BF$210,(S$2+SUM($R$4:$R153)))</f>
        <v/>
      </c>
      <c r="W154" s="25" t="str" cm="1">
        <f t="array" ref="W154">INDEX('Sites Data'!$BG$11:$BG$210,(S$2+SUM($R$4:$R153)))</f>
        <v/>
      </c>
      <c r="X154" s="25" t="str" cm="1">
        <f t="array" ref="X154">INDEX('Sites Data'!$BH$11:$BH$210,(S$2+SUM($R$4:$R153)))</f>
        <v/>
      </c>
      <c r="Y154" s="25" t="str" cm="1">
        <f t="array" ref="Y154">INDEX('Sites Data'!$BI$11:$BI$210,(S$2+SUM($R$4:$R153)))</f>
        <v/>
      </c>
      <c r="Z154" s="25" t="str" cm="1">
        <f t="array" ref="Z154">INDEX('Sites Data'!$BJ$11:$BJ$210,(S$2+SUM($R$4:$R153)))</f>
        <v/>
      </c>
      <c r="AA154" s="25" t="str" cm="1">
        <f t="array" ref="AA154">INDEX('Sites Data'!$BK$11:$BK$210,(S$2+SUM($R$4:$R153)))</f>
        <v/>
      </c>
      <c r="AB154" s="25" t="str">
        <f>IF(S154="","",SUMIF(Hide[Unique Types],$C154&amp;" "&amp;T154&amp;" "&amp;U154&amp;" "&amp;V154,SiteCalc2[FCI Charging Capacity '[kWh/day']]))</f>
        <v/>
      </c>
      <c r="AC154" s="27" t="str" cm="1">
        <f t="array" ref="AC154">IF(AC$2&lt;=$R154,INDEX('Sites Data'!$BC$11:$BC$210,(AC$2+SUM($R$4:$R153))),"")</f>
        <v/>
      </c>
      <c r="AD154" s="152" t="str" cm="1">
        <f t="array" ref="AD154">IF(AC$2&lt;=$R154,INDEX('Sites Data'!$BD$11:$BD$210,(AC$2+SUM($R$4:$R153))),"")</f>
        <v/>
      </c>
      <c r="AE154" s="27" t="str" cm="1">
        <f t="array" ref="AE154">IF(AC$2&lt;=$R154,INDEX('Sites Data'!$BE$11:$BE$210,(AC$2+SUM($R$4:$R153))),"")</f>
        <v/>
      </c>
      <c r="AF154" s="27" t="str" cm="1">
        <f t="array" ref="AF154">IF(AC$2&lt;=$R154,INDEX('Sites Data'!$BF$11:$BF$210,(AC$2+SUM($R$4:$R153))),"")</f>
        <v/>
      </c>
      <c r="AG154" s="27" t="str" cm="1">
        <f t="array" ref="AG154">IF(AC$2&lt;=$R154,INDEX('Sites Data'!$BG$11:$BG$210,(AC$2+SUM($R$4:$R153))),"")</f>
        <v/>
      </c>
      <c r="AH154" s="27" t="str" cm="1">
        <f t="array" ref="AH154">IF(AC$2&lt;=$R154,INDEX('Sites Data'!$BH$11:$BH$210,(AC$2+SUM($R$4:$R153))),"")</f>
        <v/>
      </c>
      <c r="AI154" s="27" t="str" cm="1">
        <f t="array" ref="AI154">IF(AC$2&lt;=$R154,INDEX('Sites Data'!$BI$11:$BI$210,(AC$2+SUM($R$4:$R153))),"")</f>
        <v/>
      </c>
      <c r="AJ154" s="27" t="str" cm="1">
        <f t="array" ref="AJ154">IF(AC$2&lt;=$R154,INDEX('Sites Data'!$BJ$11:$BJ$210,(AC$2+SUM($R$4:$R153))),"")</f>
        <v/>
      </c>
      <c r="AK154" s="27" t="str" cm="1">
        <f t="array" ref="AK154">IF(AC$2&lt;=$R154,INDEX('Sites Data'!$BK$11:$BK$210,(AC$2+SUM($R$4:$R153))),"")</f>
        <v/>
      </c>
      <c r="AL154" s="25" t="str">
        <f>IF(AC154="","",SUMIF(Hide[Unique Types],$C154&amp;" "&amp;AD154&amp;" "&amp;AE154&amp;" "&amp;AF154,SiteCalc2[FCI Charging Capacity '[kWh/day']]))</f>
        <v/>
      </c>
      <c r="AM154" s="27" t="str" cm="1">
        <f t="array" ref="AM154">IF(AM$2&lt;=$R154,INDEX('Sites Data'!$BC$11:$BC$210,(AM$2+SUM($R$4:$R153))),"")</f>
        <v/>
      </c>
      <c r="AN154" s="27" t="str" cm="1">
        <f t="array" ref="AN154">IF(AM$2&lt;=$R154,INDEX('Sites Data'!$BD$11:$BD$210,(AM$2+SUM($R$4:$R153))),"")</f>
        <v/>
      </c>
      <c r="AO154" s="27" t="str" cm="1">
        <f t="array" ref="AO154">IF(AM$2&lt;=$R154,INDEX('Sites Data'!$BE$11:$BE$210,(AM$2+SUM($R$4:$R153))),"")</f>
        <v/>
      </c>
      <c r="AP154" s="27" t="str" cm="1">
        <f t="array" ref="AP154">IF(AM$2&lt;=$R154,INDEX('Sites Data'!$BF$11:$BF$210,(AM$2+SUM($R$4:$R153))),"")</f>
        <v/>
      </c>
      <c r="AQ154" s="27" t="str" cm="1">
        <f t="array" ref="AQ154">IF(AM$2&lt;=$R154,INDEX('Sites Data'!$BG$11:$BG$210,(AM$2+SUM($R$4:$R153))),"")</f>
        <v/>
      </c>
      <c r="AR154" s="27" t="str" cm="1">
        <f t="array" ref="AR154">IF(AM$2&lt;=$R154,INDEX('Sites Data'!$BH$11:$BH$210,(AM$2+SUM($R$4:$R153))),"")</f>
        <v/>
      </c>
      <c r="AS154" s="27" t="str" cm="1">
        <f t="array" ref="AS154">IF(AM$2&lt;=$R154,INDEX('Sites Data'!$BI$11:$BI$210,(AM$2+SUM($R$4:$R153))),"")</f>
        <v/>
      </c>
      <c r="AT154" s="27" t="str" cm="1">
        <f t="array" ref="AT154">IF(AM$2&lt;=$R154,INDEX('Sites Data'!$BJ$11:$BJ$210,(AM$2+SUM($R$4:$R153))),"")</f>
        <v/>
      </c>
      <c r="AU154" s="27" t="str" cm="1">
        <f t="array" ref="AU154">IF(AM$2&lt;=$R154,INDEX('Sites Data'!$BK$11:$BK$210,(AM$2+SUM($R$4:$R153))),"")</f>
        <v/>
      </c>
      <c r="AV154" s="25" t="str">
        <f>IF(AM154="","",SUMIF(Hide[Unique Types],$C154&amp;" "&amp;AN154&amp;" "&amp;AO154&amp;" "&amp;AP154,SiteCalc2[FCI Charging Capacity '[kWh/day']]))</f>
        <v/>
      </c>
      <c r="AW154" s="27" t="str" cm="1">
        <f t="array" ref="AW154">IF(AW$2&lt;=$R154,INDEX('Sites Data'!$BC$11:$BC$210,(AW$2+SUM($R$4:$R153))),"")</f>
        <v/>
      </c>
      <c r="AX154" s="27" t="str" cm="1">
        <f t="array" ref="AX154">IF(AW$2&lt;=$R154,INDEX('Sites Data'!$BD$11:$BD$210,(AW$2+SUM($R$4:$R153))),"")</f>
        <v/>
      </c>
      <c r="AY154" s="27" t="str" cm="1">
        <f t="array" ref="AY154">IF(AW$2&lt;=$R154,INDEX('Sites Data'!$BE$11:$BE$210,(AW$2+SUM($R$4:$R153))),"")</f>
        <v/>
      </c>
      <c r="AZ154" s="27" t="str" cm="1">
        <f t="array" ref="AZ154">IF(AW$2&lt;=$R154,INDEX('Sites Data'!$BF$11:$BF$210,(AW$2+SUM($R$4:$R153))),"")</f>
        <v/>
      </c>
      <c r="BA154" s="27" t="str" cm="1">
        <f t="array" ref="BA154">IF(AW$2&lt;=$R154,INDEX('Sites Data'!$BG$11:$BG$210,(AW$2+SUM($R$4:$R153))),"")</f>
        <v/>
      </c>
      <c r="BB154" s="27" t="str" cm="1">
        <f t="array" ref="BB154">IF(AW$2&lt;=$R154,INDEX('Sites Data'!$BH$11:$BH$210,(AW$2+SUM($R$4:$R153))),"")</f>
        <v/>
      </c>
      <c r="BC154" s="27" t="str" cm="1">
        <f t="array" ref="BC154">IF(AW$2&lt;=$R154,INDEX('Sites Data'!$BI$11:$BI$210,(AW$2+SUM($R$4:$R153))),"")</f>
        <v/>
      </c>
      <c r="BD154" s="27" t="str" cm="1">
        <f t="array" ref="BD154">IF(AW$2&lt;=$R154,INDEX('Sites Data'!$BJ$11:$BJ$210,(AW$2+SUM($R$4:$R153))),"")</f>
        <v/>
      </c>
      <c r="BE154" s="27" t="str" cm="1">
        <f t="array" ref="BE154">IF(AW$2&lt;=$R154,INDEX('Sites Data'!$BK$11:$BK$210,(AW$2+SUM($R$4:$R153))),"")</f>
        <v/>
      </c>
      <c r="BF154" s="25" t="str">
        <f>IF(AW154="","",SUMIF(Hide[Unique Types],$C154&amp;" "&amp;AX154&amp;" "&amp;AY154&amp;" "&amp;AZ154,SiteCalc2[FCI Charging Capacity '[kWh/day']]))</f>
        <v/>
      </c>
      <c r="BG154" s="27" t="str" cm="1">
        <f t="array" ref="BG154">IF(BG$2&lt;=$R154,INDEX('Sites Data'!$BC$11:$BC$210,(BG$2+SUM($R$4:$R153))),"")</f>
        <v/>
      </c>
      <c r="BH154" s="27" t="str" cm="1">
        <f t="array" ref="BH154">IF(BG$2&lt;=$R154,INDEX('Sites Data'!$BD$11:$BD$210,(BG$2+SUM($R$4:$R153))),"")</f>
        <v/>
      </c>
      <c r="BI154" s="27" t="str" cm="1">
        <f t="array" ref="BI154">IF(BG$2&lt;=$R154,INDEX('Sites Data'!$BE$11:$BE$210,(BG$2+SUM($R$4:$R153))),"")</f>
        <v/>
      </c>
      <c r="BJ154" s="27" t="str" cm="1">
        <f t="array" ref="BJ154">IF(BG$2&lt;=$R154,INDEX('Sites Data'!$BF$11:$BF$210,(BG$2+SUM($R$4:$R153))),"")</f>
        <v/>
      </c>
      <c r="BK154" s="27" t="str" cm="1">
        <f t="array" ref="BK154">IF(BG$2&lt;=$R154,INDEX('Sites Data'!$BG$11:$BG$210,(BG$2+SUM($R$4:$R153))),"")</f>
        <v/>
      </c>
      <c r="BL154" s="27" t="str" cm="1">
        <f t="array" ref="BL154">IF(BG$2&lt;=$R154,INDEX('Sites Data'!$BH$11:$BH$210,(BG$2+SUM($R$4:$R153))),"")</f>
        <v/>
      </c>
      <c r="BM154" s="27" t="str" cm="1">
        <f t="array" ref="BM154">IF(BG$2&lt;=$R154,INDEX('Sites Data'!$BI$11:$BI$210,(BG$2+SUM($R$4:$R153))),"")</f>
        <v/>
      </c>
      <c r="BN154" s="27" t="str" cm="1">
        <f t="array" ref="BN154">IF(BG$2&lt;=$R154,INDEX('Sites Data'!$BJ$11:$BJ$210,(BG$2+SUM($R$4:$R153))),"")</f>
        <v/>
      </c>
      <c r="BO154" s="27" t="str" cm="1">
        <f t="array" ref="BO154">IF(BG$2&lt;=$R154,INDEX('Sites Data'!$BK$11:$BK$210,(BG$2+SUM($R$4:$R153))),"")</f>
        <v/>
      </c>
      <c r="BP154" s="25" t="str">
        <f>IF(BG154="","",SUMIF(Hide[Unique Types],$C154&amp;" "&amp;BH154&amp;" "&amp;BI154&amp;" "&amp;BJ154,SiteCalc2[FCI Charging Capacity '[kWh/day']]))</f>
        <v/>
      </c>
      <c r="BQ154" s="27" t="str" cm="1">
        <f t="array" ref="BQ154">IF(BQ$2&lt;=$R154,INDEX('Sites Data'!$BC$11:$BC$210,(BQ$2+SUM($R$4:$R153))),"")</f>
        <v/>
      </c>
      <c r="BR154" s="27" t="str" cm="1">
        <f t="array" ref="BR154">IF(BQ$2&lt;=$R154,INDEX('Sites Data'!$BD$11:$BD$210,(BQ$2+SUM($R$4:$R153))),"")</f>
        <v/>
      </c>
      <c r="BS154" s="27" t="str" cm="1">
        <f t="array" ref="BS154">IF(BQ$2&lt;=$R154,INDEX('Sites Data'!$BE$11:$BE$210,(BQ$2+SUM($R$4:$R153))),"")</f>
        <v/>
      </c>
      <c r="BT154" s="27" t="str" cm="1">
        <f t="array" ref="BT154">IF(BQ$2&lt;=$R154,INDEX('Sites Data'!$BF$11:$BF$210,(BQ$2+SUM($R$4:$R153))),"")</f>
        <v/>
      </c>
      <c r="BU154" s="27" t="str" cm="1">
        <f t="array" ref="BU154">IF(BQ$2&lt;=$R154,INDEX('Sites Data'!$BG$11:$BG$210,(BQ$2+SUM($R$4:$R153))),"")</f>
        <v/>
      </c>
      <c r="BV154" s="27" t="str" cm="1">
        <f t="array" ref="BV154">IF(BQ$2&lt;=$R154,INDEX('Sites Data'!$BH$11:$BH$210,(BQ$2+SUM($R$4:$R153))),"")</f>
        <v/>
      </c>
      <c r="BW154" s="27" t="str" cm="1">
        <f t="array" ref="BW154">IF(BQ$2&lt;=$R154,INDEX('Sites Data'!$BI$11:$BI$210,(BQ$2+SUM($R$4:$R153))),"")</f>
        <v/>
      </c>
      <c r="BX154" s="27" t="str" cm="1">
        <f t="array" ref="BX154">IF(BQ$2&lt;=$R154,INDEX('Sites Data'!$BJ$11:$BJ$210,(BQ$2+SUM($R$4:$R153))),"")</f>
        <v/>
      </c>
      <c r="BY154" s="27" t="str" cm="1">
        <f t="array" ref="BY154">IF(BQ$2&lt;=$R154,INDEX('Sites Data'!$BK$11:$BK$210,(BQ$2+SUM($R$4:$R153))),"")</f>
        <v/>
      </c>
      <c r="BZ154" s="25" t="str">
        <f>IF(BQ154="","",SUMIF(Hide[Unique Types],$C154&amp;" "&amp;BR154&amp;" "&amp;BS154&amp;" "&amp;BT154,SiteCalc2[FCI Charging Capacity '[kWh/day']]))</f>
        <v/>
      </c>
      <c r="CA154" s="27" t="str" cm="1">
        <f t="array" ref="CA154">IF(CA$2&lt;=$R154,INDEX('Sites Data'!$BC$11:$BC$210,(CA$2+SUM($R$4:$R153))),"")</f>
        <v/>
      </c>
      <c r="CB154" s="27" t="str" cm="1">
        <f t="array" ref="CB154">IF(CA$2&lt;=$R154,INDEX('Sites Data'!$BD$11:$BD$210,(CA$2+SUM($R$4:$R153))),"")</f>
        <v/>
      </c>
      <c r="CC154" s="27" t="str" cm="1">
        <f t="array" ref="CC154">IF(CA$2&lt;=$R154,INDEX('Sites Data'!$BE$11:$BE$210,(CA$2+SUM($R$4:$R153))),"")</f>
        <v/>
      </c>
      <c r="CD154" s="27" t="str" cm="1">
        <f t="array" ref="CD154">IF(CA$2&lt;=$R154,INDEX('Sites Data'!$BF$11:$BF$210,(CA$2+SUM($R$4:$R153))),"")</f>
        <v/>
      </c>
      <c r="CE154" s="27" t="str" cm="1">
        <f t="array" ref="CE154">IF(CA$2&lt;=$R154,INDEX('Sites Data'!$BG$11:$BG$210,(CA$2+SUM($R$4:$R153))),"")</f>
        <v/>
      </c>
      <c r="CF154" s="27" t="str" cm="1">
        <f t="array" ref="CF154">IF(CA$2&lt;=$R154,INDEX('Sites Data'!$BH$11:$BH$210,(CA$2+SUM($R$4:$R153))),"")</f>
        <v/>
      </c>
      <c r="CG154" s="27" t="str" cm="1">
        <f t="array" ref="CG154">IF(CA$2&lt;=$R154,INDEX('Sites Data'!$BI$11:$BI$210,(CA$2+SUM($R$4:$R153))),"")</f>
        <v/>
      </c>
      <c r="CH154" s="27" t="str" cm="1">
        <f t="array" ref="CH154">IF(CA$2&lt;=$R154,INDEX('Sites Data'!$BJ$11:$BJ$210,(CA$2+SUM($R$4:$R153))),"")</f>
        <v/>
      </c>
      <c r="CI154" s="27" t="str" cm="1">
        <f t="array" ref="CI154">IF(CA$2&lt;=$R154,INDEX('Sites Data'!$BK$11:$BK$210,(CA$2+SUM($R$4:$R153))),"")</f>
        <v/>
      </c>
      <c r="CJ154" s="25" t="str">
        <f>IF(CA154="","",SUMIF(Hide[Unique Types],$C154&amp;" "&amp;CB154&amp;" "&amp;CC154&amp;" "&amp;CD154,SiteCalc2[FCI Charging Capacity '[kWh/day']]))</f>
        <v/>
      </c>
      <c r="CK154" s="25" t="str">
        <f t="shared" si="35"/>
        <v/>
      </c>
      <c r="CL154" s="25" t="str">
        <f t="shared" si="36"/>
        <v/>
      </c>
      <c r="CM154" s="25" t="str">
        <f t="shared" si="37"/>
        <v/>
      </c>
      <c r="CN154" s="25" t="str">
        <f t="shared" si="38"/>
        <v/>
      </c>
      <c r="CO154" s="25" t="str">
        <f t="shared" si="39"/>
        <v/>
      </c>
      <c r="CP154" s="25" t="str">
        <f t="shared" si="40"/>
        <v/>
      </c>
      <c r="CQ154" s="25" t="str">
        <f t="shared" si="41"/>
        <v/>
      </c>
      <c r="CR154" s="25" t="str">
        <f t="shared" si="42"/>
        <v/>
      </c>
      <c r="CS154" s="25" t="str">
        <f t="shared" si="43"/>
        <v/>
      </c>
      <c r="CT154" s="25" t="str">
        <f t="shared" si="44"/>
        <v/>
      </c>
    </row>
    <row r="155" spans="1:98" x14ac:dyDescent="0.3">
      <c r="A155" s="20">
        <v>152</v>
      </c>
      <c r="B155" s="20">
        <f t="shared" si="34"/>
        <v>0</v>
      </c>
      <c r="D155" s="25">
        <f>_xlfn.XLOOKUP(C155,SiteChar[Site Name],SiteChar[Site Street Address],"",0,1)</f>
        <v>0</v>
      </c>
      <c r="E155" s="25" t="str">
        <f>_xlfn.XLOOKUP(D155,SiteChar[Site Street Address],SiteChar[Site City],"",0,1)</f>
        <v/>
      </c>
      <c r="F155" s="25">
        <f>_xlfn.XLOOKUP($C155,SiteChar[Site Name],SiteChar[Latitude],"",0,1)</f>
        <v>0</v>
      </c>
      <c r="G155" s="25">
        <f>_xlfn.XLOOKUP($C155,SiteChar[Site Name],SiteChar[Longitude],"",0,1)</f>
        <v>0</v>
      </c>
      <c r="H155" s="33">
        <f>_xlfn.XLOOKUP($C155,SiteChar[Site Name],SiteChar[Expected Date of Station Operation],"",0,1)</f>
        <v>0</v>
      </c>
      <c r="I155" s="34">
        <f>_xlfn.XLOOKUP($C155,SiteChar[Site Name],SiteChar[Expected Daily Permitted Hours],"",0,1)</f>
        <v>0</v>
      </c>
      <c r="J155" s="25">
        <f>_xlfn.XLOOKUP($C155,SiteChar[Site Name],SiteChar[Maximum Total Site Power 
'[kW']],"",0,1)</f>
        <v>0</v>
      </c>
      <c r="K155" s="25"/>
      <c r="L155" s="25" cm="1">
        <f t="array" ref="L155">_xlfn.XLOOKUP($C155,SiteChar[Site Name],SiteCalc1[Total Site
FCI 
Power Rating 
'[kW']],"",0,1)</f>
        <v>0</v>
      </c>
      <c r="M155" s="25" cm="1">
        <f t="array" ref="M155">_xlfn.XLOOKUP($C155,SiteChar[Site Name],SiteCalc1[Total 
Site 
LMD-FCI Power Rating 
'[kW']],"",0,1)</f>
        <v>0</v>
      </c>
      <c r="N155" s="25" cm="1">
        <f t="array" ref="N155">_xlfn.XLOOKUP($C155,SiteChar[Site Name],SiteCalc1[Total Site
HD-FCI Power Rating 
'[kW']],"",0,1)</f>
        <v>0</v>
      </c>
      <c r="O155" s="25" cm="1">
        <f t="array" ref="O155">_xlfn.XLOOKUP($C155,SiteChar[Site Name],SiteCalc2[Total Number of 
Site 
FSEs],"",0,1)</f>
        <v>0</v>
      </c>
      <c r="P155" s="27" cm="1">
        <f t="array" ref="P155">_xlfn.XLOOKUP($C155,SiteChar[Site Name],SiteCalc2[Total Number of Site
LMD-FCI FSEs],"",0,1)</f>
        <v>0</v>
      </c>
      <c r="Q155" s="27" cm="1">
        <f t="array" ref="Q155">_xlfn.XLOOKUP($C155,SiteChar[Site Name],SiteCalc2[Total Number of Site
HD-FCI FSEs],"",0,1)</f>
        <v>0</v>
      </c>
      <c r="R155" s="27" t="str" cm="1">
        <f t="array" ref="R155">_xlfn.XLOOKUP(C155,'Sites Data'!AZ162:$AZ$210,'Sites Data'!BA162:$BA$210,"",0,1)</f>
        <v/>
      </c>
      <c r="S155" s="25" t="str" cm="1">
        <f t="array" ref="S155">INDEX('Sites Data'!$BC$11:$BC$210,(S$2+SUM($R$4:R154)))</f>
        <v/>
      </c>
      <c r="T155" s="25" t="str" cm="1">
        <f t="array" ref="T155">INDEX('Sites Data'!$BD$11:$BD$210,(S$2+SUM($R$4:R154)))</f>
        <v/>
      </c>
      <c r="U155" s="25" t="str" cm="1">
        <f t="array" ref="U155">INDEX('Sites Data'!$BE$11:$BE$210,(S$2+SUM($R$4:$R154)))</f>
        <v/>
      </c>
      <c r="V155" s="25" t="str" cm="1">
        <f t="array" ref="V155">INDEX('Sites Data'!$BF$11:$BF$210,(S$2+SUM($R$4:$R154)))</f>
        <v/>
      </c>
      <c r="W155" s="25" t="str" cm="1">
        <f t="array" ref="W155">INDEX('Sites Data'!$BG$11:$BG$210,(S$2+SUM($R$4:$R154)))</f>
        <v/>
      </c>
      <c r="X155" s="25" t="str" cm="1">
        <f t="array" ref="X155">INDEX('Sites Data'!$BH$11:$BH$210,(S$2+SUM($R$4:$R154)))</f>
        <v/>
      </c>
      <c r="Y155" s="25" t="str" cm="1">
        <f t="array" ref="Y155">INDEX('Sites Data'!$BI$11:$BI$210,(S$2+SUM($R$4:$R154)))</f>
        <v/>
      </c>
      <c r="Z155" s="25" t="str" cm="1">
        <f t="array" ref="Z155">INDEX('Sites Data'!$BJ$11:$BJ$210,(S$2+SUM($R$4:$R154)))</f>
        <v/>
      </c>
      <c r="AA155" s="25" t="str" cm="1">
        <f t="array" ref="AA155">INDEX('Sites Data'!$BK$11:$BK$210,(S$2+SUM($R$4:$R154)))</f>
        <v/>
      </c>
      <c r="AB155" s="25" t="str">
        <f>IF(S155="","",SUMIF(Hide[Unique Types],$C155&amp;" "&amp;T155&amp;" "&amp;U155&amp;" "&amp;V155,SiteCalc2[FCI Charging Capacity '[kWh/day']]))</f>
        <v/>
      </c>
      <c r="AC155" s="27" t="str" cm="1">
        <f t="array" ref="AC155">IF(AC$2&lt;=$R155,INDEX('Sites Data'!$BC$11:$BC$210,(AC$2+SUM($R$4:$R154))),"")</f>
        <v/>
      </c>
      <c r="AD155" s="152" t="str" cm="1">
        <f t="array" ref="AD155">IF(AC$2&lt;=$R155,INDEX('Sites Data'!$BD$11:$BD$210,(AC$2+SUM($R$4:$R154))),"")</f>
        <v/>
      </c>
      <c r="AE155" s="27" t="str" cm="1">
        <f t="array" ref="AE155">IF(AC$2&lt;=$R155,INDEX('Sites Data'!$BE$11:$BE$210,(AC$2+SUM($R$4:$R154))),"")</f>
        <v/>
      </c>
      <c r="AF155" s="27" t="str" cm="1">
        <f t="array" ref="AF155">IF(AC$2&lt;=$R155,INDEX('Sites Data'!$BF$11:$BF$210,(AC$2+SUM($R$4:$R154))),"")</f>
        <v/>
      </c>
      <c r="AG155" s="27" t="str" cm="1">
        <f t="array" ref="AG155">IF(AC$2&lt;=$R155,INDEX('Sites Data'!$BG$11:$BG$210,(AC$2+SUM($R$4:$R154))),"")</f>
        <v/>
      </c>
      <c r="AH155" s="27" t="str" cm="1">
        <f t="array" ref="AH155">IF(AC$2&lt;=$R155,INDEX('Sites Data'!$BH$11:$BH$210,(AC$2+SUM($R$4:$R154))),"")</f>
        <v/>
      </c>
      <c r="AI155" s="27" t="str" cm="1">
        <f t="array" ref="AI155">IF(AC$2&lt;=$R155,INDEX('Sites Data'!$BI$11:$BI$210,(AC$2+SUM($R$4:$R154))),"")</f>
        <v/>
      </c>
      <c r="AJ155" s="27" t="str" cm="1">
        <f t="array" ref="AJ155">IF(AC$2&lt;=$R155,INDEX('Sites Data'!$BJ$11:$BJ$210,(AC$2+SUM($R$4:$R154))),"")</f>
        <v/>
      </c>
      <c r="AK155" s="27" t="str" cm="1">
        <f t="array" ref="AK155">IF(AC$2&lt;=$R155,INDEX('Sites Data'!$BK$11:$BK$210,(AC$2+SUM($R$4:$R154))),"")</f>
        <v/>
      </c>
      <c r="AL155" s="25" t="str">
        <f>IF(AC155="","",SUMIF(Hide[Unique Types],$C155&amp;" "&amp;AD155&amp;" "&amp;AE155&amp;" "&amp;AF155,SiteCalc2[FCI Charging Capacity '[kWh/day']]))</f>
        <v/>
      </c>
      <c r="AM155" s="27" t="str" cm="1">
        <f t="array" ref="AM155">IF(AM$2&lt;=$R155,INDEX('Sites Data'!$BC$11:$BC$210,(AM$2+SUM($R$4:$R154))),"")</f>
        <v/>
      </c>
      <c r="AN155" s="27" t="str" cm="1">
        <f t="array" ref="AN155">IF(AM$2&lt;=$R155,INDEX('Sites Data'!$BD$11:$BD$210,(AM$2+SUM($R$4:$R154))),"")</f>
        <v/>
      </c>
      <c r="AO155" s="27" t="str" cm="1">
        <f t="array" ref="AO155">IF(AM$2&lt;=$R155,INDEX('Sites Data'!$BE$11:$BE$210,(AM$2+SUM($R$4:$R154))),"")</f>
        <v/>
      </c>
      <c r="AP155" s="27" t="str" cm="1">
        <f t="array" ref="AP155">IF(AM$2&lt;=$R155,INDEX('Sites Data'!$BF$11:$BF$210,(AM$2+SUM($R$4:$R154))),"")</f>
        <v/>
      </c>
      <c r="AQ155" s="27" t="str" cm="1">
        <f t="array" ref="AQ155">IF(AM$2&lt;=$R155,INDEX('Sites Data'!$BG$11:$BG$210,(AM$2+SUM($R$4:$R154))),"")</f>
        <v/>
      </c>
      <c r="AR155" s="27" t="str" cm="1">
        <f t="array" ref="AR155">IF(AM$2&lt;=$R155,INDEX('Sites Data'!$BH$11:$BH$210,(AM$2+SUM($R$4:$R154))),"")</f>
        <v/>
      </c>
      <c r="AS155" s="27" t="str" cm="1">
        <f t="array" ref="AS155">IF(AM$2&lt;=$R155,INDEX('Sites Data'!$BI$11:$BI$210,(AM$2+SUM($R$4:$R154))),"")</f>
        <v/>
      </c>
      <c r="AT155" s="27" t="str" cm="1">
        <f t="array" ref="AT155">IF(AM$2&lt;=$R155,INDEX('Sites Data'!$BJ$11:$BJ$210,(AM$2+SUM($R$4:$R154))),"")</f>
        <v/>
      </c>
      <c r="AU155" s="27" t="str" cm="1">
        <f t="array" ref="AU155">IF(AM$2&lt;=$R155,INDEX('Sites Data'!$BK$11:$BK$210,(AM$2+SUM($R$4:$R154))),"")</f>
        <v/>
      </c>
      <c r="AV155" s="25" t="str">
        <f>IF(AM155="","",SUMIF(Hide[Unique Types],$C155&amp;" "&amp;AN155&amp;" "&amp;AO155&amp;" "&amp;AP155,SiteCalc2[FCI Charging Capacity '[kWh/day']]))</f>
        <v/>
      </c>
      <c r="AW155" s="27" t="str" cm="1">
        <f t="array" ref="AW155">IF(AW$2&lt;=$R155,INDEX('Sites Data'!$BC$11:$BC$210,(AW$2+SUM($R$4:$R154))),"")</f>
        <v/>
      </c>
      <c r="AX155" s="27" t="str" cm="1">
        <f t="array" ref="AX155">IF(AW$2&lt;=$R155,INDEX('Sites Data'!$BD$11:$BD$210,(AW$2+SUM($R$4:$R154))),"")</f>
        <v/>
      </c>
      <c r="AY155" s="27" t="str" cm="1">
        <f t="array" ref="AY155">IF(AW$2&lt;=$R155,INDEX('Sites Data'!$BE$11:$BE$210,(AW$2+SUM($R$4:$R154))),"")</f>
        <v/>
      </c>
      <c r="AZ155" s="27" t="str" cm="1">
        <f t="array" ref="AZ155">IF(AW$2&lt;=$R155,INDEX('Sites Data'!$BF$11:$BF$210,(AW$2+SUM($R$4:$R154))),"")</f>
        <v/>
      </c>
      <c r="BA155" s="27" t="str" cm="1">
        <f t="array" ref="BA155">IF(AW$2&lt;=$R155,INDEX('Sites Data'!$BG$11:$BG$210,(AW$2+SUM($R$4:$R154))),"")</f>
        <v/>
      </c>
      <c r="BB155" s="27" t="str" cm="1">
        <f t="array" ref="BB155">IF(AW$2&lt;=$R155,INDEX('Sites Data'!$BH$11:$BH$210,(AW$2+SUM($R$4:$R154))),"")</f>
        <v/>
      </c>
      <c r="BC155" s="27" t="str" cm="1">
        <f t="array" ref="BC155">IF(AW$2&lt;=$R155,INDEX('Sites Data'!$BI$11:$BI$210,(AW$2+SUM($R$4:$R154))),"")</f>
        <v/>
      </c>
      <c r="BD155" s="27" t="str" cm="1">
        <f t="array" ref="BD155">IF(AW$2&lt;=$R155,INDEX('Sites Data'!$BJ$11:$BJ$210,(AW$2+SUM($R$4:$R154))),"")</f>
        <v/>
      </c>
      <c r="BE155" s="27" t="str" cm="1">
        <f t="array" ref="BE155">IF(AW$2&lt;=$R155,INDEX('Sites Data'!$BK$11:$BK$210,(AW$2+SUM($R$4:$R154))),"")</f>
        <v/>
      </c>
      <c r="BF155" s="25" t="str">
        <f>IF(AW155="","",SUMIF(Hide[Unique Types],$C155&amp;" "&amp;AX155&amp;" "&amp;AY155&amp;" "&amp;AZ155,SiteCalc2[FCI Charging Capacity '[kWh/day']]))</f>
        <v/>
      </c>
      <c r="BG155" s="27" t="str" cm="1">
        <f t="array" ref="BG155">IF(BG$2&lt;=$R155,INDEX('Sites Data'!$BC$11:$BC$210,(BG$2+SUM($R$4:$R154))),"")</f>
        <v/>
      </c>
      <c r="BH155" s="27" t="str" cm="1">
        <f t="array" ref="BH155">IF(BG$2&lt;=$R155,INDEX('Sites Data'!$BD$11:$BD$210,(BG$2+SUM($R$4:$R154))),"")</f>
        <v/>
      </c>
      <c r="BI155" s="27" t="str" cm="1">
        <f t="array" ref="BI155">IF(BG$2&lt;=$R155,INDEX('Sites Data'!$BE$11:$BE$210,(BG$2+SUM($R$4:$R154))),"")</f>
        <v/>
      </c>
      <c r="BJ155" s="27" t="str" cm="1">
        <f t="array" ref="BJ155">IF(BG$2&lt;=$R155,INDEX('Sites Data'!$BF$11:$BF$210,(BG$2+SUM($R$4:$R154))),"")</f>
        <v/>
      </c>
      <c r="BK155" s="27" t="str" cm="1">
        <f t="array" ref="BK155">IF(BG$2&lt;=$R155,INDEX('Sites Data'!$BG$11:$BG$210,(BG$2+SUM($R$4:$R154))),"")</f>
        <v/>
      </c>
      <c r="BL155" s="27" t="str" cm="1">
        <f t="array" ref="BL155">IF(BG$2&lt;=$R155,INDEX('Sites Data'!$BH$11:$BH$210,(BG$2+SUM($R$4:$R154))),"")</f>
        <v/>
      </c>
      <c r="BM155" s="27" t="str" cm="1">
        <f t="array" ref="BM155">IF(BG$2&lt;=$R155,INDEX('Sites Data'!$BI$11:$BI$210,(BG$2+SUM($R$4:$R154))),"")</f>
        <v/>
      </c>
      <c r="BN155" s="27" t="str" cm="1">
        <f t="array" ref="BN155">IF(BG$2&lt;=$R155,INDEX('Sites Data'!$BJ$11:$BJ$210,(BG$2+SUM($R$4:$R154))),"")</f>
        <v/>
      </c>
      <c r="BO155" s="27" t="str" cm="1">
        <f t="array" ref="BO155">IF(BG$2&lt;=$R155,INDEX('Sites Data'!$BK$11:$BK$210,(BG$2+SUM($R$4:$R154))),"")</f>
        <v/>
      </c>
      <c r="BP155" s="25" t="str">
        <f>IF(BG155="","",SUMIF(Hide[Unique Types],$C155&amp;" "&amp;BH155&amp;" "&amp;BI155&amp;" "&amp;BJ155,SiteCalc2[FCI Charging Capacity '[kWh/day']]))</f>
        <v/>
      </c>
      <c r="BQ155" s="27" t="str" cm="1">
        <f t="array" ref="BQ155">IF(BQ$2&lt;=$R155,INDEX('Sites Data'!$BC$11:$BC$210,(BQ$2+SUM($R$4:$R154))),"")</f>
        <v/>
      </c>
      <c r="BR155" s="27" t="str" cm="1">
        <f t="array" ref="BR155">IF(BQ$2&lt;=$R155,INDEX('Sites Data'!$BD$11:$BD$210,(BQ$2+SUM($R$4:$R154))),"")</f>
        <v/>
      </c>
      <c r="BS155" s="27" t="str" cm="1">
        <f t="array" ref="BS155">IF(BQ$2&lt;=$R155,INDEX('Sites Data'!$BE$11:$BE$210,(BQ$2+SUM($R$4:$R154))),"")</f>
        <v/>
      </c>
      <c r="BT155" s="27" t="str" cm="1">
        <f t="array" ref="BT155">IF(BQ$2&lt;=$R155,INDEX('Sites Data'!$BF$11:$BF$210,(BQ$2+SUM($R$4:$R154))),"")</f>
        <v/>
      </c>
      <c r="BU155" s="27" t="str" cm="1">
        <f t="array" ref="BU155">IF(BQ$2&lt;=$R155,INDEX('Sites Data'!$BG$11:$BG$210,(BQ$2+SUM($R$4:$R154))),"")</f>
        <v/>
      </c>
      <c r="BV155" s="27" t="str" cm="1">
        <f t="array" ref="BV155">IF(BQ$2&lt;=$R155,INDEX('Sites Data'!$BH$11:$BH$210,(BQ$2+SUM($R$4:$R154))),"")</f>
        <v/>
      </c>
      <c r="BW155" s="27" t="str" cm="1">
        <f t="array" ref="BW155">IF(BQ$2&lt;=$R155,INDEX('Sites Data'!$BI$11:$BI$210,(BQ$2+SUM($R$4:$R154))),"")</f>
        <v/>
      </c>
      <c r="BX155" s="27" t="str" cm="1">
        <f t="array" ref="BX155">IF(BQ$2&lt;=$R155,INDEX('Sites Data'!$BJ$11:$BJ$210,(BQ$2+SUM($R$4:$R154))),"")</f>
        <v/>
      </c>
      <c r="BY155" s="27" t="str" cm="1">
        <f t="array" ref="BY155">IF(BQ$2&lt;=$R155,INDEX('Sites Data'!$BK$11:$BK$210,(BQ$2+SUM($R$4:$R154))),"")</f>
        <v/>
      </c>
      <c r="BZ155" s="25" t="str">
        <f>IF(BQ155="","",SUMIF(Hide[Unique Types],$C155&amp;" "&amp;BR155&amp;" "&amp;BS155&amp;" "&amp;BT155,SiteCalc2[FCI Charging Capacity '[kWh/day']]))</f>
        <v/>
      </c>
      <c r="CA155" s="27" t="str" cm="1">
        <f t="array" ref="CA155">IF(CA$2&lt;=$R155,INDEX('Sites Data'!$BC$11:$BC$210,(CA$2+SUM($R$4:$R154))),"")</f>
        <v/>
      </c>
      <c r="CB155" s="27" t="str" cm="1">
        <f t="array" ref="CB155">IF(CA$2&lt;=$R155,INDEX('Sites Data'!$BD$11:$BD$210,(CA$2+SUM($R$4:$R154))),"")</f>
        <v/>
      </c>
      <c r="CC155" s="27" t="str" cm="1">
        <f t="array" ref="CC155">IF(CA$2&lt;=$R155,INDEX('Sites Data'!$BE$11:$BE$210,(CA$2+SUM($R$4:$R154))),"")</f>
        <v/>
      </c>
      <c r="CD155" s="27" t="str" cm="1">
        <f t="array" ref="CD155">IF(CA$2&lt;=$R155,INDEX('Sites Data'!$BF$11:$BF$210,(CA$2+SUM($R$4:$R154))),"")</f>
        <v/>
      </c>
      <c r="CE155" s="27" t="str" cm="1">
        <f t="array" ref="CE155">IF(CA$2&lt;=$R155,INDEX('Sites Data'!$BG$11:$BG$210,(CA$2+SUM($R$4:$R154))),"")</f>
        <v/>
      </c>
      <c r="CF155" s="27" t="str" cm="1">
        <f t="array" ref="CF155">IF(CA$2&lt;=$R155,INDEX('Sites Data'!$BH$11:$BH$210,(CA$2+SUM($R$4:$R154))),"")</f>
        <v/>
      </c>
      <c r="CG155" s="27" t="str" cm="1">
        <f t="array" ref="CG155">IF(CA$2&lt;=$R155,INDEX('Sites Data'!$BI$11:$BI$210,(CA$2+SUM($R$4:$R154))),"")</f>
        <v/>
      </c>
      <c r="CH155" s="27" t="str" cm="1">
        <f t="array" ref="CH155">IF(CA$2&lt;=$R155,INDEX('Sites Data'!$BJ$11:$BJ$210,(CA$2+SUM($R$4:$R154))),"")</f>
        <v/>
      </c>
      <c r="CI155" s="27" t="str" cm="1">
        <f t="array" ref="CI155">IF(CA$2&lt;=$R155,INDEX('Sites Data'!$BK$11:$BK$210,(CA$2+SUM($R$4:$R154))),"")</f>
        <v/>
      </c>
      <c r="CJ155" s="25" t="str">
        <f>IF(CA155="","",SUMIF(Hide[Unique Types],$C155&amp;" "&amp;CB155&amp;" "&amp;CC155&amp;" "&amp;CD155,SiteCalc2[FCI Charging Capacity '[kWh/day']]))</f>
        <v/>
      </c>
      <c r="CK155" s="25" t="str">
        <f t="shared" si="35"/>
        <v/>
      </c>
      <c r="CL155" s="25" t="str">
        <f t="shared" si="36"/>
        <v/>
      </c>
      <c r="CM155" s="25" t="str">
        <f t="shared" si="37"/>
        <v/>
      </c>
      <c r="CN155" s="25" t="str">
        <f t="shared" si="38"/>
        <v/>
      </c>
      <c r="CO155" s="25" t="str">
        <f t="shared" si="39"/>
        <v/>
      </c>
      <c r="CP155" s="25" t="str">
        <f t="shared" si="40"/>
        <v/>
      </c>
      <c r="CQ155" s="25" t="str">
        <f t="shared" si="41"/>
        <v/>
      </c>
      <c r="CR155" s="25" t="str">
        <f t="shared" si="42"/>
        <v/>
      </c>
      <c r="CS155" s="25" t="str">
        <f t="shared" si="43"/>
        <v/>
      </c>
      <c r="CT155" s="25" t="str">
        <f t="shared" si="44"/>
        <v/>
      </c>
    </row>
    <row r="156" spans="1:98" x14ac:dyDescent="0.3">
      <c r="A156" s="20">
        <v>153</v>
      </c>
      <c r="B156" s="20">
        <f t="shared" si="34"/>
        <v>0</v>
      </c>
      <c r="D156" s="25">
        <f>_xlfn.XLOOKUP(C156,SiteChar[Site Name],SiteChar[Site Street Address],"",0,1)</f>
        <v>0</v>
      </c>
      <c r="E156" s="25" t="str">
        <f>_xlfn.XLOOKUP(D156,SiteChar[Site Street Address],SiteChar[Site City],"",0,1)</f>
        <v/>
      </c>
      <c r="F156" s="25">
        <f>_xlfn.XLOOKUP($C156,SiteChar[Site Name],SiteChar[Latitude],"",0,1)</f>
        <v>0</v>
      </c>
      <c r="G156" s="25">
        <f>_xlfn.XLOOKUP($C156,SiteChar[Site Name],SiteChar[Longitude],"",0,1)</f>
        <v>0</v>
      </c>
      <c r="H156" s="33">
        <f>_xlfn.XLOOKUP($C156,SiteChar[Site Name],SiteChar[Expected Date of Station Operation],"",0,1)</f>
        <v>0</v>
      </c>
      <c r="I156" s="34">
        <f>_xlfn.XLOOKUP($C156,SiteChar[Site Name],SiteChar[Expected Daily Permitted Hours],"",0,1)</f>
        <v>0</v>
      </c>
      <c r="J156" s="25">
        <f>_xlfn.XLOOKUP($C156,SiteChar[Site Name],SiteChar[Maximum Total Site Power 
'[kW']],"",0,1)</f>
        <v>0</v>
      </c>
      <c r="K156" s="25"/>
      <c r="L156" s="25" cm="1">
        <f t="array" ref="L156">_xlfn.XLOOKUP($C156,SiteChar[Site Name],SiteCalc1[Total Site
FCI 
Power Rating 
'[kW']],"",0,1)</f>
        <v>0</v>
      </c>
      <c r="M156" s="25" cm="1">
        <f t="array" ref="M156">_xlfn.XLOOKUP($C156,SiteChar[Site Name],SiteCalc1[Total 
Site 
LMD-FCI Power Rating 
'[kW']],"",0,1)</f>
        <v>0</v>
      </c>
      <c r="N156" s="25" cm="1">
        <f t="array" ref="N156">_xlfn.XLOOKUP($C156,SiteChar[Site Name],SiteCalc1[Total Site
HD-FCI Power Rating 
'[kW']],"",0,1)</f>
        <v>0</v>
      </c>
      <c r="O156" s="25" cm="1">
        <f t="array" ref="O156">_xlfn.XLOOKUP($C156,SiteChar[Site Name],SiteCalc2[Total Number of 
Site 
FSEs],"",0,1)</f>
        <v>0</v>
      </c>
      <c r="P156" s="27" cm="1">
        <f t="array" ref="P156">_xlfn.XLOOKUP($C156,SiteChar[Site Name],SiteCalc2[Total Number of Site
LMD-FCI FSEs],"",0,1)</f>
        <v>0</v>
      </c>
      <c r="Q156" s="27" cm="1">
        <f t="array" ref="Q156">_xlfn.XLOOKUP($C156,SiteChar[Site Name],SiteCalc2[Total Number of Site
HD-FCI FSEs],"",0,1)</f>
        <v>0</v>
      </c>
      <c r="R156" s="27" t="str" cm="1">
        <f t="array" ref="R156">_xlfn.XLOOKUP(C156,'Sites Data'!AZ163:$AZ$210,'Sites Data'!BA163:$BA$210,"",0,1)</f>
        <v/>
      </c>
      <c r="S156" s="25" t="str" cm="1">
        <f t="array" ref="S156">INDEX('Sites Data'!$BC$11:$BC$210,(S$2+SUM($R$4:R155)))</f>
        <v/>
      </c>
      <c r="T156" s="25" t="str" cm="1">
        <f t="array" ref="T156">INDEX('Sites Data'!$BD$11:$BD$210,(S$2+SUM($R$4:R155)))</f>
        <v/>
      </c>
      <c r="U156" s="25" t="str" cm="1">
        <f t="array" ref="U156">INDEX('Sites Data'!$BE$11:$BE$210,(S$2+SUM($R$4:$R155)))</f>
        <v/>
      </c>
      <c r="V156" s="25" t="str" cm="1">
        <f t="array" ref="V156">INDEX('Sites Data'!$BF$11:$BF$210,(S$2+SUM($R$4:$R155)))</f>
        <v/>
      </c>
      <c r="W156" s="25" t="str" cm="1">
        <f t="array" ref="W156">INDEX('Sites Data'!$BG$11:$BG$210,(S$2+SUM($R$4:$R155)))</f>
        <v/>
      </c>
      <c r="X156" s="25" t="str" cm="1">
        <f t="array" ref="X156">INDEX('Sites Data'!$BH$11:$BH$210,(S$2+SUM($R$4:$R155)))</f>
        <v/>
      </c>
      <c r="Y156" s="25" t="str" cm="1">
        <f t="array" ref="Y156">INDEX('Sites Data'!$BI$11:$BI$210,(S$2+SUM($R$4:$R155)))</f>
        <v/>
      </c>
      <c r="Z156" s="25" t="str" cm="1">
        <f t="array" ref="Z156">INDEX('Sites Data'!$BJ$11:$BJ$210,(S$2+SUM($R$4:$R155)))</f>
        <v/>
      </c>
      <c r="AA156" s="25" t="str" cm="1">
        <f t="array" ref="AA156">INDEX('Sites Data'!$BK$11:$BK$210,(S$2+SUM($R$4:$R155)))</f>
        <v/>
      </c>
      <c r="AB156" s="25" t="str">
        <f>IF(S156="","",SUMIF(Hide[Unique Types],$C156&amp;" "&amp;T156&amp;" "&amp;U156&amp;" "&amp;V156,SiteCalc2[FCI Charging Capacity '[kWh/day']]))</f>
        <v/>
      </c>
      <c r="AC156" s="27" t="str" cm="1">
        <f t="array" ref="AC156">IF(AC$2&lt;=$R156,INDEX('Sites Data'!$BC$11:$BC$210,(AC$2+SUM($R$4:$R155))),"")</f>
        <v/>
      </c>
      <c r="AD156" s="152" t="str" cm="1">
        <f t="array" ref="AD156">IF(AC$2&lt;=$R156,INDEX('Sites Data'!$BD$11:$BD$210,(AC$2+SUM($R$4:$R155))),"")</f>
        <v/>
      </c>
      <c r="AE156" s="27" t="str" cm="1">
        <f t="array" ref="AE156">IF(AC$2&lt;=$R156,INDEX('Sites Data'!$BE$11:$BE$210,(AC$2+SUM($R$4:$R155))),"")</f>
        <v/>
      </c>
      <c r="AF156" s="27" t="str" cm="1">
        <f t="array" ref="AF156">IF(AC$2&lt;=$R156,INDEX('Sites Data'!$BF$11:$BF$210,(AC$2+SUM($R$4:$R155))),"")</f>
        <v/>
      </c>
      <c r="AG156" s="27" t="str" cm="1">
        <f t="array" ref="AG156">IF(AC$2&lt;=$R156,INDEX('Sites Data'!$BG$11:$BG$210,(AC$2+SUM($R$4:$R155))),"")</f>
        <v/>
      </c>
      <c r="AH156" s="27" t="str" cm="1">
        <f t="array" ref="AH156">IF(AC$2&lt;=$R156,INDEX('Sites Data'!$BH$11:$BH$210,(AC$2+SUM($R$4:$R155))),"")</f>
        <v/>
      </c>
      <c r="AI156" s="27" t="str" cm="1">
        <f t="array" ref="AI156">IF(AC$2&lt;=$R156,INDEX('Sites Data'!$BI$11:$BI$210,(AC$2+SUM($R$4:$R155))),"")</f>
        <v/>
      </c>
      <c r="AJ156" s="27" t="str" cm="1">
        <f t="array" ref="AJ156">IF(AC$2&lt;=$R156,INDEX('Sites Data'!$BJ$11:$BJ$210,(AC$2+SUM($R$4:$R155))),"")</f>
        <v/>
      </c>
      <c r="AK156" s="27" t="str" cm="1">
        <f t="array" ref="AK156">IF(AC$2&lt;=$R156,INDEX('Sites Data'!$BK$11:$BK$210,(AC$2+SUM($R$4:$R155))),"")</f>
        <v/>
      </c>
      <c r="AL156" s="25" t="str">
        <f>IF(AC156="","",SUMIF(Hide[Unique Types],$C156&amp;" "&amp;AD156&amp;" "&amp;AE156&amp;" "&amp;AF156,SiteCalc2[FCI Charging Capacity '[kWh/day']]))</f>
        <v/>
      </c>
      <c r="AM156" s="27" t="str" cm="1">
        <f t="array" ref="AM156">IF(AM$2&lt;=$R156,INDEX('Sites Data'!$BC$11:$BC$210,(AM$2+SUM($R$4:$R155))),"")</f>
        <v/>
      </c>
      <c r="AN156" s="27" t="str" cm="1">
        <f t="array" ref="AN156">IF(AM$2&lt;=$R156,INDEX('Sites Data'!$BD$11:$BD$210,(AM$2+SUM($R$4:$R155))),"")</f>
        <v/>
      </c>
      <c r="AO156" s="27" t="str" cm="1">
        <f t="array" ref="AO156">IF(AM$2&lt;=$R156,INDEX('Sites Data'!$BE$11:$BE$210,(AM$2+SUM($R$4:$R155))),"")</f>
        <v/>
      </c>
      <c r="AP156" s="27" t="str" cm="1">
        <f t="array" ref="AP156">IF(AM$2&lt;=$R156,INDEX('Sites Data'!$BF$11:$BF$210,(AM$2+SUM($R$4:$R155))),"")</f>
        <v/>
      </c>
      <c r="AQ156" s="27" t="str" cm="1">
        <f t="array" ref="AQ156">IF(AM$2&lt;=$R156,INDEX('Sites Data'!$BG$11:$BG$210,(AM$2+SUM($R$4:$R155))),"")</f>
        <v/>
      </c>
      <c r="AR156" s="27" t="str" cm="1">
        <f t="array" ref="AR156">IF(AM$2&lt;=$R156,INDEX('Sites Data'!$BH$11:$BH$210,(AM$2+SUM($R$4:$R155))),"")</f>
        <v/>
      </c>
      <c r="AS156" s="27" t="str" cm="1">
        <f t="array" ref="AS156">IF(AM$2&lt;=$R156,INDEX('Sites Data'!$BI$11:$BI$210,(AM$2+SUM($R$4:$R155))),"")</f>
        <v/>
      </c>
      <c r="AT156" s="27" t="str" cm="1">
        <f t="array" ref="AT156">IF(AM$2&lt;=$R156,INDEX('Sites Data'!$BJ$11:$BJ$210,(AM$2+SUM($R$4:$R155))),"")</f>
        <v/>
      </c>
      <c r="AU156" s="27" t="str" cm="1">
        <f t="array" ref="AU156">IF(AM$2&lt;=$R156,INDEX('Sites Data'!$BK$11:$BK$210,(AM$2+SUM($R$4:$R155))),"")</f>
        <v/>
      </c>
      <c r="AV156" s="25" t="str">
        <f>IF(AM156="","",SUMIF(Hide[Unique Types],$C156&amp;" "&amp;AN156&amp;" "&amp;AO156&amp;" "&amp;AP156,SiteCalc2[FCI Charging Capacity '[kWh/day']]))</f>
        <v/>
      </c>
      <c r="AW156" s="27" t="str" cm="1">
        <f t="array" ref="AW156">IF(AW$2&lt;=$R156,INDEX('Sites Data'!$BC$11:$BC$210,(AW$2+SUM($R$4:$R155))),"")</f>
        <v/>
      </c>
      <c r="AX156" s="27" t="str" cm="1">
        <f t="array" ref="AX156">IF(AW$2&lt;=$R156,INDEX('Sites Data'!$BD$11:$BD$210,(AW$2+SUM($R$4:$R155))),"")</f>
        <v/>
      </c>
      <c r="AY156" s="27" t="str" cm="1">
        <f t="array" ref="AY156">IF(AW$2&lt;=$R156,INDEX('Sites Data'!$BE$11:$BE$210,(AW$2+SUM($R$4:$R155))),"")</f>
        <v/>
      </c>
      <c r="AZ156" s="27" t="str" cm="1">
        <f t="array" ref="AZ156">IF(AW$2&lt;=$R156,INDEX('Sites Data'!$BF$11:$BF$210,(AW$2+SUM($R$4:$R155))),"")</f>
        <v/>
      </c>
      <c r="BA156" s="27" t="str" cm="1">
        <f t="array" ref="BA156">IF(AW$2&lt;=$R156,INDEX('Sites Data'!$BG$11:$BG$210,(AW$2+SUM($R$4:$R155))),"")</f>
        <v/>
      </c>
      <c r="BB156" s="27" t="str" cm="1">
        <f t="array" ref="BB156">IF(AW$2&lt;=$R156,INDEX('Sites Data'!$BH$11:$BH$210,(AW$2+SUM($R$4:$R155))),"")</f>
        <v/>
      </c>
      <c r="BC156" s="27" t="str" cm="1">
        <f t="array" ref="BC156">IF(AW$2&lt;=$R156,INDEX('Sites Data'!$BI$11:$BI$210,(AW$2+SUM($R$4:$R155))),"")</f>
        <v/>
      </c>
      <c r="BD156" s="27" t="str" cm="1">
        <f t="array" ref="BD156">IF(AW$2&lt;=$R156,INDEX('Sites Data'!$BJ$11:$BJ$210,(AW$2+SUM($R$4:$R155))),"")</f>
        <v/>
      </c>
      <c r="BE156" s="27" t="str" cm="1">
        <f t="array" ref="BE156">IF(AW$2&lt;=$R156,INDEX('Sites Data'!$BK$11:$BK$210,(AW$2+SUM($R$4:$R155))),"")</f>
        <v/>
      </c>
      <c r="BF156" s="25" t="str">
        <f>IF(AW156="","",SUMIF(Hide[Unique Types],$C156&amp;" "&amp;AX156&amp;" "&amp;AY156&amp;" "&amp;AZ156,SiteCalc2[FCI Charging Capacity '[kWh/day']]))</f>
        <v/>
      </c>
      <c r="BG156" s="27" t="str" cm="1">
        <f t="array" ref="BG156">IF(BG$2&lt;=$R156,INDEX('Sites Data'!$BC$11:$BC$210,(BG$2+SUM($R$4:$R155))),"")</f>
        <v/>
      </c>
      <c r="BH156" s="27" t="str" cm="1">
        <f t="array" ref="BH156">IF(BG$2&lt;=$R156,INDEX('Sites Data'!$BD$11:$BD$210,(BG$2+SUM($R$4:$R155))),"")</f>
        <v/>
      </c>
      <c r="BI156" s="27" t="str" cm="1">
        <f t="array" ref="BI156">IF(BG$2&lt;=$R156,INDEX('Sites Data'!$BE$11:$BE$210,(BG$2+SUM($R$4:$R155))),"")</f>
        <v/>
      </c>
      <c r="BJ156" s="27" t="str" cm="1">
        <f t="array" ref="BJ156">IF(BG$2&lt;=$R156,INDEX('Sites Data'!$BF$11:$BF$210,(BG$2+SUM($R$4:$R155))),"")</f>
        <v/>
      </c>
      <c r="BK156" s="27" t="str" cm="1">
        <f t="array" ref="BK156">IF(BG$2&lt;=$R156,INDEX('Sites Data'!$BG$11:$BG$210,(BG$2+SUM($R$4:$R155))),"")</f>
        <v/>
      </c>
      <c r="BL156" s="27" t="str" cm="1">
        <f t="array" ref="BL156">IF(BG$2&lt;=$R156,INDEX('Sites Data'!$BH$11:$BH$210,(BG$2+SUM($R$4:$R155))),"")</f>
        <v/>
      </c>
      <c r="BM156" s="27" t="str" cm="1">
        <f t="array" ref="BM156">IF(BG$2&lt;=$R156,INDEX('Sites Data'!$BI$11:$BI$210,(BG$2+SUM($R$4:$R155))),"")</f>
        <v/>
      </c>
      <c r="BN156" s="27" t="str" cm="1">
        <f t="array" ref="BN156">IF(BG$2&lt;=$R156,INDEX('Sites Data'!$BJ$11:$BJ$210,(BG$2+SUM($R$4:$R155))),"")</f>
        <v/>
      </c>
      <c r="BO156" s="27" t="str" cm="1">
        <f t="array" ref="BO156">IF(BG$2&lt;=$R156,INDEX('Sites Data'!$BK$11:$BK$210,(BG$2+SUM($R$4:$R155))),"")</f>
        <v/>
      </c>
      <c r="BP156" s="25" t="str">
        <f>IF(BG156="","",SUMIF(Hide[Unique Types],$C156&amp;" "&amp;BH156&amp;" "&amp;BI156&amp;" "&amp;BJ156,SiteCalc2[FCI Charging Capacity '[kWh/day']]))</f>
        <v/>
      </c>
      <c r="BQ156" s="27" t="str" cm="1">
        <f t="array" ref="BQ156">IF(BQ$2&lt;=$R156,INDEX('Sites Data'!$BC$11:$BC$210,(BQ$2+SUM($R$4:$R155))),"")</f>
        <v/>
      </c>
      <c r="BR156" s="27" t="str" cm="1">
        <f t="array" ref="BR156">IF(BQ$2&lt;=$R156,INDEX('Sites Data'!$BD$11:$BD$210,(BQ$2+SUM($R$4:$R155))),"")</f>
        <v/>
      </c>
      <c r="BS156" s="27" t="str" cm="1">
        <f t="array" ref="BS156">IF(BQ$2&lt;=$R156,INDEX('Sites Data'!$BE$11:$BE$210,(BQ$2+SUM($R$4:$R155))),"")</f>
        <v/>
      </c>
      <c r="BT156" s="27" t="str" cm="1">
        <f t="array" ref="BT156">IF(BQ$2&lt;=$R156,INDEX('Sites Data'!$BF$11:$BF$210,(BQ$2+SUM($R$4:$R155))),"")</f>
        <v/>
      </c>
      <c r="BU156" s="27" t="str" cm="1">
        <f t="array" ref="BU156">IF(BQ$2&lt;=$R156,INDEX('Sites Data'!$BG$11:$BG$210,(BQ$2+SUM($R$4:$R155))),"")</f>
        <v/>
      </c>
      <c r="BV156" s="27" t="str" cm="1">
        <f t="array" ref="BV156">IF(BQ$2&lt;=$R156,INDEX('Sites Data'!$BH$11:$BH$210,(BQ$2+SUM($R$4:$R155))),"")</f>
        <v/>
      </c>
      <c r="BW156" s="27" t="str" cm="1">
        <f t="array" ref="BW156">IF(BQ$2&lt;=$R156,INDEX('Sites Data'!$BI$11:$BI$210,(BQ$2+SUM($R$4:$R155))),"")</f>
        <v/>
      </c>
      <c r="BX156" s="27" t="str" cm="1">
        <f t="array" ref="BX156">IF(BQ$2&lt;=$R156,INDEX('Sites Data'!$BJ$11:$BJ$210,(BQ$2+SUM($R$4:$R155))),"")</f>
        <v/>
      </c>
      <c r="BY156" s="27" t="str" cm="1">
        <f t="array" ref="BY156">IF(BQ$2&lt;=$R156,INDEX('Sites Data'!$BK$11:$BK$210,(BQ$2+SUM($R$4:$R155))),"")</f>
        <v/>
      </c>
      <c r="BZ156" s="25" t="str">
        <f>IF(BQ156="","",SUMIF(Hide[Unique Types],$C156&amp;" "&amp;BR156&amp;" "&amp;BS156&amp;" "&amp;BT156,SiteCalc2[FCI Charging Capacity '[kWh/day']]))</f>
        <v/>
      </c>
      <c r="CA156" s="27" t="str" cm="1">
        <f t="array" ref="CA156">IF(CA$2&lt;=$R156,INDEX('Sites Data'!$BC$11:$BC$210,(CA$2+SUM($R$4:$R155))),"")</f>
        <v/>
      </c>
      <c r="CB156" s="27" t="str" cm="1">
        <f t="array" ref="CB156">IF(CA$2&lt;=$R156,INDEX('Sites Data'!$BD$11:$BD$210,(CA$2+SUM($R$4:$R155))),"")</f>
        <v/>
      </c>
      <c r="CC156" s="27" t="str" cm="1">
        <f t="array" ref="CC156">IF(CA$2&lt;=$R156,INDEX('Sites Data'!$BE$11:$BE$210,(CA$2+SUM($R$4:$R155))),"")</f>
        <v/>
      </c>
      <c r="CD156" s="27" t="str" cm="1">
        <f t="array" ref="CD156">IF(CA$2&lt;=$R156,INDEX('Sites Data'!$BF$11:$BF$210,(CA$2+SUM($R$4:$R155))),"")</f>
        <v/>
      </c>
      <c r="CE156" s="27" t="str" cm="1">
        <f t="array" ref="CE156">IF(CA$2&lt;=$R156,INDEX('Sites Data'!$BG$11:$BG$210,(CA$2+SUM($R$4:$R155))),"")</f>
        <v/>
      </c>
      <c r="CF156" s="27" t="str" cm="1">
        <f t="array" ref="CF156">IF(CA$2&lt;=$R156,INDEX('Sites Data'!$BH$11:$BH$210,(CA$2+SUM($R$4:$R155))),"")</f>
        <v/>
      </c>
      <c r="CG156" s="27" t="str" cm="1">
        <f t="array" ref="CG156">IF(CA$2&lt;=$R156,INDEX('Sites Data'!$BI$11:$BI$210,(CA$2+SUM($R$4:$R155))),"")</f>
        <v/>
      </c>
      <c r="CH156" s="27" t="str" cm="1">
        <f t="array" ref="CH156">IF(CA$2&lt;=$R156,INDEX('Sites Data'!$BJ$11:$BJ$210,(CA$2+SUM($R$4:$R155))),"")</f>
        <v/>
      </c>
      <c r="CI156" s="27" t="str" cm="1">
        <f t="array" ref="CI156">IF(CA$2&lt;=$R156,INDEX('Sites Data'!$BK$11:$BK$210,(CA$2+SUM($R$4:$R155))),"")</f>
        <v/>
      </c>
      <c r="CJ156" s="25" t="str">
        <f>IF(CA156="","",SUMIF(Hide[Unique Types],$C156&amp;" "&amp;CB156&amp;" "&amp;CC156&amp;" "&amp;CD156,SiteCalc2[FCI Charging Capacity '[kWh/day']]))</f>
        <v/>
      </c>
      <c r="CK156" s="25" t="str">
        <f t="shared" si="35"/>
        <v/>
      </c>
      <c r="CL156" s="25" t="str">
        <f t="shared" si="36"/>
        <v/>
      </c>
      <c r="CM156" s="25" t="str">
        <f t="shared" si="37"/>
        <v/>
      </c>
      <c r="CN156" s="25" t="str">
        <f t="shared" si="38"/>
        <v/>
      </c>
      <c r="CO156" s="25" t="str">
        <f t="shared" si="39"/>
        <v/>
      </c>
      <c r="CP156" s="25" t="str">
        <f t="shared" si="40"/>
        <v/>
      </c>
      <c r="CQ156" s="25" t="str">
        <f t="shared" si="41"/>
        <v/>
      </c>
      <c r="CR156" s="25" t="str">
        <f t="shared" si="42"/>
        <v/>
      </c>
      <c r="CS156" s="25" t="str">
        <f t="shared" si="43"/>
        <v/>
      </c>
      <c r="CT156" s="25" t="str">
        <f t="shared" si="44"/>
        <v/>
      </c>
    </row>
    <row r="157" spans="1:98" x14ac:dyDescent="0.3">
      <c r="A157" s="20">
        <v>154</v>
      </c>
      <c r="B157" s="20">
        <f t="shared" si="34"/>
        <v>0</v>
      </c>
      <c r="D157" s="25">
        <f>_xlfn.XLOOKUP(C157,SiteChar[Site Name],SiteChar[Site Street Address],"",0,1)</f>
        <v>0</v>
      </c>
      <c r="E157" s="25" t="str">
        <f>_xlfn.XLOOKUP(D157,SiteChar[Site Street Address],SiteChar[Site City],"",0,1)</f>
        <v/>
      </c>
      <c r="F157" s="25">
        <f>_xlfn.XLOOKUP($C157,SiteChar[Site Name],SiteChar[Latitude],"",0,1)</f>
        <v>0</v>
      </c>
      <c r="G157" s="25">
        <f>_xlfn.XLOOKUP($C157,SiteChar[Site Name],SiteChar[Longitude],"",0,1)</f>
        <v>0</v>
      </c>
      <c r="H157" s="33">
        <f>_xlfn.XLOOKUP($C157,SiteChar[Site Name],SiteChar[Expected Date of Station Operation],"",0,1)</f>
        <v>0</v>
      </c>
      <c r="I157" s="34">
        <f>_xlfn.XLOOKUP($C157,SiteChar[Site Name],SiteChar[Expected Daily Permitted Hours],"",0,1)</f>
        <v>0</v>
      </c>
      <c r="J157" s="25">
        <f>_xlfn.XLOOKUP($C157,SiteChar[Site Name],SiteChar[Maximum Total Site Power 
'[kW']],"",0,1)</f>
        <v>0</v>
      </c>
      <c r="K157" s="25"/>
      <c r="L157" s="25" cm="1">
        <f t="array" ref="L157">_xlfn.XLOOKUP($C157,SiteChar[Site Name],SiteCalc1[Total Site
FCI 
Power Rating 
'[kW']],"",0,1)</f>
        <v>0</v>
      </c>
      <c r="M157" s="25" cm="1">
        <f t="array" ref="M157">_xlfn.XLOOKUP($C157,SiteChar[Site Name],SiteCalc1[Total 
Site 
LMD-FCI Power Rating 
'[kW']],"",0,1)</f>
        <v>0</v>
      </c>
      <c r="N157" s="25" cm="1">
        <f t="array" ref="N157">_xlfn.XLOOKUP($C157,SiteChar[Site Name],SiteCalc1[Total Site
HD-FCI Power Rating 
'[kW']],"",0,1)</f>
        <v>0</v>
      </c>
      <c r="O157" s="25" cm="1">
        <f t="array" ref="O157">_xlfn.XLOOKUP($C157,SiteChar[Site Name],SiteCalc2[Total Number of 
Site 
FSEs],"",0,1)</f>
        <v>0</v>
      </c>
      <c r="P157" s="27" cm="1">
        <f t="array" ref="P157">_xlfn.XLOOKUP($C157,SiteChar[Site Name],SiteCalc2[Total Number of Site
LMD-FCI FSEs],"",0,1)</f>
        <v>0</v>
      </c>
      <c r="Q157" s="27" cm="1">
        <f t="array" ref="Q157">_xlfn.XLOOKUP($C157,SiteChar[Site Name],SiteCalc2[Total Number of Site
HD-FCI FSEs],"",0,1)</f>
        <v>0</v>
      </c>
      <c r="R157" s="27" t="str" cm="1">
        <f t="array" ref="R157">_xlfn.XLOOKUP(C157,'Sites Data'!AZ164:$AZ$210,'Sites Data'!BA164:$BA$210,"",0,1)</f>
        <v/>
      </c>
      <c r="S157" s="25" t="str" cm="1">
        <f t="array" ref="S157">INDEX('Sites Data'!$BC$11:$BC$210,(S$2+SUM($R$4:R156)))</f>
        <v/>
      </c>
      <c r="T157" s="25" t="str" cm="1">
        <f t="array" ref="T157">INDEX('Sites Data'!$BD$11:$BD$210,(S$2+SUM($R$4:R156)))</f>
        <v/>
      </c>
      <c r="U157" s="25" t="str" cm="1">
        <f t="array" ref="U157">INDEX('Sites Data'!$BE$11:$BE$210,(S$2+SUM($R$4:$R156)))</f>
        <v/>
      </c>
      <c r="V157" s="25" t="str" cm="1">
        <f t="array" ref="V157">INDEX('Sites Data'!$BF$11:$BF$210,(S$2+SUM($R$4:$R156)))</f>
        <v/>
      </c>
      <c r="W157" s="25" t="str" cm="1">
        <f t="array" ref="W157">INDEX('Sites Data'!$BG$11:$BG$210,(S$2+SUM($R$4:$R156)))</f>
        <v/>
      </c>
      <c r="X157" s="25" t="str" cm="1">
        <f t="array" ref="X157">INDEX('Sites Data'!$BH$11:$BH$210,(S$2+SUM($R$4:$R156)))</f>
        <v/>
      </c>
      <c r="Y157" s="25" t="str" cm="1">
        <f t="array" ref="Y157">INDEX('Sites Data'!$BI$11:$BI$210,(S$2+SUM($R$4:$R156)))</f>
        <v/>
      </c>
      <c r="Z157" s="25" t="str" cm="1">
        <f t="array" ref="Z157">INDEX('Sites Data'!$BJ$11:$BJ$210,(S$2+SUM($R$4:$R156)))</f>
        <v/>
      </c>
      <c r="AA157" s="25" t="str" cm="1">
        <f t="array" ref="AA157">INDEX('Sites Data'!$BK$11:$BK$210,(S$2+SUM($R$4:$R156)))</f>
        <v/>
      </c>
      <c r="AB157" s="25" t="str">
        <f>IF(S157="","",SUMIF(Hide[Unique Types],$C157&amp;" "&amp;T157&amp;" "&amp;U157&amp;" "&amp;V157,SiteCalc2[FCI Charging Capacity '[kWh/day']]))</f>
        <v/>
      </c>
      <c r="AC157" s="27" t="str" cm="1">
        <f t="array" ref="AC157">IF(AC$2&lt;=$R157,INDEX('Sites Data'!$BC$11:$BC$210,(AC$2+SUM($R$4:$R156))),"")</f>
        <v/>
      </c>
      <c r="AD157" s="152" t="str" cm="1">
        <f t="array" ref="AD157">IF(AC$2&lt;=$R157,INDEX('Sites Data'!$BD$11:$BD$210,(AC$2+SUM($R$4:$R156))),"")</f>
        <v/>
      </c>
      <c r="AE157" s="27" t="str" cm="1">
        <f t="array" ref="AE157">IF(AC$2&lt;=$R157,INDEX('Sites Data'!$BE$11:$BE$210,(AC$2+SUM($R$4:$R156))),"")</f>
        <v/>
      </c>
      <c r="AF157" s="27" t="str" cm="1">
        <f t="array" ref="AF157">IF(AC$2&lt;=$R157,INDEX('Sites Data'!$BF$11:$BF$210,(AC$2+SUM($R$4:$R156))),"")</f>
        <v/>
      </c>
      <c r="AG157" s="27" t="str" cm="1">
        <f t="array" ref="AG157">IF(AC$2&lt;=$R157,INDEX('Sites Data'!$BG$11:$BG$210,(AC$2+SUM($R$4:$R156))),"")</f>
        <v/>
      </c>
      <c r="AH157" s="27" t="str" cm="1">
        <f t="array" ref="AH157">IF(AC$2&lt;=$R157,INDEX('Sites Data'!$BH$11:$BH$210,(AC$2+SUM($R$4:$R156))),"")</f>
        <v/>
      </c>
      <c r="AI157" s="27" t="str" cm="1">
        <f t="array" ref="AI157">IF(AC$2&lt;=$R157,INDEX('Sites Data'!$BI$11:$BI$210,(AC$2+SUM($R$4:$R156))),"")</f>
        <v/>
      </c>
      <c r="AJ157" s="27" t="str" cm="1">
        <f t="array" ref="AJ157">IF(AC$2&lt;=$R157,INDEX('Sites Data'!$BJ$11:$BJ$210,(AC$2+SUM($R$4:$R156))),"")</f>
        <v/>
      </c>
      <c r="AK157" s="27" t="str" cm="1">
        <f t="array" ref="AK157">IF(AC$2&lt;=$R157,INDEX('Sites Data'!$BK$11:$BK$210,(AC$2+SUM($R$4:$R156))),"")</f>
        <v/>
      </c>
      <c r="AL157" s="25" t="str">
        <f>IF(AC157="","",SUMIF(Hide[Unique Types],$C157&amp;" "&amp;AD157&amp;" "&amp;AE157&amp;" "&amp;AF157,SiteCalc2[FCI Charging Capacity '[kWh/day']]))</f>
        <v/>
      </c>
      <c r="AM157" s="27" t="str" cm="1">
        <f t="array" ref="AM157">IF(AM$2&lt;=$R157,INDEX('Sites Data'!$BC$11:$BC$210,(AM$2+SUM($R$4:$R156))),"")</f>
        <v/>
      </c>
      <c r="AN157" s="27" t="str" cm="1">
        <f t="array" ref="AN157">IF(AM$2&lt;=$R157,INDEX('Sites Data'!$BD$11:$BD$210,(AM$2+SUM($R$4:$R156))),"")</f>
        <v/>
      </c>
      <c r="AO157" s="27" t="str" cm="1">
        <f t="array" ref="AO157">IF(AM$2&lt;=$R157,INDEX('Sites Data'!$BE$11:$BE$210,(AM$2+SUM($R$4:$R156))),"")</f>
        <v/>
      </c>
      <c r="AP157" s="27" t="str" cm="1">
        <f t="array" ref="AP157">IF(AM$2&lt;=$R157,INDEX('Sites Data'!$BF$11:$BF$210,(AM$2+SUM($R$4:$R156))),"")</f>
        <v/>
      </c>
      <c r="AQ157" s="27" t="str" cm="1">
        <f t="array" ref="AQ157">IF(AM$2&lt;=$R157,INDEX('Sites Data'!$BG$11:$BG$210,(AM$2+SUM($R$4:$R156))),"")</f>
        <v/>
      </c>
      <c r="AR157" s="27" t="str" cm="1">
        <f t="array" ref="AR157">IF(AM$2&lt;=$R157,INDEX('Sites Data'!$BH$11:$BH$210,(AM$2+SUM($R$4:$R156))),"")</f>
        <v/>
      </c>
      <c r="AS157" s="27" t="str" cm="1">
        <f t="array" ref="AS157">IF(AM$2&lt;=$R157,INDEX('Sites Data'!$BI$11:$BI$210,(AM$2+SUM($R$4:$R156))),"")</f>
        <v/>
      </c>
      <c r="AT157" s="27" t="str" cm="1">
        <f t="array" ref="AT157">IF(AM$2&lt;=$R157,INDEX('Sites Data'!$BJ$11:$BJ$210,(AM$2+SUM($R$4:$R156))),"")</f>
        <v/>
      </c>
      <c r="AU157" s="27" t="str" cm="1">
        <f t="array" ref="AU157">IF(AM$2&lt;=$R157,INDEX('Sites Data'!$BK$11:$BK$210,(AM$2+SUM($R$4:$R156))),"")</f>
        <v/>
      </c>
      <c r="AV157" s="25" t="str">
        <f>IF(AM157="","",SUMIF(Hide[Unique Types],$C157&amp;" "&amp;AN157&amp;" "&amp;AO157&amp;" "&amp;AP157,SiteCalc2[FCI Charging Capacity '[kWh/day']]))</f>
        <v/>
      </c>
      <c r="AW157" s="27" t="str" cm="1">
        <f t="array" ref="AW157">IF(AW$2&lt;=$R157,INDEX('Sites Data'!$BC$11:$BC$210,(AW$2+SUM($R$4:$R156))),"")</f>
        <v/>
      </c>
      <c r="AX157" s="27" t="str" cm="1">
        <f t="array" ref="AX157">IF(AW$2&lt;=$R157,INDEX('Sites Data'!$BD$11:$BD$210,(AW$2+SUM($R$4:$R156))),"")</f>
        <v/>
      </c>
      <c r="AY157" s="27" t="str" cm="1">
        <f t="array" ref="AY157">IF(AW$2&lt;=$R157,INDEX('Sites Data'!$BE$11:$BE$210,(AW$2+SUM($R$4:$R156))),"")</f>
        <v/>
      </c>
      <c r="AZ157" s="27" t="str" cm="1">
        <f t="array" ref="AZ157">IF(AW$2&lt;=$R157,INDEX('Sites Data'!$BF$11:$BF$210,(AW$2+SUM($R$4:$R156))),"")</f>
        <v/>
      </c>
      <c r="BA157" s="27" t="str" cm="1">
        <f t="array" ref="BA157">IF(AW$2&lt;=$R157,INDEX('Sites Data'!$BG$11:$BG$210,(AW$2+SUM($R$4:$R156))),"")</f>
        <v/>
      </c>
      <c r="BB157" s="27" t="str" cm="1">
        <f t="array" ref="BB157">IF(AW$2&lt;=$R157,INDEX('Sites Data'!$BH$11:$BH$210,(AW$2+SUM($R$4:$R156))),"")</f>
        <v/>
      </c>
      <c r="BC157" s="27" t="str" cm="1">
        <f t="array" ref="BC157">IF(AW$2&lt;=$R157,INDEX('Sites Data'!$BI$11:$BI$210,(AW$2+SUM($R$4:$R156))),"")</f>
        <v/>
      </c>
      <c r="BD157" s="27" t="str" cm="1">
        <f t="array" ref="BD157">IF(AW$2&lt;=$R157,INDEX('Sites Data'!$BJ$11:$BJ$210,(AW$2+SUM($R$4:$R156))),"")</f>
        <v/>
      </c>
      <c r="BE157" s="27" t="str" cm="1">
        <f t="array" ref="BE157">IF(AW$2&lt;=$R157,INDEX('Sites Data'!$BK$11:$BK$210,(AW$2+SUM($R$4:$R156))),"")</f>
        <v/>
      </c>
      <c r="BF157" s="25" t="str">
        <f>IF(AW157="","",SUMIF(Hide[Unique Types],$C157&amp;" "&amp;AX157&amp;" "&amp;AY157&amp;" "&amp;AZ157,SiteCalc2[FCI Charging Capacity '[kWh/day']]))</f>
        <v/>
      </c>
      <c r="BG157" s="27" t="str" cm="1">
        <f t="array" ref="BG157">IF(BG$2&lt;=$R157,INDEX('Sites Data'!$BC$11:$BC$210,(BG$2+SUM($R$4:$R156))),"")</f>
        <v/>
      </c>
      <c r="BH157" s="27" t="str" cm="1">
        <f t="array" ref="BH157">IF(BG$2&lt;=$R157,INDEX('Sites Data'!$BD$11:$BD$210,(BG$2+SUM($R$4:$R156))),"")</f>
        <v/>
      </c>
      <c r="BI157" s="27" t="str" cm="1">
        <f t="array" ref="BI157">IF(BG$2&lt;=$R157,INDEX('Sites Data'!$BE$11:$BE$210,(BG$2+SUM($R$4:$R156))),"")</f>
        <v/>
      </c>
      <c r="BJ157" s="27" t="str" cm="1">
        <f t="array" ref="BJ157">IF(BG$2&lt;=$R157,INDEX('Sites Data'!$BF$11:$BF$210,(BG$2+SUM($R$4:$R156))),"")</f>
        <v/>
      </c>
      <c r="BK157" s="27" t="str" cm="1">
        <f t="array" ref="BK157">IF(BG$2&lt;=$R157,INDEX('Sites Data'!$BG$11:$BG$210,(BG$2+SUM($R$4:$R156))),"")</f>
        <v/>
      </c>
      <c r="BL157" s="27" t="str" cm="1">
        <f t="array" ref="BL157">IF(BG$2&lt;=$R157,INDEX('Sites Data'!$BH$11:$BH$210,(BG$2+SUM($R$4:$R156))),"")</f>
        <v/>
      </c>
      <c r="BM157" s="27" t="str" cm="1">
        <f t="array" ref="BM157">IF(BG$2&lt;=$R157,INDEX('Sites Data'!$BI$11:$BI$210,(BG$2+SUM($R$4:$R156))),"")</f>
        <v/>
      </c>
      <c r="BN157" s="27" t="str" cm="1">
        <f t="array" ref="BN157">IF(BG$2&lt;=$R157,INDEX('Sites Data'!$BJ$11:$BJ$210,(BG$2+SUM($R$4:$R156))),"")</f>
        <v/>
      </c>
      <c r="BO157" s="27" t="str" cm="1">
        <f t="array" ref="BO157">IF(BG$2&lt;=$R157,INDEX('Sites Data'!$BK$11:$BK$210,(BG$2+SUM($R$4:$R156))),"")</f>
        <v/>
      </c>
      <c r="BP157" s="25" t="str">
        <f>IF(BG157="","",SUMIF(Hide[Unique Types],$C157&amp;" "&amp;BH157&amp;" "&amp;BI157&amp;" "&amp;BJ157,SiteCalc2[FCI Charging Capacity '[kWh/day']]))</f>
        <v/>
      </c>
      <c r="BQ157" s="27" t="str" cm="1">
        <f t="array" ref="BQ157">IF(BQ$2&lt;=$R157,INDEX('Sites Data'!$BC$11:$BC$210,(BQ$2+SUM($R$4:$R156))),"")</f>
        <v/>
      </c>
      <c r="BR157" s="27" t="str" cm="1">
        <f t="array" ref="BR157">IF(BQ$2&lt;=$R157,INDEX('Sites Data'!$BD$11:$BD$210,(BQ$2+SUM($R$4:$R156))),"")</f>
        <v/>
      </c>
      <c r="BS157" s="27" t="str" cm="1">
        <f t="array" ref="BS157">IF(BQ$2&lt;=$R157,INDEX('Sites Data'!$BE$11:$BE$210,(BQ$2+SUM($R$4:$R156))),"")</f>
        <v/>
      </c>
      <c r="BT157" s="27" t="str" cm="1">
        <f t="array" ref="BT157">IF(BQ$2&lt;=$R157,INDEX('Sites Data'!$BF$11:$BF$210,(BQ$2+SUM($R$4:$R156))),"")</f>
        <v/>
      </c>
      <c r="BU157" s="27" t="str" cm="1">
        <f t="array" ref="BU157">IF(BQ$2&lt;=$R157,INDEX('Sites Data'!$BG$11:$BG$210,(BQ$2+SUM($R$4:$R156))),"")</f>
        <v/>
      </c>
      <c r="BV157" s="27" t="str" cm="1">
        <f t="array" ref="BV157">IF(BQ$2&lt;=$R157,INDEX('Sites Data'!$BH$11:$BH$210,(BQ$2+SUM($R$4:$R156))),"")</f>
        <v/>
      </c>
      <c r="BW157" s="27" t="str" cm="1">
        <f t="array" ref="BW157">IF(BQ$2&lt;=$R157,INDEX('Sites Data'!$BI$11:$BI$210,(BQ$2+SUM($R$4:$R156))),"")</f>
        <v/>
      </c>
      <c r="BX157" s="27" t="str" cm="1">
        <f t="array" ref="BX157">IF(BQ$2&lt;=$R157,INDEX('Sites Data'!$BJ$11:$BJ$210,(BQ$2+SUM($R$4:$R156))),"")</f>
        <v/>
      </c>
      <c r="BY157" s="27" t="str" cm="1">
        <f t="array" ref="BY157">IF(BQ$2&lt;=$R157,INDEX('Sites Data'!$BK$11:$BK$210,(BQ$2+SUM($R$4:$R156))),"")</f>
        <v/>
      </c>
      <c r="BZ157" s="25" t="str">
        <f>IF(BQ157="","",SUMIF(Hide[Unique Types],$C157&amp;" "&amp;BR157&amp;" "&amp;BS157&amp;" "&amp;BT157,SiteCalc2[FCI Charging Capacity '[kWh/day']]))</f>
        <v/>
      </c>
      <c r="CA157" s="27" t="str" cm="1">
        <f t="array" ref="CA157">IF(CA$2&lt;=$R157,INDEX('Sites Data'!$BC$11:$BC$210,(CA$2+SUM($R$4:$R156))),"")</f>
        <v/>
      </c>
      <c r="CB157" s="27" t="str" cm="1">
        <f t="array" ref="CB157">IF(CA$2&lt;=$R157,INDEX('Sites Data'!$BD$11:$BD$210,(CA$2+SUM($R$4:$R156))),"")</f>
        <v/>
      </c>
      <c r="CC157" s="27" t="str" cm="1">
        <f t="array" ref="CC157">IF(CA$2&lt;=$R157,INDEX('Sites Data'!$BE$11:$BE$210,(CA$2+SUM($R$4:$R156))),"")</f>
        <v/>
      </c>
      <c r="CD157" s="27" t="str" cm="1">
        <f t="array" ref="CD157">IF(CA$2&lt;=$R157,INDEX('Sites Data'!$BF$11:$BF$210,(CA$2+SUM($R$4:$R156))),"")</f>
        <v/>
      </c>
      <c r="CE157" s="27" t="str" cm="1">
        <f t="array" ref="CE157">IF(CA$2&lt;=$R157,INDEX('Sites Data'!$BG$11:$BG$210,(CA$2+SUM($R$4:$R156))),"")</f>
        <v/>
      </c>
      <c r="CF157" s="27" t="str" cm="1">
        <f t="array" ref="CF157">IF(CA$2&lt;=$R157,INDEX('Sites Data'!$BH$11:$BH$210,(CA$2+SUM($R$4:$R156))),"")</f>
        <v/>
      </c>
      <c r="CG157" s="27" t="str" cm="1">
        <f t="array" ref="CG157">IF(CA$2&lt;=$R157,INDEX('Sites Data'!$BI$11:$BI$210,(CA$2+SUM($R$4:$R156))),"")</f>
        <v/>
      </c>
      <c r="CH157" s="27" t="str" cm="1">
        <f t="array" ref="CH157">IF(CA$2&lt;=$R157,INDEX('Sites Data'!$BJ$11:$BJ$210,(CA$2+SUM($R$4:$R156))),"")</f>
        <v/>
      </c>
      <c r="CI157" s="27" t="str" cm="1">
        <f t="array" ref="CI157">IF(CA$2&lt;=$R157,INDEX('Sites Data'!$BK$11:$BK$210,(CA$2+SUM($R$4:$R156))),"")</f>
        <v/>
      </c>
      <c r="CJ157" s="25" t="str">
        <f>IF(CA157="","",SUMIF(Hide[Unique Types],$C157&amp;" "&amp;CB157&amp;" "&amp;CC157&amp;" "&amp;CD157,SiteCalc2[FCI Charging Capacity '[kWh/day']]))</f>
        <v/>
      </c>
      <c r="CK157" s="25" t="str">
        <f t="shared" si="35"/>
        <v/>
      </c>
      <c r="CL157" s="25" t="str">
        <f t="shared" si="36"/>
        <v/>
      </c>
      <c r="CM157" s="25" t="str">
        <f t="shared" si="37"/>
        <v/>
      </c>
      <c r="CN157" s="25" t="str">
        <f t="shared" si="38"/>
        <v/>
      </c>
      <c r="CO157" s="25" t="str">
        <f t="shared" si="39"/>
        <v/>
      </c>
      <c r="CP157" s="25" t="str">
        <f t="shared" si="40"/>
        <v/>
      </c>
      <c r="CQ157" s="25" t="str">
        <f t="shared" si="41"/>
        <v/>
      </c>
      <c r="CR157" s="25" t="str">
        <f t="shared" si="42"/>
        <v/>
      </c>
      <c r="CS157" s="25" t="str">
        <f t="shared" si="43"/>
        <v/>
      </c>
      <c r="CT157" s="25" t="str">
        <f t="shared" si="44"/>
        <v/>
      </c>
    </row>
    <row r="158" spans="1:98" x14ac:dyDescent="0.3">
      <c r="A158" s="20">
        <v>155</v>
      </c>
      <c r="B158" s="20">
        <f t="shared" si="34"/>
        <v>0</v>
      </c>
      <c r="D158" s="25">
        <f>_xlfn.XLOOKUP(C158,SiteChar[Site Name],SiteChar[Site Street Address],"",0,1)</f>
        <v>0</v>
      </c>
      <c r="E158" s="25" t="str">
        <f>_xlfn.XLOOKUP(D158,SiteChar[Site Street Address],SiteChar[Site City],"",0,1)</f>
        <v/>
      </c>
      <c r="F158" s="25">
        <f>_xlfn.XLOOKUP($C158,SiteChar[Site Name],SiteChar[Latitude],"",0,1)</f>
        <v>0</v>
      </c>
      <c r="G158" s="25">
        <f>_xlfn.XLOOKUP($C158,SiteChar[Site Name],SiteChar[Longitude],"",0,1)</f>
        <v>0</v>
      </c>
      <c r="H158" s="33">
        <f>_xlfn.XLOOKUP($C158,SiteChar[Site Name],SiteChar[Expected Date of Station Operation],"",0,1)</f>
        <v>0</v>
      </c>
      <c r="I158" s="34">
        <f>_xlfn.XLOOKUP($C158,SiteChar[Site Name],SiteChar[Expected Daily Permitted Hours],"",0,1)</f>
        <v>0</v>
      </c>
      <c r="J158" s="25">
        <f>_xlfn.XLOOKUP($C158,SiteChar[Site Name],SiteChar[Maximum Total Site Power 
'[kW']],"",0,1)</f>
        <v>0</v>
      </c>
      <c r="K158" s="25"/>
      <c r="L158" s="25" cm="1">
        <f t="array" ref="L158">_xlfn.XLOOKUP($C158,SiteChar[Site Name],SiteCalc1[Total Site
FCI 
Power Rating 
'[kW']],"",0,1)</f>
        <v>0</v>
      </c>
      <c r="M158" s="25" cm="1">
        <f t="array" ref="M158">_xlfn.XLOOKUP($C158,SiteChar[Site Name],SiteCalc1[Total 
Site 
LMD-FCI Power Rating 
'[kW']],"",0,1)</f>
        <v>0</v>
      </c>
      <c r="N158" s="25" cm="1">
        <f t="array" ref="N158">_xlfn.XLOOKUP($C158,SiteChar[Site Name],SiteCalc1[Total Site
HD-FCI Power Rating 
'[kW']],"",0,1)</f>
        <v>0</v>
      </c>
      <c r="O158" s="25" cm="1">
        <f t="array" ref="O158">_xlfn.XLOOKUP($C158,SiteChar[Site Name],SiteCalc2[Total Number of 
Site 
FSEs],"",0,1)</f>
        <v>0</v>
      </c>
      <c r="P158" s="27" cm="1">
        <f t="array" ref="P158">_xlfn.XLOOKUP($C158,SiteChar[Site Name],SiteCalc2[Total Number of Site
LMD-FCI FSEs],"",0,1)</f>
        <v>0</v>
      </c>
      <c r="Q158" s="27" cm="1">
        <f t="array" ref="Q158">_xlfn.XLOOKUP($C158,SiteChar[Site Name],SiteCalc2[Total Number of Site
HD-FCI FSEs],"",0,1)</f>
        <v>0</v>
      </c>
      <c r="R158" s="27" t="str" cm="1">
        <f t="array" ref="R158">_xlfn.XLOOKUP(C158,'Sites Data'!AZ165:$AZ$210,'Sites Data'!BA165:$BA$210,"",0,1)</f>
        <v/>
      </c>
      <c r="S158" s="25" t="str" cm="1">
        <f t="array" ref="S158">INDEX('Sites Data'!$BC$11:$BC$210,(S$2+SUM($R$4:R157)))</f>
        <v/>
      </c>
      <c r="T158" s="25" t="str" cm="1">
        <f t="array" ref="T158">INDEX('Sites Data'!$BD$11:$BD$210,(S$2+SUM($R$4:R157)))</f>
        <v/>
      </c>
      <c r="U158" s="25" t="str" cm="1">
        <f t="array" ref="U158">INDEX('Sites Data'!$BE$11:$BE$210,(S$2+SUM($R$4:$R157)))</f>
        <v/>
      </c>
      <c r="V158" s="25" t="str" cm="1">
        <f t="array" ref="V158">INDEX('Sites Data'!$BF$11:$BF$210,(S$2+SUM($R$4:$R157)))</f>
        <v/>
      </c>
      <c r="W158" s="25" t="str" cm="1">
        <f t="array" ref="W158">INDEX('Sites Data'!$BG$11:$BG$210,(S$2+SUM($R$4:$R157)))</f>
        <v/>
      </c>
      <c r="X158" s="25" t="str" cm="1">
        <f t="array" ref="X158">INDEX('Sites Data'!$BH$11:$BH$210,(S$2+SUM($R$4:$R157)))</f>
        <v/>
      </c>
      <c r="Y158" s="25" t="str" cm="1">
        <f t="array" ref="Y158">INDEX('Sites Data'!$BI$11:$BI$210,(S$2+SUM($R$4:$R157)))</f>
        <v/>
      </c>
      <c r="Z158" s="25" t="str" cm="1">
        <f t="array" ref="Z158">INDEX('Sites Data'!$BJ$11:$BJ$210,(S$2+SUM($R$4:$R157)))</f>
        <v/>
      </c>
      <c r="AA158" s="25" t="str" cm="1">
        <f t="array" ref="AA158">INDEX('Sites Data'!$BK$11:$BK$210,(S$2+SUM($R$4:$R157)))</f>
        <v/>
      </c>
      <c r="AB158" s="25" t="str">
        <f>IF(S158="","",SUMIF(Hide[Unique Types],$C158&amp;" "&amp;T158&amp;" "&amp;U158&amp;" "&amp;V158,SiteCalc2[FCI Charging Capacity '[kWh/day']]))</f>
        <v/>
      </c>
      <c r="AC158" s="27" t="str" cm="1">
        <f t="array" ref="AC158">IF(AC$2&lt;=$R158,INDEX('Sites Data'!$BC$11:$BC$210,(AC$2+SUM($R$4:$R157))),"")</f>
        <v/>
      </c>
      <c r="AD158" s="152" t="str" cm="1">
        <f t="array" ref="AD158">IF(AC$2&lt;=$R158,INDEX('Sites Data'!$BD$11:$BD$210,(AC$2+SUM($R$4:$R157))),"")</f>
        <v/>
      </c>
      <c r="AE158" s="27" t="str" cm="1">
        <f t="array" ref="AE158">IF(AC$2&lt;=$R158,INDEX('Sites Data'!$BE$11:$BE$210,(AC$2+SUM($R$4:$R157))),"")</f>
        <v/>
      </c>
      <c r="AF158" s="27" t="str" cm="1">
        <f t="array" ref="AF158">IF(AC$2&lt;=$R158,INDEX('Sites Data'!$BF$11:$BF$210,(AC$2+SUM($R$4:$R157))),"")</f>
        <v/>
      </c>
      <c r="AG158" s="27" t="str" cm="1">
        <f t="array" ref="AG158">IF(AC$2&lt;=$R158,INDEX('Sites Data'!$BG$11:$BG$210,(AC$2+SUM($R$4:$R157))),"")</f>
        <v/>
      </c>
      <c r="AH158" s="27" t="str" cm="1">
        <f t="array" ref="AH158">IF(AC$2&lt;=$R158,INDEX('Sites Data'!$BH$11:$BH$210,(AC$2+SUM($R$4:$R157))),"")</f>
        <v/>
      </c>
      <c r="AI158" s="27" t="str" cm="1">
        <f t="array" ref="AI158">IF(AC$2&lt;=$R158,INDEX('Sites Data'!$BI$11:$BI$210,(AC$2+SUM($R$4:$R157))),"")</f>
        <v/>
      </c>
      <c r="AJ158" s="27" t="str" cm="1">
        <f t="array" ref="AJ158">IF(AC$2&lt;=$R158,INDEX('Sites Data'!$BJ$11:$BJ$210,(AC$2+SUM($R$4:$R157))),"")</f>
        <v/>
      </c>
      <c r="AK158" s="27" t="str" cm="1">
        <f t="array" ref="AK158">IF(AC$2&lt;=$R158,INDEX('Sites Data'!$BK$11:$BK$210,(AC$2+SUM($R$4:$R157))),"")</f>
        <v/>
      </c>
      <c r="AL158" s="25" t="str">
        <f>IF(AC158="","",SUMIF(Hide[Unique Types],$C158&amp;" "&amp;AD158&amp;" "&amp;AE158&amp;" "&amp;AF158,SiteCalc2[FCI Charging Capacity '[kWh/day']]))</f>
        <v/>
      </c>
      <c r="AM158" s="27" t="str" cm="1">
        <f t="array" ref="AM158">IF(AM$2&lt;=$R158,INDEX('Sites Data'!$BC$11:$BC$210,(AM$2+SUM($R$4:$R157))),"")</f>
        <v/>
      </c>
      <c r="AN158" s="27" t="str" cm="1">
        <f t="array" ref="AN158">IF(AM$2&lt;=$R158,INDEX('Sites Data'!$BD$11:$BD$210,(AM$2+SUM($R$4:$R157))),"")</f>
        <v/>
      </c>
      <c r="AO158" s="27" t="str" cm="1">
        <f t="array" ref="AO158">IF(AM$2&lt;=$R158,INDEX('Sites Data'!$BE$11:$BE$210,(AM$2+SUM($R$4:$R157))),"")</f>
        <v/>
      </c>
      <c r="AP158" s="27" t="str" cm="1">
        <f t="array" ref="AP158">IF(AM$2&lt;=$R158,INDEX('Sites Data'!$BF$11:$BF$210,(AM$2+SUM($R$4:$R157))),"")</f>
        <v/>
      </c>
      <c r="AQ158" s="27" t="str" cm="1">
        <f t="array" ref="AQ158">IF(AM$2&lt;=$R158,INDEX('Sites Data'!$BG$11:$BG$210,(AM$2+SUM($R$4:$R157))),"")</f>
        <v/>
      </c>
      <c r="AR158" s="27" t="str" cm="1">
        <f t="array" ref="AR158">IF(AM$2&lt;=$R158,INDEX('Sites Data'!$BH$11:$BH$210,(AM$2+SUM($R$4:$R157))),"")</f>
        <v/>
      </c>
      <c r="AS158" s="27" t="str" cm="1">
        <f t="array" ref="AS158">IF(AM$2&lt;=$R158,INDEX('Sites Data'!$BI$11:$BI$210,(AM$2+SUM($R$4:$R157))),"")</f>
        <v/>
      </c>
      <c r="AT158" s="27" t="str" cm="1">
        <f t="array" ref="AT158">IF(AM$2&lt;=$R158,INDEX('Sites Data'!$BJ$11:$BJ$210,(AM$2+SUM($R$4:$R157))),"")</f>
        <v/>
      </c>
      <c r="AU158" s="27" t="str" cm="1">
        <f t="array" ref="AU158">IF(AM$2&lt;=$R158,INDEX('Sites Data'!$BK$11:$BK$210,(AM$2+SUM($R$4:$R157))),"")</f>
        <v/>
      </c>
      <c r="AV158" s="25" t="str">
        <f>IF(AM158="","",SUMIF(Hide[Unique Types],$C158&amp;" "&amp;AN158&amp;" "&amp;AO158&amp;" "&amp;AP158,SiteCalc2[FCI Charging Capacity '[kWh/day']]))</f>
        <v/>
      </c>
      <c r="AW158" s="27" t="str" cm="1">
        <f t="array" ref="AW158">IF(AW$2&lt;=$R158,INDEX('Sites Data'!$BC$11:$BC$210,(AW$2+SUM($R$4:$R157))),"")</f>
        <v/>
      </c>
      <c r="AX158" s="27" t="str" cm="1">
        <f t="array" ref="AX158">IF(AW$2&lt;=$R158,INDEX('Sites Data'!$BD$11:$BD$210,(AW$2+SUM($R$4:$R157))),"")</f>
        <v/>
      </c>
      <c r="AY158" s="27" t="str" cm="1">
        <f t="array" ref="AY158">IF(AW$2&lt;=$R158,INDEX('Sites Data'!$BE$11:$BE$210,(AW$2+SUM($R$4:$R157))),"")</f>
        <v/>
      </c>
      <c r="AZ158" s="27" t="str" cm="1">
        <f t="array" ref="AZ158">IF(AW$2&lt;=$R158,INDEX('Sites Data'!$BF$11:$BF$210,(AW$2+SUM($R$4:$R157))),"")</f>
        <v/>
      </c>
      <c r="BA158" s="27" t="str" cm="1">
        <f t="array" ref="BA158">IF(AW$2&lt;=$R158,INDEX('Sites Data'!$BG$11:$BG$210,(AW$2+SUM($R$4:$R157))),"")</f>
        <v/>
      </c>
      <c r="BB158" s="27" t="str" cm="1">
        <f t="array" ref="BB158">IF(AW$2&lt;=$R158,INDEX('Sites Data'!$BH$11:$BH$210,(AW$2+SUM($R$4:$R157))),"")</f>
        <v/>
      </c>
      <c r="BC158" s="27" t="str" cm="1">
        <f t="array" ref="BC158">IF(AW$2&lt;=$R158,INDEX('Sites Data'!$BI$11:$BI$210,(AW$2+SUM($R$4:$R157))),"")</f>
        <v/>
      </c>
      <c r="BD158" s="27" t="str" cm="1">
        <f t="array" ref="BD158">IF(AW$2&lt;=$R158,INDEX('Sites Data'!$BJ$11:$BJ$210,(AW$2+SUM($R$4:$R157))),"")</f>
        <v/>
      </c>
      <c r="BE158" s="27" t="str" cm="1">
        <f t="array" ref="BE158">IF(AW$2&lt;=$R158,INDEX('Sites Data'!$BK$11:$BK$210,(AW$2+SUM($R$4:$R157))),"")</f>
        <v/>
      </c>
      <c r="BF158" s="25" t="str">
        <f>IF(AW158="","",SUMIF(Hide[Unique Types],$C158&amp;" "&amp;AX158&amp;" "&amp;AY158&amp;" "&amp;AZ158,SiteCalc2[FCI Charging Capacity '[kWh/day']]))</f>
        <v/>
      </c>
      <c r="BG158" s="27" t="str" cm="1">
        <f t="array" ref="BG158">IF(BG$2&lt;=$R158,INDEX('Sites Data'!$BC$11:$BC$210,(BG$2+SUM($R$4:$R157))),"")</f>
        <v/>
      </c>
      <c r="BH158" s="27" t="str" cm="1">
        <f t="array" ref="BH158">IF(BG$2&lt;=$R158,INDEX('Sites Data'!$BD$11:$BD$210,(BG$2+SUM($R$4:$R157))),"")</f>
        <v/>
      </c>
      <c r="BI158" s="27" t="str" cm="1">
        <f t="array" ref="BI158">IF(BG$2&lt;=$R158,INDEX('Sites Data'!$BE$11:$BE$210,(BG$2+SUM($R$4:$R157))),"")</f>
        <v/>
      </c>
      <c r="BJ158" s="27" t="str" cm="1">
        <f t="array" ref="BJ158">IF(BG$2&lt;=$R158,INDEX('Sites Data'!$BF$11:$BF$210,(BG$2+SUM($R$4:$R157))),"")</f>
        <v/>
      </c>
      <c r="BK158" s="27" t="str" cm="1">
        <f t="array" ref="BK158">IF(BG$2&lt;=$R158,INDEX('Sites Data'!$BG$11:$BG$210,(BG$2+SUM($R$4:$R157))),"")</f>
        <v/>
      </c>
      <c r="BL158" s="27" t="str" cm="1">
        <f t="array" ref="BL158">IF(BG$2&lt;=$R158,INDEX('Sites Data'!$BH$11:$BH$210,(BG$2+SUM($R$4:$R157))),"")</f>
        <v/>
      </c>
      <c r="BM158" s="27" t="str" cm="1">
        <f t="array" ref="BM158">IF(BG$2&lt;=$R158,INDEX('Sites Data'!$BI$11:$BI$210,(BG$2+SUM($R$4:$R157))),"")</f>
        <v/>
      </c>
      <c r="BN158" s="27" t="str" cm="1">
        <f t="array" ref="BN158">IF(BG$2&lt;=$R158,INDEX('Sites Data'!$BJ$11:$BJ$210,(BG$2+SUM($R$4:$R157))),"")</f>
        <v/>
      </c>
      <c r="BO158" s="27" t="str" cm="1">
        <f t="array" ref="BO158">IF(BG$2&lt;=$R158,INDEX('Sites Data'!$BK$11:$BK$210,(BG$2+SUM($R$4:$R157))),"")</f>
        <v/>
      </c>
      <c r="BP158" s="25" t="str">
        <f>IF(BG158="","",SUMIF(Hide[Unique Types],$C158&amp;" "&amp;BH158&amp;" "&amp;BI158&amp;" "&amp;BJ158,SiteCalc2[FCI Charging Capacity '[kWh/day']]))</f>
        <v/>
      </c>
      <c r="BQ158" s="27" t="str" cm="1">
        <f t="array" ref="BQ158">IF(BQ$2&lt;=$R158,INDEX('Sites Data'!$BC$11:$BC$210,(BQ$2+SUM($R$4:$R157))),"")</f>
        <v/>
      </c>
      <c r="BR158" s="27" t="str" cm="1">
        <f t="array" ref="BR158">IF(BQ$2&lt;=$R158,INDEX('Sites Data'!$BD$11:$BD$210,(BQ$2+SUM($R$4:$R157))),"")</f>
        <v/>
      </c>
      <c r="BS158" s="27" t="str" cm="1">
        <f t="array" ref="BS158">IF(BQ$2&lt;=$R158,INDEX('Sites Data'!$BE$11:$BE$210,(BQ$2+SUM($R$4:$R157))),"")</f>
        <v/>
      </c>
      <c r="BT158" s="27" t="str" cm="1">
        <f t="array" ref="BT158">IF(BQ$2&lt;=$R158,INDEX('Sites Data'!$BF$11:$BF$210,(BQ$2+SUM($R$4:$R157))),"")</f>
        <v/>
      </c>
      <c r="BU158" s="27" t="str" cm="1">
        <f t="array" ref="BU158">IF(BQ$2&lt;=$R158,INDEX('Sites Data'!$BG$11:$BG$210,(BQ$2+SUM($R$4:$R157))),"")</f>
        <v/>
      </c>
      <c r="BV158" s="27" t="str" cm="1">
        <f t="array" ref="BV158">IF(BQ$2&lt;=$R158,INDEX('Sites Data'!$BH$11:$BH$210,(BQ$2+SUM($R$4:$R157))),"")</f>
        <v/>
      </c>
      <c r="BW158" s="27" t="str" cm="1">
        <f t="array" ref="BW158">IF(BQ$2&lt;=$R158,INDEX('Sites Data'!$BI$11:$BI$210,(BQ$2+SUM($R$4:$R157))),"")</f>
        <v/>
      </c>
      <c r="BX158" s="27" t="str" cm="1">
        <f t="array" ref="BX158">IF(BQ$2&lt;=$R158,INDEX('Sites Data'!$BJ$11:$BJ$210,(BQ$2+SUM($R$4:$R157))),"")</f>
        <v/>
      </c>
      <c r="BY158" s="27" t="str" cm="1">
        <f t="array" ref="BY158">IF(BQ$2&lt;=$R158,INDEX('Sites Data'!$BK$11:$BK$210,(BQ$2+SUM($R$4:$R157))),"")</f>
        <v/>
      </c>
      <c r="BZ158" s="25" t="str">
        <f>IF(BQ158="","",SUMIF(Hide[Unique Types],$C158&amp;" "&amp;BR158&amp;" "&amp;BS158&amp;" "&amp;BT158,SiteCalc2[FCI Charging Capacity '[kWh/day']]))</f>
        <v/>
      </c>
      <c r="CA158" s="27" t="str" cm="1">
        <f t="array" ref="CA158">IF(CA$2&lt;=$R158,INDEX('Sites Data'!$BC$11:$BC$210,(CA$2+SUM($R$4:$R157))),"")</f>
        <v/>
      </c>
      <c r="CB158" s="27" t="str" cm="1">
        <f t="array" ref="CB158">IF(CA$2&lt;=$R158,INDEX('Sites Data'!$BD$11:$BD$210,(CA$2+SUM($R$4:$R157))),"")</f>
        <v/>
      </c>
      <c r="CC158" s="27" t="str" cm="1">
        <f t="array" ref="CC158">IF(CA$2&lt;=$R158,INDEX('Sites Data'!$BE$11:$BE$210,(CA$2+SUM($R$4:$R157))),"")</f>
        <v/>
      </c>
      <c r="CD158" s="27" t="str" cm="1">
        <f t="array" ref="CD158">IF(CA$2&lt;=$R158,INDEX('Sites Data'!$BF$11:$BF$210,(CA$2+SUM($R$4:$R157))),"")</f>
        <v/>
      </c>
      <c r="CE158" s="27" t="str" cm="1">
        <f t="array" ref="CE158">IF(CA$2&lt;=$R158,INDEX('Sites Data'!$BG$11:$BG$210,(CA$2+SUM($R$4:$R157))),"")</f>
        <v/>
      </c>
      <c r="CF158" s="27" t="str" cm="1">
        <f t="array" ref="CF158">IF(CA$2&lt;=$R158,INDEX('Sites Data'!$BH$11:$BH$210,(CA$2+SUM($R$4:$R157))),"")</f>
        <v/>
      </c>
      <c r="CG158" s="27" t="str" cm="1">
        <f t="array" ref="CG158">IF(CA$2&lt;=$R158,INDEX('Sites Data'!$BI$11:$BI$210,(CA$2+SUM($R$4:$R157))),"")</f>
        <v/>
      </c>
      <c r="CH158" s="27" t="str" cm="1">
        <f t="array" ref="CH158">IF(CA$2&lt;=$R158,INDEX('Sites Data'!$BJ$11:$BJ$210,(CA$2+SUM($R$4:$R157))),"")</f>
        <v/>
      </c>
      <c r="CI158" s="27" t="str" cm="1">
        <f t="array" ref="CI158">IF(CA$2&lt;=$R158,INDEX('Sites Data'!$BK$11:$BK$210,(CA$2+SUM($R$4:$R157))),"")</f>
        <v/>
      </c>
      <c r="CJ158" s="25" t="str">
        <f>IF(CA158="","",SUMIF(Hide[Unique Types],$C158&amp;" "&amp;CB158&amp;" "&amp;CC158&amp;" "&amp;CD158,SiteCalc2[FCI Charging Capacity '[kWh/day']]))</f>
        <v/>
      </c>
      <c r="CK158" s="25" t="str">
        <f t="shared" si="35"/>
        <v/>
      </c>
      <c r="CL158" s="25" t="str">
        <f t="shared" si="36"/>
        <v/>
      </c>
      <c r="CM158" s="25" t="str">
        <f t="shared" si="37"/>
        <v/>
      </c>
      <c r="CN158" s="25" t="str">
        <f t="shared" si="38"/>
        <v/>
      </c>
      <c r="CO158" s="25" t="str">
        <f t="shared" si="39"/>
        <v/>
      </c>
      <c r="CP158" s="25" t="str">
        <f t="shared" si="40"/>
        <v/>
      </c>
      <c r="CQ158" s="25" t="str">
        <f t="shared" si="41"/>
        <v/>
      </c>
      <c r="CR158" s="25" t="str">
        <f t="shared" si="42"/>
        <v/>
      </c>
      <c r="CS158" s="25" t="str">
        <f t="shared" si="43"/>
        <v/>
      </c>
      <c r="CT158" s="25" t="str">
        <f t="shared" si="44"/>
        <v/>
      </c>
    </row>
    <row r="159" spans="1:98" x14ac:dyDescent="0.3">
      <c r="A159" s="20">
        <v>156</v>
      </c>
      <c r="B159" s="20">
        <f t="shared" si="34"/>
        <v>0</v>
      </c>
      <c r="D159" s="25">
        <f>_xlfn.XLOOKUP(C159,SiteChar[Site Name],SiteChar[Site Street Address],"",0,1)</f>
        <v>0</v>
      </c>
      <c r="E159" s="25" t="str">
        <f>_xlfn.XLOOKUP(D159,SiteChar[Site Street Address],SiteChar[Site City],"",0,1)</f>
        <v/>
      </c>
      <c r="F159" s="25">
        <f>_xlfn.XLOOKUP($C159,SiteChar[Site Name],SiteChar[Latitude],"",0,1)</f>
        <v>0</v>
      </c>
      <c r="G159" s="25">
        <f>_xlfn.XLOOKUP($C159,SiteChar[Site Name],SiteChar[Longitude],"",0,1)</f>
        <v>0</v>
      </c>
      <c r="H159" s="33">
        <f>_xlfn.XLOOKUP($C159,SiteChar[Site Name],SiteChar[Expected Date of Station Operation],"",0,1)</f>
        <v>0</v>
      </c>
      <c r="I159" s="34">
        <f>_xlfn.XLOOKUP($C159,SiteChar[Site Name],SiteChar[Expected Daily Permitted Hours],"",0,1)</f>
        <v>0</v>
      </c>
      <c r="J159" s="25">
        <f>_xlfn.XLOOKUP($C159,SiteChar[Site Name],SiteChar[Maximum Total Site Power 
'[kW']],"",0,1)</f>
        <v>0</v>
      </c>
      <c r="K159" s="25"/>
      <c r="L159" s="25" cm="1">
        <f t="array" ref="L159">_xlfn.XLOOKUP($C159,SiteChar[Site Name],SiteCalc1[Total Site
FCI 
Power Rating 
'[kW']],"",0,1)</f>
        <v>0</v>
      </c>
      <c r="M159" s="25" cm="1">
        <f t="array" ref="M159">_xlfn.XLOOKUP($C159,SiteChar[Site Name],SiteCalc1[Total 
Site 
LMD-FCI Power Rating 
'[kW']],"",0,1)</f>
        <v>0</v>
      </c>
      <c r="N159" s="25" cm="1">
        <f t="array" ref="N159">_xlfn.XLOOKUP($C159,SiteChar[Site Name],SiteCalc1[Total Site
HD-FCI Power Rating 
'[kW']],"",0,1)</f>
        <v>0</v>
      </c>
      <c r="O159" s="25" cm="1">
        <f t="array" ref="O159">_xlfn.XLOOKUP($C159,SiteChar[Site Name],SiteCalc2[Total Number of 
Site 
FSEs],"",0,1)</f>
        <v>0</v>
      </c>
      <c r="P159" s="27" cm="1">
        <f t="array" ref="P159">_xlfn.XLOOKUP($C159,SiteChar[Site Name],SiteCalc2[Total Number of Site
LMD-FCI FSEs],"",0,1)</f>
        <v>0</v>
      </c>
      <c r="Q159" s="27" cm="1">
        <f t="array" ref="Q159">_xlfn.XLOOKUP($C159,SiteChar[Site Name],SiteCalc2[Total Number of Site
HD-FCI FSEs],"",0,1)</f>
        <v>0</v>
      </c>
      <c r="R159" s="27" t="str" cm="1">
        <f t="array" ref="R159">_xlfn.XLOOKUP(C159,'Sites Data'!AZ166:$AZ$210,'Sites Data'!BA166:$BA$210,"",0,1)</f>
        <v/>
      </c>
      <c r="S159" s="25" t="str" cm="1">
        <f t="array" ref="S159">INDEX('Sites Data'!$BC$11:$BC$210,(S$2+SUM($R$4:R158)))</f>
        <v/>
      </c>
      <c r="T159" s="25" t="str" cm="1">
        <f t="array" ref="T159">INDEX('Sites Data'!$BD$11:$BD$210,(S$2+SUM($R$4:R158)))</f>
        <v/>
      </c>
      <c r="U159" s="25" t="str" cm="1">
        <f t="array" ref="U159">INDEX('Sites Data'!$BE$11:$BE$210,(S$2+SUM($R$4:$R158)))</f>
        <v/>
      </c>
      <c r="V159" s="25" t="str" cm="1">
        <f t="array" ref="V159">INDEX('Sites Data'!$BF$11:$BF$210,(S$2+SUM($R$4:$R158)))</f>
        <v/>
      </c>
      <c r="W159" s="25" t="str" cm="1">
        <f t="array" ref="W159">INDEX('Sites Data'!$BG$11:$BG$210,(S$2+SUM($R$4:$R158)))</f>
        <v/>
      </c>
      <c r="X159" s="25" t="str" cm="1">
        <f t="array" ref="X159">INDEX('Sites Data'!$BH$11:$BH$210,(S$2+SUM($R$4:$R158)))</f>
        <v/>
      </c>
      <c r="Y159" s="25" t="str" cm="1">
        <f t="array" ref="Y159">INDEX('Sites Data'!$BI$11:$BI$210,(S$2+SUM($R$4:$R158)))</f>
        <v/>
      </c>
      <c r="Z159" s="25" t="str" cm="1">
        <f t="array" ref="Z159">INDEX('Sites Data'!$BJ$11:$BJ$210,(S$2+SUM($R$4:$R158)))</f>
        <v/>
      </c>
      <c r="AA159" s="25" t="str" cm="1">
        <f t="array" ref="AA159">INDEX('Sites Data'!$BK$11:$BK$210,(S$2+SUM($R$4:$R158)))</f>
        <v/>
      </c>
      <c r="AB159" s="25" t="str">
        <f>IF(S159="","",SUMIF(Hide[Unique Types],$C159&amp;" "&amp;T159&amp;" "&amp;U159&amp;" "&amp;V159,SiteCalc2[FCI Charging Capacity '[kWh/day']]))</f>
        <v/>
      </c>
      <c r="AC159" s="27" t="str" cm="1">
        <f t="array" ref="AC159">IF(AC$2&lt;=$R159,INDEX('Sites Data'!$BC$11:$BC$210,(AC$2+SUM($R$4:$R158))),"")</f>
        <v/>
      </c>
      <c r="AD159" s="152" t="str" cm="1">
        <f t="array" ref="AD159">IF(AC$2&lt;=$R159,INDEX('Sites Data'!$BD$11:$BD$210,(AC$2+SUM($R$4:$R158))),"")</f>
        <v/>
      </c>
      <c r="AE159" s="27" t="str" cm="1">
        <f t="array" ref="AE159">IF(AC$2&lt;=$R159,INDEX('Sites Data'!$BE$11:$BE$210,(AC$2+SUM($R$4:$R158))),"")</f>
        <v/>
      </c>
      <c r="AF159" s="27" t="str" cm="1">
        <f t="array" ref="AF159">IF(AC$2&lt;=$R159,INDEX('Sites Data'!$BF$11:$BF$210,(AC$2+SUM($R$4:$R158))),"")</f>
        <v/>
      </c>
      <c r="AG159" s="27" t="str" cm="1">
        <f t="array" ref="AG159">IF(AC$2&lt;=$R159,INDEX('Sites Data'!$BG$11:$BG$210,(AC$2+SUM($R$4:$R158))),"")</f>
        <v/>
      </c>
      <c r="AH159" s="27" t="str" cm="1">
        <f t="array" ref="AH159">IF(AC$2&lt;=$R159,INDEX('Sites Data'!$BH$11:$BH$210,(AC$2+SUM($R$4:$R158))),"")</f>
        <v/>
      </c>
      <c r="AI159" s="27" t="str" cm="1">
        <f t="array" ref="AI159">IF(AC$2&lt;=$R159,INDEX('Sites Data'!$BI$11:$BI$210,(AC$2+SUM($R$4:$R158))),"")</f>
        <v/>
      </c>
      <c r="AJ159" s="27" t="str" cm="1">
        <f t="array" ref="AJ159">IF(AC$2&lt;=$R159,INDEX('Sites Data'!$BJ$11:$BJ$210,(AC$2+SUM($R$4:$R158))),"")</f>
        <v/>
      </c>
      <c r="AK159" s="27" t="str" cm="1">
        <f t="array" ref="AK159">IF(AC$2&lt;=$R159,INDEX('Sites Data'!$BK$11:$BK$210,(AC$2+SUM($R$4:$R158))),"")</f>
        <v/>
      </c>
      <c r="AL159" s="25" t="str">
        <f>IF(AC159="","",SUMIF(Hide[Unique Types],$C159&amp;" "&amp;AD159&amp;" "&amp;AE159&amp;" "&amp;AF159,SiteCalc2[FCI Charging Capacity '[kWh/day']]))</f>
        <v/>
      </c>
      <c r="AM159" s="27" t="str" cm="1">
        <f t="array" ref="AM159">IF(AM$2&lt;=$R159,INDEX('Sites Data'!$BC$11:$BC$210,(AM$2+SUM($R$4:$R158))),"")</f>
        <v/>
      </c>
      <c r="AN159" s="27" t="str" cm="1">
        <f t="array" ref="AN159">IF(AM$2&lt;=$R159,INDEX('Sites Data'!$BD$11:$BD$210,(AM$2+SUM($R$4:$R158))),"")</f>
        <v/>
      </c>
      <c r="AO159" s="27" t="str" cm="1">
        <f t="array" ref="AO159">IF(AM$2&lt;=$R159,INDEX('Sites Data'!$BE$11:$BE$210,(AM$2+SUM($R$4:$R158))),"")</f>
        <v/>
      </c>
      <c r="AP159" s="27" t="str" cm="1">
        <f t="array" ref="AP159">IF(AM$2&lt;=$R159,INDEX('Sites Data'!$BF$11:$BF$210,(AM$2+SUM($R$4:$R158))),"")</f>
        <v/>
      </c>
      <c r="AQ159" s="27" t="str" cm="1">
        <f t="array" ref="AQ159">IF(AM$2&lt;=$R159,INDEX('Sites Data'!$BG$11:$BG$210,(AM$2+SUM($R$4:$R158))),"")</f>
        <v/>
      </c>
      <c r="AR159" s="27" t="str" cm="1">
        <f t="array" ref="AR159">IF(AM$2&lt;=$R159,INDEX('Sites Data'!$BH$11:$BH$210,(AM$2+SUM($R$4:$R158))),"")</f>
        <v/>
      </c>
      <c r="AS159" s="27" t="str" cm="1">
        <f t="array" ref="AS159">IF(AM$2&lt;=$R159,INDEX('Sites Data'!$BI$11:$BI$210,(AM$2+SUM($R$4:$R158))),"")</f>
        <v/>
      </c>
      <c r="AT159" s="27" t="str" cm="1">
        <f t="array" ref="AT159">IF(AM$2&lt;=$R159,INDEX('Sites Data'!$BJ$11:$BJ$210,(AM$2+SUM($R$4:$R158))),"")</f>
        <v/>
      </c>
      <c r="AU159" s="27" t="str" cm="1">
        <f t="array" ref="AU159">IF(AM$2&lt;=$R159,INDEX('Sites Data'!$BK$11:$BK$210,(AM$2+SUM($R$4:$R158))),"")</f>
        <v/>
      </c>
      <c r="AV159" s="25" t="str">
        <f>IF(AM159="","",SUMIF(Hide[Unique Types],$C159&amp;" "&amp;AN159&amp;" "&amp;AO159&amp;" "&amp;AP159,SiteCalc2[FCI Charging Capacity '[kWh/day']]))</f>
        <v/>
      </c>
      <c r="AW159" s="27" t="str" cm="1">
        <f t="array" ref="AW159">IF(AW$2&lt;=$R159,INDEX('Sites Data'!$BC$11:$BC$210,(AW$2+SUM($R$4:$R158))),"")</f>
        <v/>
      </c>
      <c r="AX159" s="27" t="str" cm="1">
        <f t="array" ref="AX159">IF(AW$2&lt;=$R159,INDEX('Sites Data'!$BD$11:$BD$210,(AW$2+SUM($R$4:$R158))),"")</f>
        <v/>
      </c>
      <c r="AY159" s="27" t="str" cm="1">
        <f t="array" ref="AY159">IF(AW$2&lt;=$R159,INDEX('Sites Data'!$BE$11:$BE$210,(AW$2+SUM($R$4:$R158))),"")</f>
        <v/>
      </c>
      <c r="AZ159" s="27" t="str" cm="1">
        <f t="array" ref="AZ159">IF(AW$2&lt;=$R159,INDEX('Sites Data'!$BF$11:$BF$210,(AW$2+SUM($R$4:$R158))),"")</f>
        <v/>
      </c>
      <c r="BA159" s="27" t="str" cm="1">
        <f t="array" ref="BA159">IF(AW$2&lt;=$R159,INDEX('Sites Data'!$BG$11:$BG$210,(AW$2+SUM($R$4:$R158))),"")</f>
        <v/>
      </c>
      <c r="BB159" s="27" t="str" cm="1">
        <f t="array" ref="BB159">IF(AW$2&lt;=$R159,INDEX('Sites Data'!$BH$11:$BH$210,(AW$2+SUM($R$4:$R158))),"")</f>
        <v/>
      </c>
      <c r="BC159" s="27" t="str" cm="1">
        <f t="array" ref="BC159">IF(AW$2&lt;=$R159,INDEX('Sites Data'!$BI$11:$BI$210,(AW$2+SUM($R$4:$R158))),"")</f>
        <v/>
      </c>
      <c r="BD159" s="27" t="str" cm="1">
        <f t="array" ref="BD159">IF(AW$2&lt;=$R159,INDEX('Sites Data'!$BJ$11:$BJ$210,(AW$2+SUM($R$4:$R158))),"")</f>
        <v/>
      </c>
      <c r="BE159" s="27" t="str" cm="1">
        <f t="array" ref="BE159">IF(AW$2&lt;=$R159,INDEX('Sites Data'!$BK$11:$BK$210,(AW$2+SUM($R$4:$R158))),"")</f>
        <v/>
      </c>
      <c r="BF159" s="25" t="str">
        <f>IF(AW159="","",SUMIF(Hide[Unique Types],$C159&amp;" "&amp;AX159&amp;" "&amp;AY159&amp;" "&amp;AZ159,SiteCalc2[FCI Charging Capacity '[kWh/day']]))</f>
        <v/>
      </c>
      <c r="BG159" s="27" t="str" cm="1">
        <f t="array" ref="BG159">IF(BG$2&lt;=$R159,INDEX('Sites Data'!$BC$11:$BC$210,(BG$2+SUM($R$4:$R158))),"")</f>
        <v/>
      </c>
      <c r="BH159" s="27" t="str" cm="1">
        <f t="array" ref="BH159">IF(BG$2&lt;=$R159,INDEX('Sites Data'!$BD$11:$BD$210,(BG$2+SUM($R$4:$R158))),"")</f>
        <v/>
      </c>
      <c r="BI159" s="27" t="str" cm="1">
        <f t="array" ref="BI159">IF(BG$2&lt;=$R159,INDEX('Sites Data'!$BE$11:$BE$210,(BG$2+SUM($R$4:$R158))),"")</f>
        <v/>
      </c>
      <c r="BJ159" s="27" t="str" cm="1">
        <f t="array" ref="BJ159">IF(BG$2&lt;=$R159,INDEX('Sites Data'!$BF$11:$BF$210,(BG$2+SUM($R$4:$R158))),"")</f>
        <v/>
      </c>
      <c r="BK159" s="27" t="str" cm="1">
        <f t="array" ref="BK159">IF(BG$2&lt;=$R159,INDEX('Sites Data'!$BG$11:$BG$210,(BG$2+SUM($R$4:$R158))),"")</f>
        <v/>
      </c>
      <c r="BL159" s="27" t="str" cm="1">
        <f t="array" ref="BL159">IF(BG$2&lt;=$R159,INDEX('Sites Data'!$BH$11:$BH$210,(BG$2+SUM($R$4:$R158))),"")</f>
        <v/>
      </c>
      <c r="BM159" s="27" t="str" cm="1">
        <f t="array" ref="BM159">IF(BG$2&lt;=$R159,INDEX('Sites Data'!$BI$11:$BI$210,(BG$2+SUM($R$4:$R158))),"")</f>
        <v/>
      </c>
      <c r="BN159" s="27" t="str" cm="1">
        <f t="array" ref="BN159">IF(BG$2&lt;=$R159,INDEX('Sites Data'!$BJ$11:$BJ$210,(BG$2+SUM($R$4:$R158))),"")</f>
        <v/>
      </c>
      <c r="BO159" s="27" t="str" cm="1">
        <f t="array" ref="BO159">IF(BG$2&lt;=$R159,INDEX('Sites Data'!$BK$11:$BK$210,(BG$2+SUM($R$4:$R158))),"")</f>
        <v/>
      </c>
      <c r="BP159" s="25" t="str">
        <f>IF(BG159="","",SUMIF(Hide[Unique Types],$C159&amp;" "&amp;BH159&amp;" "&amp;BI159&amp;" "&amp;BJ159,SiteCalc2[FCI Charging Capacity '[kWh/day']]))</f>
        <v/>
      </c>
      <c r="BQ159" s="27" t="str" cm="1">
        <f t="array" ref="BQ159">IF(BQ$2&lt;=$R159,INDEX('Sites Data'!$BC$11:$BC$210,(BQ$2+SUM($R$4:$R158))),"")</f>
        <v/>
      </c>
      <c r="BR159" s="27" t="str" cm="1">
        <f t="array" ref="BR159">IF(BQ$2&lt;=$R159,INDEX('Sites Data'!$BD$11:$BD$210,(BQ$2+SUM($R$4:$R158))),"")</f>
        <v/>
      </c>
      <c r="BS159" s="27" t="str" cm="1">
        <f t="array" ref="BS159">IF(BQ$2&lt;=$R159,INDEX('Sites Data'!$BE$11:$BE$210,(BQ$2+SUM($R$4:$R158))),"")</f>
        <v/>
      </c>
      <c r="BT159" s="27" t="str" cm="1">
        <f t="array" ref="BT159">IF(BQ$2&lt;=$R159,INDEX('Sites Data'!$BF$11:$BF$210,(BQ$2+SUM($R$4:$R158))),"")</f>
        <v/>
      </c>
      <c r="BU159" s="27" t="str" cm="1">
        <f t="array" ref="BU159">IF(BQ$2&lt;=$R159,INDEX('Sites Data'!$BG$11:$BG$210,(BQ$2+SUM($R$4:$R158))),"")</f>
        <v/>
      </c>
      <c r="BV159" s="27" t="str" cm="1">
        <f t="array" ref="BV159">IF(BQ$2&lt;=$R159,INDEX('Sites Data'!$BH$11:$BH$210,(BQ$2+SUM($R$4:$R158))),"")</f>
        <v/>
      </c>
      <c r="BW159" s="27" t="str" cm="1">
        <f t="array" ref="BW159">IF(BQ$2&lt;=$R159,INDEX('Sites Data'!$BI$11:$BI$210,(BQ$2+SUM($R$4:$R158))),"")</f>
        <v/>
      </c>
      <c r="BX159" s="27" t="str" cm="1">
        <f t="array" ref="BX159">IF(BQ$2&lt;=$R159,INDEX('Sites Data'!$BJ$11:$BJ$210,(BQ$2+SUM($R$4:$R158))),"")</f>
        <v/>
      </c>
      <c r="BY159" s="27" t="str" cm="1">
        <f t="array" ref="BY159">IF(BQ$2&lt;=$R159,INDEX('Sites Data'!$BK$11:$BK$210,(BQ$2+SUM($R$4:$R158))),"")</f>
        <v/>
      </c>
      <c r="BZ159" s="25" t="str">
        <f>IF(BQ159="","",SUMIF(Hide[Unique Types],$C159&amp;" "&amp;BR159&amp;" "&amp;BS159&amp;" "&amp;BT159,SiteCalc2[FCI Charging Capacity '[kWh/day']]))</f>
        <v/>
      </c>
      <c r="CA159" s="27" t="str" cm="1">
        <f t="array" ref="CA159">IF(CA$2&lt;=$R159,INDEX('Sites Data'!$BC$11:$BC$210,(CA$2+SUM($R$4:$R158))),"")</f>
        <v/>
      </c>
      <c r="CB159" s="27" t="str" cm="1">
        <f t="array" ref="CB159">IF(CA$2&lt;=$R159,INDEX('Sites Data'!$BD$11:$BD$210,(CA$2+SUM($R$4:$R158))),"")</f>
        <v/>
      </c>
      <c r="CC159" s="27" t="str" cm="1">
        <f t="array" ref="CC159">IF(CA$2&lt;=$R159,INDEX('Sites Data'!$BE$11:$BE$210,(CA$2+SUM($R$4:$R158))),"")</f>
        <v/>
      </c>
      <c r="CD159" s="27" t="str" cm="1">
        <f t="array" ref="CD159">IF(CA$2&lt;=$R159,INDEX('Sites Data'!$BF$11:$BF$210,(CA$2+SUM($R$4:$R158))),"")</f>
        <v/>
      </c>
      <c r="CE159" s="27" t="str" cm="1">
        <f t="array" ref="CE159">IF(CA$2&lt;=$R159,INDEX('Sites Data'!$BG$11:$BG$210,(CA$2+SUM($R$4:$R158))),"")</f>
        <v/>
      </c>
      <c r="CF159" s="27" t="str" cm="1">
        <f t="array" ref="CF159">IF(CA$2&lt;=$R159,INDEX('Sites Data'!$BH$11:$BH$210,(CA$2+SUM($R$4:$R158))),"")</f>
        <v/>
      </c>
      <c r="CG159" s="27" t="str" cm="1">
        <f t="array" ref="CG159">IF(CA$2&lt;=$R159,INDEX('Sites Data'!$BI$11:$BI$210,(CA$2+SUM($R$4:$R158))),"")</f>
        <v/>
      </c>
      <c r="CH159" s="27" t="str" cm="1">
        <f t="array" ref="CH159">IF(CA$2&lt;=$R159,INDEX('Sites Data'!$BJ$11:$BJ$210,(CA$2+SUM($R$4:$R158))),"")</f>
        <v/>
      </c>
      <c r="CI159" s="27" t="str" cm="1">
        <f t="array" ref="CI159">IF(CA$2&lt;=$R159,INDEX('Sites Data'!$BK$11:$BK$210,(CA$2+SUM($R$4:$R158))),"")</f>
        <v/>
      </c>
      <c r="CJ159" s="25" t="str">
        <f>IF(CA159="","",SUMIF(Hide[Unique Types],$C159&amp;" "&amp;CB159&amp;" "&amp;CC159&amp;" "&amp;CD159,SiteCalc2[FCI Charging Capacity '[kWh/day']]))</f>
        <v/>
      </c>
      <c r="CK159" s="25" t="str">
        <f t="shared" si="35"/>
        <v/>
      </c>
      <c r="CL159" s="25" t="str">
        <f t="shared" si="36"/>
        <v/>
      </c>
      <c r="CM159" s="25" t="str">
        <f t="shared" si="37"/>
        <v/>
      </c>
      <c r="CN159" s="25" t="str">
        <f t="shared" si="38"/>
        <v/>
      </c>
      <c r="CO159" s="25" t="str">
        <f t="shared" si="39"/>
        <v/>
      </c>
      <c r="CP159" s="25" t="str">
        <f t="shared" si="40"/>
        <v/>
      </c>
      <c r="CQ159" s="25" t="str">
        <f t="shared" si="41"/>
        <v/>
      </c>
      <c r="CR159" s="25" t="str">
        <f t="shared" si="42"/>
        <v/>
      </c>
      <c r="CS159" s="25" t="str">
        <f t="shared" si="43"/>
        <v/>
      </c>
      <c r="CT159" s="25" t="str">
        <f t="shared" si="44"/>
        <v/>
      </c>
    </row>
    <row r="160" spans="1:98" x14ac:dyDescent="0.3">
      <c r="A160" s="20">
        <v>157</v>
      </c>
      <c r="B160" s="20">
        <f t="shared" si="34"/>
        <v>0</v>
      </c>
      <c r="D160" s="25">
        <f>_xlfn.XLOOKUP(C160,SiteChar[Site Name],SiteChar[Site Street Address],"",0,1)</f>
        <v>0</v>
      </c>
      <c r="E160" s="25" t="str">
        <f>_xlfn.XLOOKUP(D160,SiteChar[Site Street Address],SiteChar[Site City],"",0,1)</f>
        <v/>
      </c>
      <c r="F160" s="25">
        <f>_xlfn.XLOOKUP($C160,SiteChar[Site Name],SiteChar[Latitude],"",0,1)</f>
        <v>0</v>
      </c>
      <c r="G160" s="25">
        <f>_xlfn.XLOOKUP($C160,SiteChar[Site Name],SiteChar[Longitude],"",0,1)</f>
        <v>0</v>
      </c>
      <c r="H160" s="33">
        <f>_xlfn.XLOOKUP($C160,SiteChar[Site Name],SiteChar[Expected Date of Station Operation],"",0,1)</f>
        <v>0</v>
      </c>
      <c r="I160" s="34">
        <f>_xlfn.XLOOKUP($C160,SiteChar[Site Name],SiteChar[Expected Daily Permitted Hours],"",0,1)</f>
        <v>0</v>
      </c>
      <c r="J160" s="25">
        <f>_xlfn.XLOOKUP($C160,SiteChar[Site Name],SiteChar[Maximum Total Site Power 
'[kW']],"",0,1)</f>
        <v>0</v>
      </c>
      <c r="K160" s="25"/>
      <c r="L160" s="25" cm="1">
        <f t="array" ref="L160">_xlfn.XLOOKUP($C160,SiteChar[Site Name],SiteCalc1[Total Site
FCI 
Power Rating 
'[kW']],"",0,1)</f>
        <v>0</v>
      </c>
      <c r="M160" s="25" cm="1">
        <f t="array" ref="M160">_xlfn.XLOOKUP($C160,SiteChar[Site Name],SiteCalc1[Total 
Site 
LMD-FCI Power Rating 
'[kW']],"",0,1)</f>
        <v>0</v>
      </c>
      <c r="N160" s="25" cm="1">
        <f t="array" ref="N160">_xlfn.XLOOKUP($C160,SiteChar[Site Name],SiteCalc1[Total Site
HD-FCI Power Rating 
'[kW']],"",0,1)</f>
        <v>0</v>
      </c>
      <c r="O160" s="25" cm="1">
        <f t="array" ref="O160">_xlfn.XLOOKUP($C160,SiteChar[Site Name],SiteCalc2[Total Number of 
Site 
FSEs],"",0,1)</f>
        <v>0</v>
      </c>
      <c r="P160" s="27" cm="1">
        <f t="array" ref="P160">_xlfn.XLOOKUP($C160,SiteChar[Site Name],SiteCalc2[Total Number of Site
LMD-FCI FSEs],"",0,1)</f>
        <v>0</v>
      </c>
      <c r="Q160" s="27" cm="1">
        <f t="array" ref="Q160">_xlfn.XLOOKUP($C160,SiteChar[Site Name],SiteCalc2[Total Number of Site
HD-FCI FSEs],"",0,1)</f>
        <v>0</v>
      </c>
      <c r="R160" s="27" t="str" cm="1">
        <f t="array" ref="R160">_xlfn.XLOOKUP(C160,'Sites Data'!AZ167:$AZ$210,'Sites Data'!BA167:$BA$210,"",0,1)</f>
        <v/>
      </c>
      <c r="S160" s="25" t="str" cm="1">
        <f t="array" ref="S160">INDEX('Sites Data'!$BC$11:$BC$210,(S$2+SUM($R$4:R159)))</f>
        <v/>
      </c>
      <c r="T160" s="25" t="str" cm="1">
        <f t="array" ref="T160">INDEX('Sites Data'!$BD$11:$BD$210,(S$2+SUM($R$4:R159)))</f>
        <v/>
      </c>
      <c r="U160" s="25" t="str" cm="1">
        <f t="array" ref="U160">INDEX('Sites Data'!$BE$11:$BE$210,(S$2+SUM($R$4:$R159)))</f>
        <v/>
      </c>
      <c r="V160" s="25" t="str" cm="1">
        <f t="array" ref="V160">INDEX('Sites Data'!$BF$11:$BF$210,(S$2+SUM($R$4:$R159)))</f>
        <v/>
      </c>
      <c r="W160" s="25" t="str" cm="1">
        <f t="array" ref="W160">INDEX('Sites Data'!$BG$11:$BG$210,(S$2+SUM($R$4:$R159)))</f>
        <v/>
      </c>
      <c r="X160" s="25" t="str" cm="1">
        <f t="array" ref="X160">INDEX('Sites Data'!$BH$11:$BH$210,(S$2+SUM($R$4:$R159)))</f>
        <v/>
      </c>
      <c r="Y160" s="25" t="str" cm="1">
        <f t="array" ref="Y160">INDEX('Sites Data'!$BI$11:$BI$210,(S$2+SUM($R$4:$R159)))</f>
        <v/>
      </c>
      <c r="Z160" s="25" t="str" cm="1">
        <f t="array" ref="Z160">INDEX('Sites Data'!$BJ$11:$BJ$210,(S$2+SUM($R$4:$R159)))</f>
        <v/>
      </c>
      <c r="AA160" s="25" t="str" cm="1">
        <f t="array" ref="AA160">INDEX('Sites Data'!$BK$11:$BK$210,(S$2+SUM($R$4:$R159)))</f>
        <v/>
      </c>
      <c r="AB160" s="25" t="str">
        <f>IF(S160="","",SUMIF(Hide[Unique Types],$C160&amp;" "&amp;T160&amp;" "&amp;U160&amp;" "&amp;V160,SiteCalc2[FCI Charging Capacity '[kWh/day']]))</f>
        <v/>
      </c>
      <c r="AC160" s="27" t="str" cm="1">
        <f t="array" ref="AC160">IF(AC$2&lt;=$R160,INDEX('Sites Data'!$BC$11:$BC$210,(AC$2+SUM($R$4:$R159))),"")</f>
        <v/>
      </c>
      <c r="AD160" s="152" t="str" cm="1">
        <f t="array" ref="AD160">IF(AC$2&lt;=$R160,INDEX('Sites Data'!$BD$11:$BD$210,(AC$2+SUM($R$4:$R159))),"")</f>
        <v/>
      </c>
      <c r="AE160" s="27" t="str" cm="1">
        <f t="array" ref="AE160">IF(AC$2&lt;=$R160,INDEX('Sites Data'!$BE$11:$BE$210,(AC$2+SUM($R$4:$R159))),"")</f>
        <v/>
      </c>
      <c r="AF160" s="27" t="str" cm="1">
        <f t="array" ref="AF160">IF(AC$2&lt;=$R160,INDEX('Sites Data'!$BF$11:$BF$210,(AC$2+SUM($R$4:$R159))),"")</f>
        <v/>
      </c>
      <c r="AG160" s="27" t="str" cm="1">
        <f t="array" ref="AG160">IF(AC$2&lt;=$R160,INDEX('Sites Data'!$BG$11:$BG$210,(AC$2+SUM($R$4:$R159))),"")</f>
        <v/>
      </c>
      <c r="AH160" s="27" t="str" cm="1">
        <f t="array" ref="AH160">IF(AC$2&lt;=$R160,INDEX('Sites Data'!$BH$11:$BH$210,(AC$2+SUM($R$4:$R159))),"")</f>
        <v/>
      </c>
      <c r="AI160" s="27" t="str" cm="1">
        <f t="array" ref="AI160">IF(AC$2&lt;=$R160,INDEX('Sites Data'!$BI$11:$BI$210,(AC$2+SUM($R$4:$R159))),"")</f>
        <v/>
      </c>
      <c r="AJ160" s="27" t="str" cm="1">
        <f t="array" ref="AJ160">IF(AC$2&lt;=$R160,INDEX('Sites Data'!$BJ$11:$BJ$210,(AC$2+SUM($R$4:$R159))),"")</f>
        <v/>
      </c>
      <c r="AK160" s="27" t="str" cm="1">
        <f t="array" ref="AK160">IF(AC$2&lt;=$R160,INDEX('Sites Data'!$BK$11:$BK$210,(AC$2+SUM($R$4:$R159))),"")</f>
        <v/>
      </c>
      <c r="AL160" s="25" t="str">
        <f>IF(AC160="","",SUMIF(Hide[Unique Types],$C160&amp;" "&amp;AD160&amp;" "&amp;AE160&amp;" "&amp;AF160,SiteCalc2[FCI Charging Capacity '[kWh/day']]))</f>
        <v/>
      </c>
      <c r="AM160" s="27" t="str" cm="1">
        <f t="array" ref="AM160">IF(AM$2&lt;=$R160,INDEX('Sites Data'!$BC$11:$BC$210,(AM$2+SUM($R$4:$R159))),"")</f>
        <v/>
      </c>
      <c r="AN160" s="27" t="str" cm="1">
        <f t="array" ref="AN160">IF(AM$2&lt;=$R160,INDEX('Sites Data'!$BD$11:$BD$210,(AM$2+SUM($R$4:$R159))),"")</f>
        <v/>
      </c>
      <c r="AO160" s="27" t="str" cm="1">
        <f t="array" ref="AO160">IF(AM$2&lt;=$R160,INDEX('Sites Data'!$BE$11:$BE$210,(AM$2+SUM($R$4:$R159))),"")</f>
        <v/>
      </c>
      <c r="AP160" s="27" t="str" cm="1">
        <f t="array" ref="AP160">IF(AM$2&lt;=$R160,INDEX('Sites Data'!$BF$11:$BF$210,(AM$2+SUM($R$4:$R159))),"")</f>
        <v/>
      </c>
      <c r="AQ160" s="27" t="str" cm="1">
        <f t="array" ref="AQ160">IF(AM$2&lt;=$R160,INDEX('Sites Data'!$BG$11:$BG$210,(AM$2+SUM($R$4:$R159))),"")</f>
        <v/>
      </c>
      <c r="AR160" s="27" t="str" cm="1">
        <f t="array" ref="AR160">IF(AM$2&lt;=$R160,INDEX('Sites Data'!$BH$11:$BH$210,(AM$2+SUM($R$4:$R159))),"")</f>
        <v/>
      </c>
      <c r="AS160" s="27" t="str" cm="1">
        <f t="array" ref="AS160">IF(AM$2&lt;=$R160,INDEX('Sites Data'!$BI$11:$BI$210,(AM$2+SUM($R$4:$R159))),"")</f>
        <v/>
      </c>
      <c r="AT160" s="27" t="str" cm="1">
        <f t="array" ref="AT160">IF(AM$2&lt;=$R160,INDEX('Sites Data'!$BJ$11:$BJ$210,(AM$2+SUM($R$4:$R159))),"")</f>
        <v/>
      </c>
      <c r="AU160" s="27" t="str" cm="1">
        <f t="array" ref="AU160">IF(AM$2&lt;=$R160,INDEX('Sites Data'!$BK$11:$BK$210,(AM$2+SUM($R$4:$R159))),"")</f>
        <v/>
      </c>
      <c r="AV160" s="25" t="str">
        <f>IF(AM160="","",SUMIF(Hide[Unique Types],$C160&amp;" "&amp;AN160&amp;" "&amp;AO160&amp;" "&amp;AP160,SiteCalc2[FCI Charging Capacity '[kWh/day']]))</f>
        <v/>
      </c>
      <c r="AW160" s="27" t="str" cm="1">
        <f t="array" ref="AW160">IF(AW$2&lt;=$R160,INDEX('Sites Data'!$BC$11:$BC$210,(AW$2+SUM($R$4:$R159))),"")</f>
        <v/>
      </c>
      <c r="AX160" s="27" t="str" cm="1">
        <f t="array" ref="AX160">IF(AW$2&lt;=$R160,INDEX('Sites Data'!$BD$11:$BD$210,(AW$2+SUM($R$4:$R159))),"")</f>
        <v/>
      </c>
      <c r="AY160" s="27" t="str" cm="1">
        <f t="array" ref="AY160">IF(AW$2&lt;=$R160,INDEX('Sites Data'!$BE$11:$BE$210,(AW$2+SUM($R$4:$R159))),"")</f>
        <v/>
      </c>
      <c r="AZ160" s="27" t="str" cm="1">
        <f t="array" ref="AZ160">IF(AW$2&lt;=$R160,INDEX('Sites Data'!$BF$11:$BF$210,(AW$2+SUM($R$4:$R159))),"")</f>
        <v/>
      </c>
      <c r="BA160" s="27" t="str" cm="1">
        <f t="array" ref="BA160">IF(AW$2&lt;=$R160,INDEX('Sites Data'!$BG$11:$BG$210,(AW$2+SUM($R$4:$R159))),"")</f>
        <v/>
      </c>
      <c r="BB160" s="27" t="str" cm="1">
        <f t="array" ref="BB160">IF(AW$2&lt;=$R160,INDEX('Sites Data'!$BH$11:$BH$210,(AW$2+SUM($R$4:$R159))),"")</f>
        <v/>
      </c>
      <c r="BC160" s="27" t="str" cm="1">
        <f t="array" ref="BC160">IF(AW$2&lt;=$R160,INDEX('Sites Data'!$BI$11:$BI$210,(AW$2+SUM($R$4:$R159))),"")</f>
        <v/>
      </c>
      <c r="BD160" s="27" t="str" cm="1">
        <f t="array" ref="BD160">IF(AW$2&lt;=$R160,INDEX('Sites Data'!$BJ$11:$BJ$210,(AW$2+SUM($R$4:$R159))),"")</f>
        <v/>
      </c>
      <c r="BE160" s="27" t="str" cm="1">
        <f t="array" ref="BE160">IF(AW$2&lt;=$R160,INDEX('Sites Data'!$BK$11:$BK$210,(AW$2+SUM($R$4:$R159))),"")</f>
        <v/>
      </c>
      <c r="BF160" s="25" t="str">
        <f>IF(AW160="","",SUMIF(Hide[Unique Types],$C160&amp;" "&amp;AX160&amp;" "&amp;AY160&amp;" "&amp;AZ160,SiteCalc2[FCI Charging Capacity '[kWh/day']]))</f>
        <v/>
      </c>
      <c r="BG160" s="27" t="str" cm="1">
        <f t="array" ref="BG160">IF(BG$2&lt;=$R160,INDEX('Sites Data'!$BC$11:$BC$210,(BG$2+SUM($R$4:$R159))),"")</f>
        <v/>
      </c>
      <c r="BH160" s="27" t="str" cm="1">
        <f t="array" ref="BH160">IF(BG$2&lt;=$R160,INDEX('Sites Data'!$BD$11:$BD$210,(BG$2+SUM($R$4:$R159))),"")</f>
        <v/>
      </c>
      <c r="BI160" s="27" t="str" cm="1">
        <f t="array" ref="BI160">IF(BG$2&lt;=$R160,INDEX('Sites Data'!$BE$11:$BE$210,(BG$2+SUM($R$4:$R159))),"")</f>
        <v/>
      </c>
      <c r="BJ160" s="27" t="str" cm="1">
        <f t="array" ref="BJ160">IF(BG$2&lt;=$R160,INDEX('Sites Data'!$BF$11:$BF$210,(BG$2+SUM($R$4:$R159))),"")</f>
        <v/>
      </c>
      <c r="BK160" s="27" t="str" cm="1">
        <f t="array" ref="BK160">IF(BG$2&lt;=$R160,INDEX('Sites Data'!$BG$11:$BG$210,(BG$2+SUM($R$4:$R159))),"")</f>
        <v/>
      </c>
      <c r="BL160" s="27" t="str" cm="1">
        <f t="array" ref="BL160">IF(BG$2&lt;=$R160,INDEX('Sites Data'!$BH$11:$BH$210,(BG$2+SUM($R$4:$R159))),"")</f>
        <v/>
      </c>
      <c r="BM160" s="27" t="str" cm="1">
        <f t="array" ref="BM160">IF(BG$2&lt;=$R160,INDEX('Sites Data'!$BI$11:$BI$210,(BG$2+SUM($R$4:$R159))),"")</f>
        <v/>
      </c>
      <c r="BN160" s="27" t="str" cm="1">
        <f t="array" ref="BN160">IF(BG$2&lt;=$R160,INDEX('Sites Data'!$BJ$11:$BJ$210,(BG$2+SUM($R$4:$R159))),"")</f>
        <v/>
      </c>
      <c r="BO160" s="27" t="str" cm="1">
        <f t="array" ref="BO160">IF(BG$2&lt;=$R160,INDEX('Sites Data'!$BK$11:$BK$210,(BG$2+SUM($R$4:$R159))),"")</f>
        <v/>
      </c>
      <c r="BP160" s="25" t="str">
        <f>IF(BG160="","",SUMIF(Hide[Unique Types],$C160&amp;" "&amp;BH160&amp;" "&amp;BI160&amp;" "&amp;BJ160,SiteCalc2[FCI Charging Capacity '[kWh/day']]))</f>
        <v/>
      </c>
      <c r="BQ160" s="27" t="str" cm="1">
        <f t="array" ref="BQ160">IF(BQ$2&lt;=$R160,INDEX('Sites Data'!$BC$11:$BC$210,(BQ$2+SUM($R$4:$R159))),"")</f>
        <v/>
      </c>
      <c r="BR160" s="27" t="str" cm="1">
        <f t="array" ref="BR160">IF(BQ$2&lt;=$R160,INDEX('Sites Data'!$BD$11:$BD$210,(BQ$2+SUM($R$4:$R159))),"")</f>
        <v/>
      </c>
      <c r="BS160" s="27" t="str" cm="1">
        <f t="array" ref="BS160">IF(BQ$2&lt;=$R160,INDEX('Sites Data'!$BE$11:$BE$210,(BQ$2+SUM($R$4:$R159))),"")</f>
        <v/>
      </c>
      <c r="BT160" s="27" t="str" cm="1">
        <f t="array" ref="BT160">IF(BQ$2&lt;=$R160,INDEX('Sites Data'!$BF$11:$BF$210,(BQ$2+SUM($R$4:$R159))),"")</f>
        <v/>
      </c>
      <c r="BU160" s="27" t="str" cm="1">
        <f t="array" ref="BU160">IF(BQ$2&lt;=$R160,INDEX('Sites Data'!$BG$11:$BG$210,(BQ$2+SUM($R$4:$R159))),"")</f>
        <v/>
      </c>
      <c r="BV160" s="27" t="str" cm="1">
        <f t="array" ref="BV160">IF(BQ$2&lt;=$R160,INDEX('Sites Data'!$BH$11:$BH$210,(BQ$2+SUM($R$4:$R159))),"")</f>
        <v/>
      </c>
      <c r="BW160" s="27" t="str" cm="1">
        <f t="array" ref="BW160">IF(BQ$2&lt;=$R160,INDEX('Sites Data'!$BI$11:$BI$210,(BQ$2+SUM($R$4:$R159))),"")</f>
        <v/>
      </c>
      <c r="BX160" s="27" t="str" cm="1">
        <f t="array" ref="BX160">IF(BQ$2&lt;=$R160,INDEX('Sites Data'!$BJ$11:$BJ$210,(BQ$2+SUM($R$4:$R159))),"")</f>
        <v/>
      </c>
      <c r="BY160" s="27" t="str" cm="1">
        <f t="array" ref="BY160">IF(BQ$2&lt;=$R160,INDEX('Sites Data'!$BK$11:$BK$210,(BQ$2+SUM($R$4:$R159))),"")</f>
        <v/>
      </c>
      <c r="BZ160" s="25" t="str">
        <f>IF(BQ160="","",SUMIF(Hide[Unique Types],$C160&amp;" "&amp;BR160&amp;" "&amp;BS160&amp;" "&amp;BT160,SiteCalc2[FCI Charging Capacity '[kWh/day']]))</f>
        <v/>
      </c>
      <c r="CA160" s="27" t="str" cm="1">
        <f t="array" ref="CA160">IF(CA$2&lt;=$R160,INDEX('Sites Data'!$BC$11:$BC$210,(CA$2+SUM($R$4:$R159))),"")</f>
        <v/>
      </c>
      <c r="CB160" s="27" t="str" cm="1">
        <f t="array" ref="CB160">IF(CA$2&lt;=$R160,INDEX('Sites Data'!$BD$11:$BD$210,(CA$2+SUM($R$4:$R159))),"")</f>
        <v/>
      </c>
      <c r="CC160" s="27" t="str" cm="1">
        <f t="array" ref="CC160">IF(CA$2&lt;=$R160,INDEX('Sites Data'!$BE$11:$BE$210,(CA$2+SUM($R$4:$R159))),"")</f>
        <v/>
      </c>
      <c r="CD160" s="27" t="str" cm="1">
        <f t="array" ref="CD160">IF(CA$2&lt;=$R160,INDEX('Sites Data'!$BF$11:$BF$210,(CA$2+SUM($R$4:$R159))),"")</f>
        <v/>
      </c>
      <c r="CE160" s="27" t="str" cm="1">
        <f t="array" ref="CE160">IF(CA$2&lt;=$R160,INDEX('Sites Data'!$BG$11:$BG$210,(CA$2+SUM($R$4:$R159))),"")</f>
        <v/>
      </c>
      <c r="CF160" s="27" t="str" cm="1">
        <f t="array" ref="CF160">IF(CA$2&lt;=$R160,INDEX('Sites Data'!$BH$11:$BH$210,(CA$2+SUM($R$4:$R159))),"")</f>
        <v/>
      </c>
      <c r="CG160" s="27" t="str" cm="1">
        <f t="array" ref="CG160">IF(CA$2&lt;=$R160,INDEX('Sites Data'!$BI$11:$BI$210,(CA$2+SUM($R$4:$R159))),"")</f>
        <v/>
      </c>
      <c r="CH160" s="27" t="str" cm="1">
        <f t="array" ref="CH160">IF(CA$2&lt;=$R160,INDEX('Sites Data'!$BJ$11:$BJ$210,(CA$2+SUM($R$4:$R159))),"")</f>
        <v/>
      </c>
      <c r="CI160" s="27" t="str" cm="1">
        <f t="array" ref="CI160">IF(CA$2&lt;=$R160,INDEX('Sites Data'!$BK$11:$BK$210,(CA$2+SUM($R$4:$R159))),"")</f>
        <v/>
      </c>
      <c r="CJ160" s="25" t="str">
        <f>IF(CA160="","",SUMIF(Hide[Unique Types],$C160&amp;" "&amp;CB160&amp;" "&amp;CC160&amp;" "&amp;CD160,SiteCalc2[FCI Charging Capacity '[kWh/day']]))</f>
        <v/>
      </c>
      <c r="CK160" s="25" t="str">
        <f t="shared" si="35"/>
        <v/>
      </c>
      <c r="CL160" s="25" t="str">
        <f t="shared" si="36"/>
        <v/>
      </c>
      <c r="CM160" s="25" t="str">
        <f t="shared" si="37"/>
        <v/>
      </c>
      <c r="CN160" s="25" t="str">
        <f t="shared" si="38"/>
        <v/>
      </c>
      <c r="CO160" s="25" t="str">
        <f t="shared" si="39"/>
        <v/>
      </c>
      <c r="CP160" s="25" t="str">
        <f t="shared" si="40"/>
        <v/>
      </c>
      <c r="CQ160" s="25" t="str">
        <f t="shared" si="41"/>
        <v/>
      </c>
      <c r="CR160" s="25" t="str">
        <f t="shared" si="42"/>
        <v/>
      </c>
      <c r="CS160" s="25" t="str">
        <f t="shared" si="43"/>
        <v/>
      </c>
      <c r="CT160" s="25" t="str">
        <f t="shared" si="44"/>
        <v/>
      </c>
    </row>
    <row r="161" spans="1:98" x14ac:dyDescent="0.3">
      <c r="A161" s="20">
        <v>158</v>
      </c>
      <c r="B161" s="20">
        <f t="shared" si="34"/>
        <v>0</v>
      </c>
      <c r="D161" s="25">
        <f>_xlfn.XLOOKUP(C161,SiteChar[Site Name],SiteChar[Site Street Address],"",0,1)</f>
        <v>0</v>
      </c>
      <c r="E161" s="25" t="str">
        <f>_xlfn.XLOOKUP(D161,SiteChar[Site Street Address],SiteChar[Site City],"",0,1)</f>
        <v/>
      </c>
      <c r="F161" s="25">
        <f>_xlfn.XLOOKUP($C161,SiteChar[Site Name],SiteChar[Latitude],"",0,1)</f>
        <v>0</v>
      </c>
      <c r="G161" s="25">
        <f>_xlfn.XLOOKUP($C161,SiteChar[Site Name],SiteChar[Longitude],"",0,1)</f>
        <v>0</v>
      </c>
      <c r="H161" s="33">
        <f>_xlfn.XLOOKUP($C161,SiteChar[Site Name],SiteChar[Expected Date of Station Operation],"",0,1)</f>
        <v>0</v>
      </c>
      <c r="I161" s="34">
        <f>_xlfn.XLOOKUP($C161,SiteChar[Site Name],SiteChar[Expected Daily Permitted Hours],"",0,1)</f>
        <v>0</v>
      </c>
      <c r="J161" s="25">
        <f>_xlfn.XLOOKUP($C161,SiteChar[Site Name],SiteChar[Maximum Total Site Power 
'[kW']],"",0,1)</f>
        <v>0</v>
      </c>
      <c r="K161" s="25"/>
      <c r="L161" s="25" cm="1">
        <f t="array" ref="L161">_xlfn.XLOOKUP($C161,SiteChar[Site Name],SiteCalc1[Total Site
FCI 
Power Rating 
'[kW']],"",0,1)</f>
        <v>0</v>
      </c>
      <c r="M161" s="25" cm="1">
        <f t="array" ref="M161">_xlfn.XLOOKUP($C161,SiteChar[Site Name],SiteCalc1[Total 
Site 
LMD-FCI Power Rating 
'[kW']],"",0,1)</f>
        <v>0</v>
      </c>
      <c r="N161" s="25" cm="1">
        <f t="array" ref="N161">_xlfn.XLOOKUP($C161,SiteChar[Site Name],SiteCalc1[Total Site
HD-FCI Power Rating 
'[kW']],"",0,1)</f>
        <v>0</v>
      </c>
      <c r="O161" s="25" cm="1">
        <f t="array" ref="O161">_xlfn.XLOOKUP($C161,SiteChar[Site Name],SiteCalc2[Total Number of 
Site 
FSEs],"",0,1)</f>
        <v>0</v>
      </c>
      <c r="P161" s="27" cm="1">
        <f t="array" ref="P161">_xlfn.XLOOKUP($C161,SiteChar[Site Name],SiteCalc2[Total Number of Site
LMD-FCI FSEs],"",0,1)</f>
        <v>0</v>
      </c>
      <c r="Q161" s="27" cm="1">
        <f t="array" ref="Q161">_xlfn.XLOOKUP($C161,SiteChar[Site Name],SiteCalc2[Total Number of Site
HD-FCI FSEs],"",0,1)</f>
        <v>0</v>
      </c>
      <c r="R161" s="27" t="str" cm="1">
        <f t="array" ref="R161">_xlfn.XLOOKUP(C161,'Sites Data'!AZ168:$AZ$210,'Sites Data'!BA168:$BA$210,"",0,1)</f>
        <v/>
      </c>
      <c r="S161" s="25" t="str" cm="1">
        <f t="array" ref="S161">INDEX('Sites Data'!$BC$11:$BC$210,(S$2+SUM($R$4:R160)))</f>
        <v/>
      </c>
      <c r="T161" s="25" t="str" cm="1">
        <f t="array" ref="T161">INDEX('Sites Data'!$BD$11:$BD$210,(S$2+SUM($R$4:R160)))</f>
        <v/>
      </c>
      <c r="U161" s="25" t="str" cm="1">
        <f t="array" ref="U161">INDEX('Sites Data'!$BE$11:$BE$210,(S$2+SUM($R$4:$R160)))</f>
        <v/>
      </c>
      <c r="V161" s="25" t="str" cm="1">
        <f t="array" ref="V161">INDEX('Sites Data'!$BF$11:$BF$210,(S$2+SUM($R$4:$R160)))</f>
        <v/>
      </c>
      <c r="W161" s="25" t="str" cm="1">
        <f t="array" ref="W161">INDEX('Sites Data'!$BG$11:$BG$210,(S$2+SUM($R$4:$R160)))</f>
        <v/>
      </c>
      <c r="X161" s="25" t="str" cm="1">
        <f t="array" ref="X161">INDEX('Sites Data'!$BH$11:$BH$210,(S$2+SUM($R$4:$R160)))</f>
        <v/>
      </c>
      <c r="Y161" s="25" t="str" cm="1">
        <f t="array" ref="Y161">INDEX('Sites Data'!$BI$11:$BI$210,(S$2+SUM($R$4:$R160)))</f>
        <v/>
      </c>
      <c r="Z161" s="25" t="str" cm="1">
        <f t="array" ref="Z161">INDEX('Sites Data'!$BJ$11:$BJ$210,(S$2+SUM($R$4:$R160)))</f>
        <v/>
      </c>
      <c r="AA161" s="25" t="str" cm="1">
        <f t="array" ref="AA161">INDEX('Sites Data'!$BK$11:$BK$210,(S$2+SUM($R$4:$R160)))</f>
        <v/>
      </c>
      <c r="AB161" s="25" t="str">
        <f>IF(S161="","",SUMIF(Hide[Unique Types],$C161&amp;" "&amp;T161&amp;" "&amp;U161&amp;" "&amp;V161,SiteCalc2[FCI Charging Capacity '[kWh/day']]))</f>
        <v/>
      </c>
      <c r="AC161" s="27" t="str" cm="1">
        <f t="array" ref="AC161">IF(AC$2&lt;=$R161,INDEX('Sites Data'!$BC$11:$BC$210,(AC$2+SUM($R$4:$R160))),"")</f>
        <v/>
      </c>
      <c r="AD161" s="152" t="str" cm="1">
        <f t="array" ref="AD161">IF(AC$2&lt;=$R161,INDEX('Sites Data'!$BD$11:$BD$210,(AC$2+SUM($R$4:$R160))),"")</f>
        <v/>
      </c>
      <c r="AE161" s="27" t="str" cm="1">
        <f t="array" ref="AE161">IF(AC$2&lt;=$R161,INDEX('Sites Data'!$BE$11:$BE$210,(AC$2+SUM($R$4:$R160))),"")</f>
        <v/>
      </c>
      <c r="AF161" s="27" t="str" cm="1">
        <f t="array" ref="AF161">IF(AC$2&lt;=$R161,INDEX('Sites Data'!$BF$11:$BF$210,(AC$2+SUM($R$4:$R160))),"")</f>
        <v/>
      </c>
      <c r="AG161" s="27" t="str" cm="1">
        <f t="array" ref="AG161">IF(AC$2&lt;=$R161,INDEX('Sites Data'!$BG$11:$BG$210,(AC$2+SUM($R$4:$R160))),"")</f>
        <v/>
      </c>
      <c r="AH161" s="27" t="str" cm="1">
        <f t="array" ref="AH161">IF(AC$2&lt;=$R161,INDEX('Sites Data'!$BH$11:$BH$210,(AC$2+SUM($R$4:$R160))),"")</f>
        <v/>
      </c>
      <c r="AI161" s="27" t="str" cm="1">
        <f t="array" ref="AI161">IF(AC$2&lt;=$R161,INDEX('Sites Data'!$BI$11:$BI$210,(AC$2+SUM($R$4:$R160))),"")</f>
        <v/>
      </c>
      <c r="AJ161" s="27" t="str" cm="1">
        <f t="array" ref="AJ161">IF(AC$2&lt;=$R161,INDEX('Sites Data'!$BJ$11:$BJ$210,(AC$2+SUM($R$4:$R160))),"")</f>
        <v/>
      </c>
      <c r="AK161" s="27" t="str" cm="1">
        <f t="array" ref="AK161">IF(AC$2&lt;=$R161,INDEX('Sites Data'!$BK$11:$BK$210,(AC$2+SUM($R$4:$R160))),"")</f>
        <v/>
      </c>
      <c r="AL161" s="25" t="str">
        <f>IF(AC161="","",SUMIF(Hide[Unique Types],$C161&amp;" "&amp;AD161&amp;" "&amp;AE161&amp;" "&amp;AF161,SiteCalc2[FCI Charging Capacity '[kWh/day']]))</f>
        <v/>
      </c>
      <c r="AM161" s="27" t="str" cm="1">
        <f t="array" ref="AM161">IF(AM$2&lt;=$R161,INDEX('Sites Data'!$BC$11:$BC$210,(AM$2+SUM($R$4:$R160))),"")</f>
        <v/>
      </c>
      <c r="AN161" s="27" t="str" cm="1">
        <f t="array" ref="AN161">IF(AM$2&lt;=$R161,INDEX('Sites Data'!$BD$11:$BD$210,(AM$2+SUM($R$4:$R160))),"")</f>
        <v/>
      </c>
      <c r="AO161" s="27" t="str" cm="1">
        <f t="array" ref="AO161">IF(AM$2&lt;=$R161,INDEX('Sites Data'!$BE$11:$BE$210,(AM$2+SUM($R$4:$R160))),"")</f>
        <v/>
      </c>
      <c r="AP161" s="27" t="str" cm="1">
        <f t="array" ref="AP161">IF(AM$2&lt;=$R161,INDEX('Sites Data'!$BF$11:$BF$210,(AM$2+SUM($R$4:$R160))),"")</f>
        <v/>
      </c>
      <c r="AQ161" s="27" t="str" cm="1">
        <f t="array" ref="AQ161">IF(AM$2&lt;=$R161,INDEX('Sites Data'!$BG$11:$BG$210,(AM$2+SUM($R$4:$R160))),"")</f>
        <v/>
      </c>
      <c r="AR161" s="27" t="str" cm="1">
        <f t="array" ref="AR161">IF(AM$2&lt;=$R161,INDEX('Sites Data'!$BH$11:$BH$210,(AM$2+SUM($R$4:$R160))),"")</f>
        <v/>
      </c>
      <c r="AS161" s="27" t="str" cm="1">
        <f t="array" ref="AS161">IF(AM$2&lt;=$R161,INDEX('Sites Data'!$BI$11:$BI$210,(AM$2+SUM($R$4:$R160))),"")</f>
        <v/>
      </c>
      <c r="AT161" s="27" t="str" cm="1">
        <f t="array" ref="AT161">IF(AM$2&lt;=$R161,INDEX('Sites Data'!$BJ$11:$BJ$210,(AM$2+SUM($R$4:$R160))),"")</f>
        <v/>
      </c>
      <c r="AU161" s="27" t="str" cm="1">
        <f t="array" ref="AU161">IF(AM$2&lt;=$R161,INDEX('Sites Data'!$BK$11:$BK$210,(AM$2+SUM($R$4:$R160))),"")</f>
        <v/>
      </c>
      <c r="AV161" s="25" t="str">
        <f>IF(AM161="","",SUMIF(Hide[Unique Types],$C161&amp;" "&amp;AN161&amp;" "&amp;AO161&amp;" "&amp;AP161,SiteCalc2[FCI Charging Capacity '[kWh/day']]))</f>
        <v/>
      </c>
      <c r="AW161" s="27" t="str" cm="1">
        <f t="array" ref="AW161">IF(AW$2&lt;=$R161,INDEX('Sites Data'!$BC$11:$BC$210,(AW$2+SUM($R$4:$R160))),"")</f>
        <v/>
      </c>
      <c r="AX161" s="27" t="str" cm="1">
        <f t="array" ref="AX161">IF(AW$2&lt;=$R161,INDEX('Sites Data'!$BD$11:$BD$210,(AW$2+SUM($R$4:$R160))),"")</f>
        <v/>
      </c>
      <c r="AY161" s="27" t="str" cm="1">
        <f t="array" ref="AY161">IF(AW$2&lt;=$R161,INDEX('Sites Data'!$BE$11:$BE$210,(AW$2+SUM($R$4:$R160))),"")</f>
        <v/>
      </c>
      <c r="AZ161" s="27" t="str" cm="1">
        <f t="array" ref="AZ161">IF(AW$2&lt;=$R161,INDEX('Sites Data'!$BF$11:$BF$210,(AW$2+SUM($R$4:$R160))),"")</f>
        <v/>
      </c>
      <c r="BA161" s="27" t="str" cm="1">
        <f t="array" ref="BA161">IF(AW$2&lt;=$R161,INDEX('Sites Data'!$BG$11:$BG$210,(AW$2+SUM($R$4:$R160))),"")</f>
        <v/>
      </c>
      <c r="BB161" s="27" t="str" cm="1">
        <f t="array" ref="BB161">IF(AW$2&lt;=$R161,INDEX('Sites Data'!$BH$11:$BH$210,(AW$2+SUM($R$4:$R160))),"")</f>
        <v/>
      </c>
      <c r="BC161" s="27" t="str" cm="1">
        <f t="array" ref="BC161">IF(AW$2&lt;=$R161,INDEX('Sites Data'!$BI$11:$BI$210,(AW$2+SUM($R$4:$R160))),"")</f>
        <v/>
      </c>
      <c r="BD161" s="27" t="str" cm="1">
        <f t="array" ref="BD161">IF(AW$2&lt;=$R161,INDEX('Sites Data'!$BJ$11:$BJ$210,(AW$2+SUM($R$4:$R160))),"")</f>
        <v/>
      </c>
      <c r="BE161" s="27" t="str" cm="1">
        <f t="array" ref="BE161">IF(AW$2&lt;=$R161,INDEX('Sites Data'!$BK$11:$BK$210,(AW$2+SUM($R$4:$R160))),"")</f>
        <v/>
      </c>
      <c r="BF161" s="25" t="str">
        <f>IF(AW161="","",SUMIF(Hide[Unique Types],$C161&amp;" "&amp;AX161&amp;" "&amp;AY161&amp;" "&amp;AZ161,SiteCalc2[FCI Charging Capacity '[kWh/day']]))</f>
        <v/>
      </c>
      <c r="BG161" s="27" t="str" cm="1">
        <f t="array" ref="BG161">IF(BG$2&lt;=$R161,INDEX('Sites Data'!$BC$11:$BC$210,(BG$2+SUM($R$4:$R160))),"")</f>
        <v/>
      </c>
      <c r="BH161" s="27" t="str" cm="1">
        <f t="array" ref="BH161">IF(BG$2&lt;=$R161,INDEX('Sites Data'!$BD$11:$BD$210,(BG$2+SUM($R$4:$R160))),"")</f>
        <v/>
      </c>
      <c r="BI161" s="27" t="str" cm="1">
        <f t="array" ref="BI161">IF(BG$2&lt;=$R161,INDEX('Sites Data'!$BE$11:$BE$210,(BG$2+SUM($R$4:$R160))),"")</f>
        <v/>
      </c>
      <c r="BJ161" s="27" t="str" cm="1">
        <f t="array" ref="BJ161">IF(BG$2&lt;=$R161,INDEX('Sites Data'!$BF$11:$BF$210,(BG$2+SUM($R$4:$R160))),"")</f>
        <v/>
      </c>
      <c r="BK161" s="27" t="str" cm="1">
        <f t="array" ref="BK161">IF(BG$2&lt;=$R161,INDEX('Sites Data'!$BG$11:$BG$210,(BG$2+SUM($R$4:$R160))),"")</f>
        <v/>
      </c>
      <c r="BL161" s="27" t="str" cm="1">
        <f t="array" ref="BL161">IF(BG$2&lt;=$R161,INDEX('Sites Data'!$BH$11:$BH$210,(BG$2+SUM($R$4:$R160))),"")</f>
        <v/>
      </c>
      <c r="BM161" s="27" t="str" cm="1">
        <f t="array" ref="BM161">IF(BG$2&lt;=$R161,INDEX('Sites Data'!$BI$11:$BI$210,(BG$2+SUM($R$4:$R160))),"")</f>
        <v/>
      </c>
      <c r="BN161" s="27" t="str" cm="1">
        <f t="array" ref="BN161">IF(BG$2&lt;=$R161,INDEX('Sites Data'!$BJ$11:$BJ$210,(BG$2+SUM($R$4:$R160))),"")</f>
        <v/>
      </c>
      <c r="BO161" s="27" t="str" cm="1">
        <f t="array" ref="BO161">IF(BG$2&lt;=$R161,INDEX('Sites Data'!$BK$11:$BK$210,(BG$2+SUM($R$4:$R160))),"")</f>
        <v/>
      </c>
      <c r="BP161" s="25" t="str">
        <f>IF(BG161="","",SUMIF(Hide[Unique Types],$C161&amp;" "&amp;BH161&amp;" "&amp;BI161&amp;" "&amp;BJ161,SiteCalc2[FCI Charging Capacity '[kWh/day']]))</f>
        <v/>
      </c>
      <c r="BQ161" s="27" t="str" cm="1">
        <f t="array" ref="BQ161">IF(BQ$2&lt;=$R161,INDEX('Sites Data'!$BC$11:$BC$210,(BQ$2+SUM($R$4:$R160))),"")</f>
        <v/>
      </c>
      <c r="BR161" s="27" t="str" cm="1">
        <f t="array" ref="BR161">IF(BQ$2&lt;=$R161,INDEX('Sites Data'!$BD$11:$BD$210,(BQ$2+SUM($R$4:$R160))),"")</f>
        <v/>
      </c>
      <c r="BS161" s="27" t="str" cm="1">
        <f t="array" ref="BS161">IF(BQ$2&lt;=$R161,INDEX('Sites Data'!$BE$11:$BE$210,(BQ$2+SUM($R$4:$R160))),"")</f>
        <v/>
      </c>
      <c r="BT161" s="27" t="str" cm="1">
        <f t="array" ref="BT161">IF(BQ$2&lt;=$R161,INDEX('Sites Data'!$BF$11:$BF$210,(BQ$2+SUM($R$4:$R160))),"")</f>
        <v/>
      </c>
      <c r="BU161" s="27" t="str" cm="1">
        <f t="array" ref="BU161">IF(BQ$2&lt;=$R161,INDEX('Sites Data'!$BG$11:$BG$210,(BQ$2+SUM($R$4:$R160))),"")</f>
        <v/>
      </c>
      <c r="BV161" s="27" t="str" cm="1">
        <f t="array" ref="BV161">IF(BQ$2&lt;=$R161,INDEX('Sites Data'!$BH$11:$BH$210,(BQ$2+SUM($R$4:$R160))),"")</f>
        <v/>
      </c>
      <c r="BW161" s="27" t="str" cm="1">
        <f t="array" ref="BW161">IF(BQ$2&lt;=$R161,INDEX('Sites Data'!$BI$11:$BI$210,(BQ$2+SUM($R$4:$R160))),"")</f>
        <v/>
      </c>
      <c r="BX161" s="27" t="str" cm="1">
        <f t="array" ref="BX161">IF(BQ$2&lt;=$R161,INDEX('Sites Data'!$BJ$11:$BJ$210,(BQ$2+SUM($R$4:$R160))),"")</f>
        <v/>
      </c>
      <c r="BY161" s="27" t="str" cm="1">
        <f t="array" ref="BY161">IF(BQ$2&lt;=$R161,INDEX('Sites Data'!$BK$11:$BK$210,(BQ$2+SUM($R$4:$R160))),"")</f>
        <v/>
      </c>
      <c r="BZ161" s="25" t="str">
        <f>IF(BQ161="","",SUMIF(Hide[Unique Types],$C161&amp;" "&amp;BR161&amp;" "&amp;BS161&amp;" "&amp;BT161,SiteCalc2[FCI Charging Capacity '[kWh/day']]))</f>
        <v/>
      </c>
      <c r="CA161" s="27" t="str" cm="1">
        <f t="array" ref="CA161">IF(CA$2&lt;=$R161,INDEX('Sites Data'!$BC$11:$BC$210,(CA$2+SUM($R$4:$R160))),"")</f>
        <v/>
      </c>
      <c r="CB161" s="27" t="str" cm="1">
        <f t="array" ref="CB161">IF(CA$2&lt;=$R161,INDEX('Sites Data'!$BD$11:$BD$210,(CA$2+SUM($R$4:$R160))),"")</f>
        <v/>
      </c>
      <c r="CC161" s="27" t="str" cm="1">
        <f t="array" ref="CC161">IF(CA$2&lt;=$R161,INDEX('Sites Data'!$BE$11:$BE$210,(CA$2+SUM($R$4:$R160))),"")</f>
        <v/>
      </c>
      <c r="CD161" s="27" t="str" cm="1">
        <f t="array" ref="CD161">IF(CA$2&lt;=$R161,INDEX('Sites Data'!$BF$11:$BF$210,(CA$2+SUM($R$4:$R160))),"")</f>
        <v/>
      </c>
      <c r="CE161" s="27" t="str" cm="1">
        <f t="array" ref="CE161">IF(CA$2&lt;=$R161,INDEX('Sites Data'!$BG$11:$BG$210,(CA$2+SUM($R$4:$R160))),"")</f>
        <v/>
      </c>
      <c r="CF161" s="27" t="str" cm="1">
        <f t="array" ref="CF161">IF(CA$2&lt;=$R161,INDEX('Sites Data'!$BH$11:$BH$210,(CA$2+SUM($R$4:$R160))),"")</f>
        <v/>
      </c>
      <c r="CG161" s="27" t="str" cm="1">
        <f t="array" ref="CG161">IF(CA$2&lt;=$R161,INDEX('Sites Data'!$BI$11:$BI$210,(CA$2+SUM($R$4:$R160))),"")</f>
        <v/>
      </c>
      <c r="CH161" s="27" t="str" cm="1">
        <f t="array" ref="CH161">IF(CA$2&lt;=$R161,INDEX('Sites Data'!$BJ$11:$BJ$210,(CA$2+SUM($R$4:$R160))),"")</f>
        <v/>
      </c>
      <c r="CI161" s="27" t="str" cm="1">
        <f t="array" ref="CI161">IF(CA$2&lt;=$R161,INDEX('Sites Data'!$BK$11:$BK$210,(CA$2+SUM($R$4:$R160))),"")</f>
        <v/>
      </c>
      <c r="CJ161" s="25" t="str">
        <f>IF(CA161="","",SUMIF(Hide[Unique Types],$C161&amp;" "&amp;CB161&amp;" "&amp;CC161&amp;" "&amp;CD161,SiteCalc2[FCI Charging Capacity '[kWh/day']]))</f>
        <v/>
      </c>
      <c r="CK161" s="25" t="str">
        <f t="shared" si="35"/>
        <v/>
      </c>
      <c r="CL161" s="25" t="str">
        <f t="shared" si="36"/>
        <v/>
      </c>
      <c r="CM161" s="25" t="str">
        <f t="shared" si="37"/>
        <v/>
      </c>
      <c r="CN161" s="25" t="str">
        <f t="shared" si="38"/>
        <v/>
      </c>
      <c r="CO161" s="25" t="str">
        <f t="shared" si="39"/>
        <v/>
      </c>
      <c r="CP161" s="25" t="str">
        <f t="shared" si="40"/>
        <v/>
      </c>
      <c r="CQ161" s="25" t="str">
        <f t="shared" si="41"/>
        <v/>
      </c>
      <c r="CR161" s="25" t="str">
        <f t="shared" si="42"/>
        <v/>
      </c>
      <c r="CS161" s="25" t="str">
        <f t="shared" si="43"/>
        <v/>
      </c>
      <c r="CT161" s="25" t="str">
        <f t="shared" si="44"/>
        <v/>
      </c>
    </row>
    <row r="162" spans="1:98" x14ac:dyDescent="0.3">
      <c r="A162" s="20">
        <v>159</v>
      </c>
      <c r="B162" s="20">
        <f t="shared" si="34"/>
        <v>0</v>
      </c>
      <c r="D162" s="25">
        <f>_xlfn.XLOOKUP(C162,SiteChar[Site Name],SiteChar[Site Street Address],"",0,1)</f>
        <v>0</v>
      </c>
      <c r="E162" s="25" t="str">
        <f>_xlfn.XLOOKUP(D162,SiteChar[Site Street Address],SiteChar[Site City],"",0,1)</f>
        <v/>
      </c>
      <c r="F162" s="25">
        <f>_xlfn.XLOOKUP($C162,SiteChar[Site Name],SiteChar[Latitude],"",0,1)</f>
        <v>0</v>
      </c>
      <c r="G162" s="25">
        <f>_xlfn.XLOOKUP($C162,SiteChar[Site Name],SiteChar[Longitude],"",0,1)</f>
        <v>0</v>
      </c>
      <c r="H162" s="33">
        <f>_xlfn.XLOOKUP($C162,SiteChar[Site Name],SiteChar[Expected Date of Station Operation],"",0,1)</f>
        <v>0</v>
      </c>
      <c r="I162" s="34">
        <f>_xlfn.XLOOKUP($C162,SiteChar[Site Name],SiteChar[Expected Daily Permitted Hours],"",0,1)</f>
        <v>0</v>
      </c>
      <c r="J162" s="25">
        <f>_xlfn.XLOOKUP($C162,SiteChar[Site Name],SiteChar[Maximum Total Site Power 
'[kW']],"",0,1)</f>
        <v>0</v>
      </c>
      <c r="K162" s="25"/>
      <c r="L162" s="25" cm="1">
        <f t="array" ref="L162">_xlfn.XLOOKUP($C162,SiteChar[Site Name],SiteCalc1[Total Site
FCI 
Power Rating 
'[kW']],"",0,1)</f>
        <v>0</v>
      </c>
      <c r="M162" s="25" cm="1">
        <f t="array" ref="M162">_xlfn.XLOOKUP($C162,SiteChar[Site Name],SiteCalc1[Total 
Site 
LMD-FCI Power Rating 
'[kW']],"",0,1)</f>
        <v>0</v>
      </c>
      <c r="N162" s="25" cm="1">
        <f t="array" ref="N162">_xlfn.XLOOKUP($C162,SiteChar[Site Name],SiteCalc1[Total Site
HD-FCI Power Rating 
'[kW']],"",0,1)</f>
        <v>0</v>
      </c>
      <c r="O162" s="25" cm="1">
        <f t="array" ref="O162">_xlfn.XLOOKUP($C162,SiteChar[Site Name],SiteCalc2[Total Number of 
Site 
FSEs],"",0,1)</f>
        <v>0</v>
      </c>
      <c r="P162" s="27" cm="1">
        <f t="array" ref="P162">_xlfn.XLOOKUP($C162,SiteChar[Site Name],SiteCalc2[Total Number of Site
LMD-FCI FSEs],"",0,1)</f>
        <v>0</v>
      </c>
      <c r="Q162" s="27" cm="1">
        <f t="array" ref="Q162">_xlfn.XLOOKUP($C162,SiteChar[Site Name],SiteCalc2[Total Number of Site
HD-FCI FSEs],"",0,1)</f>
        <v>0</v>
      </c>
      <c r="R162" s="27" t="str" cm="1">
        <f t="array" ref="R162">_xlfn.XLOOKUP(C162,'Sites Data'!AZ169:$AZ$210,'Sites Data'!BA169:$BA$210,"",0,1)</f>
        <v/>
      </c>
      <c r="S162" s="25" t="str" cm="1">
        <f t="array" ref="S162">INDEX('Sites Data'!$BC$11:$BC$210,(S$2+SUM($R$4:R161)))</f>
        <v/>
      </c>
      <c r="T162" s="25" t="str" cm="1">
        <f t="array" ref="T162">INDEX('Sites Data'!$BD$11:$BD$210,(S$2+SUM($R$4:R161)))</f>
        <v/>
      </c>
      <c r="U162" s="25" t="str" cm="1">
        <f t="array" ref="U162">INDEX('Sites Data'!$BE$11:$BE$210,(S$2+SUM($R$4:$R161)))</f>
        <v/>
      </c>
      <c r="V162" s="25" t="str" cm="1">
        <f t="array" ref="V162">INDEX('Sites Data'!$BF$11:$BF$210,(S$2+SUM($R$4:$R161)))</f>
        <v/>
      </c>
      <c r="W162" s="25" t="str" cm="1">
        <f t="array" ref="W162">INDEX('Sites Data'!$BG$11:$BG$210,(S$2+SUM($R$4:$R161)))</f>
        <v/>
      </c>
      <c r="X162" s="25" t="str" cm="1">
        <f t="array" ref="X162">INDEX('Sites Data'!$BH$11:$BH$210,(S$2+SUM($R$4:$R161)))</f>
        <v/>
      </c>
      <c r="Y162" s="25" t="str" cm="1">
        <f t="array" ref="Y162">INDEX('Sites Data'!$BI$11:$BI$210,(S$2+SUM($R$4:$R161)))</f>
        <v/>
      </c>
      <c r="Z162" s="25" t="str" cm="1">
        <f t="array" ref="Z162">INDEX('Sites Data'!$BJ$11:$BJ$210,(S$2+SUM($R$4:$R161)))</f>
        <v/>
      </c>
      <c r="AA162" s="25" t="str" cm="1">
        <f t="array" ref="AA162">INDEX('Sites Data'!$BK$11:$BK$210,(S$2+SUM($R$4:$R161)))</f>
        <v/>
      </c>
      <c r="AB162" s="25" t="str">
        <f>IF(S162="","",SUMIF(Hide[Unique Types],$C162&amp;" "&amp;T162&amp;" "&amp;U162&amp;" "&amp;V162,SiteCalc2[FCI Charging Capacity '[kWh/day']]))</f>
        <v/>
      </c>
      <c r="AC162" s="27" t="str" cm="1">
        <f t="array" ref="AC162">IF(AC$2&lt;=$R162,INDEX('Sites Data'!$BC$11:$BC$210,(AC$2+SUM($R$4:$R161))),"")</f>
        <v/>
      </c>
      <c r="AD162" s="152" t="str" cm="1">
        <f t="array" ref="AD162">IF(AC$2&lt;=$R162,INDEX('Sites Data'!$BD$11:$BD$210,(AC$2+SUM($R$4:$R161))),"")</f>
        <v/>
      </c>
      <c r="AE162" s="27" t="str" cm="1">
        <f t="array" ref="AE162">IF(AC$2&lt;=$R162,INDEX('Sites Data'!$BE$11:$BE$210,(AC$2+SUM($R$4:$R161))),"")</f>
        <v/>
      </c>
      <c r="AF162" s="27" t="str" cm="1">
        <f t="array" ref="AF162">IF(AC$2&lt;=$R162,INDEX('Sites Data'!$BF$11:$BF$210,(AC$2+SUM($R$4:$R161))),"")</f>
        <v/>
      </c>
      <c r="AG162" s="27" t="str" cm="1">
        <f t="array" ref="AG162">IF(AC$2&lt;=$R162,INDEX('Sites Data'!$BG$11:$BG$210,(AC$2+SUM($R$4:$R161))),"")</f>
        <v/>
      </c>
      <c r="AH162" s="27" t="str" cm="1">
        <f t="array" ref="AH162">IF(AC$2&lt;=$R162,INDEX('Sites Data'!$BH$11:$BH$210,(AC$2+SUM($R$4:$R161))),"")</f>
        <v/>
      </c>
      <c r="AI162" s="27" t="str" cm="1">
        <f t="array" ref="AI162">IF(AC$2&lt;=$R162,INDEX('Sites Data'!$BI$11:$BI$210,(AC$2+SUM($R$4:$R161))),"")</f>
        <v/>
      </c>
      <c r="AJ162" s="27" t="str" cm="1">
        <f t="array" ref="AJ162">IF(AC$2&lt;=$R162,INDEX('Sites Data'!$BJ$11:$BJ$210,(AC$2+SUM($R$4:$R161))),"")</f>
        <v/>
      </c>
      <c r="AK162" s="27" t="str" cm="1">
        <f t="array" ref="AK162">IF(AC$2&lt;=$R162,INDEX('Sites Data'!$BK$11:$BK$210,(AC$2+SUM($R$4:$R161))),"")</f>
        <v/>
      </c>
      <c r="AL162" s="25" t="str">
        <f>IF(AC162="","",SUMIF(Hide[Unique Types],$C162&amp;" "&amp;AD162&amp;" "&amp;AE162&amp;" "&amp;AF162,SiteCalc2[FCI Charging Capacity '[kWh/day']]))</f>
        <v/>
      </c>
      <c r="AM162" s="27" t="str" cm="1">
        <f t="array" ref="AM162">IF(AM$2&lt;=$R162,INDEX('Sites Data'!$BC$11:$BC$210,(AM$2+SUM($R$4:$R161))),"")</f>
        <v/>
      </c>
      <c r="AN162" s="27" t="str" cm="1">
        <f t="array" ref="AN162">IF(AM$2&lt;=$R162,INDEX('Sites Data'!$BD$11:$BD$210,(AM$2+SUM($R$4:$R161))),"")</f>
        <v/>
      </c>
      <c r="AO162" s="27" t="str" cm="1">
        <f t="array" ref="AO162">IF(AM$2&lt;=$R162,INDEX('Sites Data'!$BE$11:$BE$210,(AM$2+SUM($R$4:$R161))),"")</f>
        <v/>
      </c>
      <c r="AP162" s="27" t="str" cm="1">
        <f t="array" ref="AP162">IF(AM$2&lt;=$R162,INDEX('Sites Data'!$BF$11:$BF$210,(AM$2+SUM($R$4:$R161))),"")</f>
        <v/>
      </c>
      <c r="AQ162" s="27" t="str" cm="1">
        <f t="array" ref="AQ162">IF(AM$2&lt;=$R162,INDEX('Sites Data'!$BG$11:$BG$210,(AM$2+SUM($R$4:$R161))),"")</f>
        <v/>
      </c>
      <c r="AR162" s="27" t="str" cm="1">
        <f t="array" ref="AR162">IF(AM$2&lt;=$R162,INDEX('Sites Data'!$BH$11:$BH$210,(AM$2+SUM($R$4:$R161))),"")</f>
        <v/>
      </c>
      <c r="AS162" s="27" t="str" cm="1">
        <f t="array" ref="AS162">IF(AM$2&lt;=$R162,INDEX('Sites Data'!$BI$11:$BI$210,(AM$2+SUM($R$4:$R161))),"")</f>
        <v/>
      </c>
      <c r="AT162" s="27" t="str" cm="1">
        <f t="array" ref="AT162">IF(AM$2&lt;=$R162,INDEX('Sites Data'!$BJ$11:$BJ$210,(AM$2+SUM($R$4:$R161))),"")</f>
        <v/>
      </c>
      <c r="AU162" s="27" t="str" cm="1">
        <f t="array" ref="AU162">IF(AM$2&lt;=$R162,INDEX('Sites Data'!$BK$11:$BK$210,(AM$2+SUM($R$4:$R161))),"")</f>
        <v/>
      </c>
      <c r="AV162" s="25" t="str">
        <f>IF(AM162="","",SUMIF(Hide[Unique Types],$C162&amp;" "&amp;AN162&amp;" "&amp;AO162&amp;" "&amp;AP162,SiteCalc2[FCI Charging Capacity '[kWh/day']]))</f>
        <v/>
      </c>
      <c r="AW162" s="27" t="str" cm="1">
        <f t="array" ref="AW162">IF(AW$2&lt;=$R162,INDEX('Sites Data'!$BC$11:$BC$210,(AW$2+SUM($R$4:$R161))),"")</f>
        <v/>
      </c>
      <c r="AX162" s="27" t="str" cm="1">
        <f t="array" ref="AX162">IF(AW$2&lt;=$R162,INDEX('Sites Data'!$BD$11:$BD$210,(AW$2+SUM($R$4:$R161))),"")</f>
        <v/>
      </c>
      <c r="AY162" s="27" t="str" cm="1">
        <f t="array" ref="AY162">IF(AW$2&lt;=$R162,INDEX('Sites Data'!$BE$11:$BE$210,(AW$2+SUM($R$4:$R161))),"")</f>
        <v/>
      </c>
      <c r="AZ162" s="27" t="str" cm="1">
        <f t="array" ref="AZ162">IF(AW$2&lt;=$R162,INDEX('Sites Data'!$BF$11:$BF$210,(AW$2+SUM($R$4:$R161))),"")</f>
        <v/>
      </c>
      <c r="BA162" s="27" t="str" cm="1">
        <f t="array" ref="BA162">IF(AW$2&lt;=$R162,INDEX('Sites Data'!$BG$11:$BG$210,(AW$2+SUM($R$4:$R161))),"")</f>
        <v/>
      </c>
      <c r="BB162" s="27" t="str" cm="1">
        <f t="array" ref="BB162">IF(AW$2&lt;=$R162,INDEX('Sites Data'!$BH$11:$BH$210,(AW$2+SUM($R$4:$R161))),"")</f>
        <v/>
      </c>
      <c r="BC162" s="27" t="str" cm="1">
        <f t="array" ref="BC162">IF(AW$2&lt;=$R162,INDEX('Sites Data'!$BI$11:$BI$210,(AW$2+SUM($R$4:$R161))),"")</f>
        <v/>
      </c>
      <c r="BD162" s="27" t="str" cm="1">
        <f t="array" ref="BD162">IF(AW$2&lt;=$R162,INDEX('Sites Data'!$BJ$11:$BJ$210,(AW$2+SUM($R$4:$R161))),"")</f>
        <v/>
      </c>
      <c r="BE162" s="27" t="str" cm="1">
        <f t="array" ref="BE162">IF(AW$2&lt;=$R162,INDEX('Sites Data'!$BK$11:$BK$210,(AW$2+SUM($R$4:$R161))),"")</f>
        <v/>
      </c>
      <c r="BF162" s="25" t="str">
        <f>IF(AW162="","",SUMIF(Hide[Unique Types],$C162&amp;" "&amp;AX162&amp;" "&amp;AY162&amp;" "&amp;AZ162,SiteCalc2[FCI Charging Capacity '[kWh/day']]))</f>
        <v/>
      </c>
      <c r="BG162" s="27" t="str" cm="1">
        <f t="array" ref="BG162">IF(BG$2&lt;=$R162,INDEX('Sites Data'!$BC$11:$BC$210,(BG$2+SUM($R$4:$R161))),"")</f>
        <v/>
      </c>
      <c r="BH162" s="27" t="str" cm="1">
        <f t="array" ref="BH162">IF(BG$2&lt;=$R162,INDEX('Sites Data'!$BD$11:$BD$210,(BG$2+SUM($R$4:$R161))),"")</f>
        <v/>
      </c>
      <c r="BI162" s="27" t="str" cm="1">
        <f t="array" ref="BI162">IF(BG$2&lt;=$R162,INDEX('Sites Data'!$BE$11:$BE$210,(BG$2+SUM($R$4:$R161))),"")</f>
        <v/>
      </c>
      <c r="BJ162" s="27" t="str" cm="1">
        <f t="array" ref="BJ162">IF(BG$2&lt;=$R162,INDEX('Sites Data'!$BF$11:$BF$210,(BG$2+SUM($R$4:$R161))),"")</f>
        <v/>
      </c>
      <c r="BK162" s="27" t="str" cm="1">
        <f t="array" ref="BK162">IF(BG$2&lt;=$R162,INDEX('Sites Data'!$BG$11:$BG$210,(BG$2+SUM($R$4:$R161))),"")</f>
        <v/>
      </c>
      <c r="BL162" s="27" t="str" cm="1">
        <f t="array" ref="BL162">IF(BG$2&lt;=$R162,INDEX('Sites Data'!$BH$11:$BH$210,(BG$2+SUM($R$4:$R161))),"")</f>
        <v/>
      </c>
      <c r="BM162" s="27" t="str" cm="1">
        <f t="array" ref="BM162">IF(BG$2&lt;=$R162,INDEX('Sites Data'!$BI$11:$BI$210,(BG$2+SUM($R$4:$R161))),"")</f>
        <v/>
      </c>
      <c r="BN162" s="27" t="str" cm="1">
        <f t="array" ref="BN162">IF(BG$2&lt;=$R162,INDEX('Sites Data'!$BJ$11:$BJ$210,(BG$2+SUM($R$4:$R161))),"")</f>
        <v/>
      </c>
      <c r="BO162" s="27" t="str" cm="1">
        <f t="array" ref="BO162">IF(BG$2&lt;=$R162,INDEX('Sites Data'!$BK$11:$BK$210,(BG$2+SUM($R$4:$R161))),"")</f>
        <v/>
      </c>
      <c r="BP162" s="25" t="str">
        <f>IF(BG162="","",SUMIF(Hide[Unique Types],$C162&amp;" "&amp;BH162&amp;" "&amp;BI162&amp;" "&amp;BJ162,SiteCalc2[FCI Charging Capacity '[kWh/day']]))</f>
        <v/>
      </c>
      <c r="BQ162" s="27" t="str" cm="1">
        <f t="array" ref="BQ162">IF(BQ$2&lt;=$R162,INDEX('Sites Data'!$BC$11:$BC$210,(BQ$2+SUM($R$4:$R161))),"")</f>
        <v/>
      </c>
      <c r="BR162" s="27" t="str" cm="1">
        <f t="array" ref="BR162">IF(BQ$2&lt;=$R162,INDEX('Sites Data'!$BD$11:$BD$210,(BQ$2+SUM($R$4:$R161))),"")</f>
        <v/>
      </c>
      <c r="BS162" s="27" t="str" cm="1">
        <f t="array" ref="BS162">IF(BQ$2&lt;=$R162,INDEX('Sites Data'!$BE$11:$BE$210,(BQ$2+SUM($R$4:$R161))),"")</f>
        <v/>
      </c>
      <c r="BT162" s="27" t="str" cm="1">
        <f t="array" ref="BT162">IF(BQ$2&lt;=$R162,INDEX('Sites Data'!$BF$11:$BF$210,(BQ$2+SUM($R$4:$R161))),"")</f>
        <v/>
      </c>
      <c r="BU162" s="27" t="str" cm="1">
        <f t="array" ref="BU162">IF(BQ$2&lt;=$R162,INDEX('Sites Data'!$BG$11:$BG$210,(BQ$2+SUM($R$4:$R161))),"")</f>
        <v/>
      </c>
      <c r="BV162" s="27" t="str" cm="1">
        <f t="array" ref="BV162">IF(BQ$2&lt;=$R162,INDEX('Sites Data'!$BH$11:$BH$210,(BQ$2+SUM($R$4:$R161))),"")</f>
        <v/>
      </c>
      <c r="BW162" s="27" t="str" cm="1">
        <f t="array" ref="BW162">IF(BQ$2&lt;=$R162,INDEX('Sites Data'!$BI$11:$BI$210,(BQ$2+SUM($R$4:$R161))),"")</f>
        <v/>
      </c>
      <c r="BX162" s="27" t="str" cm="1">
        <f t="array" ref="BX162">IF(BQ$2&lt;=$R162,INDEX('Sites Data'!$BJ$11:$BJ$210,(BQ$2+SUM($R$4:$R161))),"")</f>
        <v/>
      </c>
      <c r="BY162" s="27" t="str" cm="1">
        <f t="array" ref="BY162">IF(BQ$2&lt;=$R162,INDEX('Sites Data'!$BK$11:$BK$210,(BQ$2+SUM($R$4:$R161))),"")</f>
        <v/>
      </c>
      <c r="BZ162" s="25" t="str">
        <f>IF(BQ162="","",SUMIF(Hide[Unique Types],$C162&amp;" "&amp;BR162&amp;" "&amp;BS162&amp;" "&amp;BT162,SiteCalc2[FCI Charging Capacity '[kWh/day']]))</f>
        <v/>
      </c>
      <c r="CA162" s="27" t="str" cm="1">
        <f t="array" ref="CA162">IF(CA$2&lt;=$R162,INDEX('Sites Data'!$BC$11:$BC$210,(CA$2+SUM($R$4:$R161))),"")</f>
        <v/>
      </c>
      <c r="CB162" s="27" t="str" cm="1">
        <f t="array" ref="CB162">IF(CA$2&lt;=$R162,INDEX('Sites Data'!$BD$11:$BD$210,(CA$2+SUM($R$4:$R161))),"")</f>
        <v/>
      </c>
      <c r="CC162" s="27" t="str" cm="1">
        <f t="array" ref="CC162">IF(CA$2&lt;=$R162,INDEX('Sites Data'!$BE$11:$BE$210,(CA$2+SUM($R$4:$R161))),"")</f>
        <v/>
      </c>
      <c r="CD162" s="27" t="str" cm="1">
        <f t="array" ref="CD162">IF(CA$2&lt;=$R162,INDEX('Sites Data'!$BF$11:$BF$210,(CA$2+SUM($R$4:$R161))),"")</f>
        <v/>
      </c>
      <c r="CE162" s="27" t="str" cm="1">
        <f t="array" ref="CE162">IF(CA$2&lt;=$R162,INDEX('Sites Data'!$BG$11:$BG$210,(CA$2+SUM($R$4:$R161))),"")</f>
        <v/>
      </c>
      <c r="CF162" s="27" t="str" cm="1">
        <f t="array" ref="CF162">IF(CA$2&lt;=$R162,INDEX('Sites Data'!$BH$11:$BH$210,(CA$2+SUM($R$4:$R161))),"")</f>
        <v/>
      </c>
      <c r="CG162" s="27" t="str" cm="1">
        <f t="array" ref="CG162">IF(CA$2&lt;=$R162,INDEX('Sites Data'!$BI$11:$BI$210,(CA$2+SUM($R$4:$R161))),"")</f>
        <v/>
      </c>
      <c r="CH162" s="27" t="str" cm="1">
        <f t="array" ref="CH162">IF(CA$2&lt;=$R162,INDEX('Sites Data'!$BJ$11:$BJ$210,(CA$2+SUM($R$4:$R161))),"")</f>
        <v/>
      </c>
      <c r="CI162" s="27" t="str" cm="1">
        <f t="array" ref="CI162">IF(CA$2&lt;=$R162,INDEX('Sites Data'!$BK$11:$BK$210,(CA$2+SUM($R$4:$R161))),"")</f>
        <v/>
      </c>
      <c r="CJ162" s="25" t="str">
        <f>IF(CA162="","",SUMIF(Hide[Unique Types],$C162&amp;" "&amp;CB162&amp;" "&amp;CC162&amp;" "&amp;CD162,SiteCalc2[FCI Charging Capacity '[kWh/day']]))</f>
        <v/>
      </c>
      <c r="CK162" s="25" t="str">
        <f t="shared" si="35"/>
        <v/>
      </c>
      <c r="CL162" s="25" t="str">
        <f t="shared" si="36"/>
        <v/>
      </c>
      <c r="CM162" s="25" t="str">
        <f t="shared" si="37"/>
        <v/>
      </c>
      <c r="CN162" s="25" t="str">
        <f t="shared" si="38"/>
        <v/>
      </c>
      <c r="CO162" s="25" t="str">
        <f t="shared" si="39"/>
        <v/>
      </c>
      <c r="CP162" s="25" t="str">
        <f t="shared" si="40"/>
        <v/>
      </c>
      <c r="CQ162" s="25" t="str">
        <f t="shared" si="41"/>
        <v/>
      </c>
      <c r="CR162" s="25" t="str">
        <f t="shared" si="42"/>
        <v/>
      </c>
      <c r="CS162" s="25" t="str">
        <f t="shared" si="43"/>
        <v/>
      </c>
      <c r="CT162" s="25" t="str">
        <f t="shared" si="44"/>
        <v/>
      </c>
    </row>
    <row r="163" spans="1:98" x14ac:dyDescent="0.3">
      <c r="A163" s="20">
        <v>160</v>
      </c>
      <c r="B163" s="20">
        <f t="shared" si="34"/>
        <v>0</v>
      </c>
      <c r="D163" s="25">
        <f>_xlfn.XLOOKUP(C163,SiteChar[Site Name],SiteChar[Site Street Address],"",0,1)</f>
        <v>0</v>
      </c>
      <c r="E163" s="25" t="str">
        <f>_xlfn.XLOOKUP(D163,SiteChar[Site Street Address],SiteChar[Site City],"",0,1)</f>
        <v/>
      </c>
      <c r="F163" s="25">
        <f>_xlfn.XLOOKUP($C163,SiteChar[Site Name],SiteChar[Latitude],"",0,1)</f>
        <v>0</v>
      </c>
      <c r="G163" s="25">
        <f>_xlfn.XLOOKUP($C163,SiteChar[Site Name],SiteChar[Longitude],"",0,1)</f>
        <v>0</v>
      </c>
      <c r="H163" s="33">
        <f>_xlfn.XLOOKUP($C163,SiteChar[Site Name],SiteChar[Expected Date of Station Operation],"",0,1)</f>
        <v>0</v>
      </c>
      <c r="I163" s="34">
        <f>_xlfn.XLOOKUP($C163,SiteChar[Site Name],SiteChar[Expected Daily Permitted Hours],"",0,1)</f>
        <v>0</v>
      </c>
      <c r="J163" s="25">
        <f>_xlfn.XLOOKUP($C163,SiteChar[Site Name],SiteChar[Maximum Total Site Power 
'[kW']],"",0,1)</f>
        <v>0</v>
      </c>
      <c r="K163" s="25"/>
      <c r="L163" s="25" cm="1">
        <f t="array" ref="L163">_xlfn.XLOOKUP($C163,SiteChar[Site Name],SiteCalc1[Total Site
FCI 
Power Rating 
'[kW']],"",0,1)</f>
        <v>0</v>
      </c>
      <c r="M163" s="25" cm="1">
        <f t="array" ref="M163">_xlfn.XLOOKUP($C163,SiteChar[Site Name],SiteCalc1[Total 
Site 
LMD-FCI Power Rating 
'[kW']],"",0,1)</f>
        <v>0</v>
      </c>
      <c r="N163" s="25" cm="1">
        <f t="array" ref="N163">_xlfn.XLOOKUP($C163,SiteChar[Site Name],SiteCalc1[Total Site
HD-FCI Power Rating 
'[kW']],"",0,1)</f>
        <v>0</v>
      </c>
      <c r="O163" s="25" cm="1">
        <f t="array" ref="O163">_xlfn.XLOOKUP($C163,SiteChar[Site Name],SiteCalc2[Total Number of 
Site 
FSEs],"",0,1)</f>
        <v>0</v>
      </c>
      <c r="P163" s="27" cm="1">
        <f t="array" ref="P163">_xlfn.XLOOKUP($C163,SiteChar[Site Name],SiteCalc2[Total Number of Site
LMD-FCI FSEs],"",0,1)</f>
        <v>0</v>
      </c>
      <c r="Q163" s="27" cm="1">
        <f t="array" ref="Q163">_xlfn.XLOOKUP($C163,SiteChar[Site Name],SiteCalc2[Total Number of Site
HD-FCI FSEs],"",0,1)</f>
        <v>0</v>
      </c>
      <c r="R163" s="27" t="str" cm="1">
        <f t="array" ref="R163">_xlfn.XLOOKUP(C163,'Sites Data'!AZ170:$AZ$210,'Sites Data'!BA170:$BA$210,"",0,1)</f>
        <v/>
      </c>
      <c r="S163" s="25" t="str" cm="1">
        <f t="array" ref="S163">INDEX('Sites Data'!$BC$11:$BC$210,(S$2+SUM($R$4:R162)))</f>
        <v/>
      </c>
      <c r="T163" s="25" t="str" cm="1">
        <f t="array" ref="T163">INDEX('Sites Data'!$BD$11:$BD$210,(S$2+SUM($R$4:R162)))</f>
        <v/>
      </c>
      <c r="U163" s="25" t="str" cm="1">
        <f t="array" ref="U163">INDEX('Sites Data'!$BE$11:$BE$210,(S$2+SUM($R$4:$R162)))</f>
        <v/>
      </c>
      <c r="V163" s="25" t="str" cm="1">
        <f t="array" ref="V163">INDEX('Sites Data'!$BF$11:$BF$210,(S$2+SUM($R$4:$R162)))</f>
        <v/>
      </c>
      <c r="W163" s="25" t="str" cm="1">
        <f t="array" ref="W163">INDEX('Sites Data'!$BG$11:$BG$210,(S$2+SUM($R$4:$R162)))</f>
        <v/>
      </c>
      <c r="X163" s="25" t="str" cm="1">
        <f t="array" ref="X163">INDEX('Sites Data'!$BH$11:$BH$210,(S$2+SUM($R$4:$R162)))</f>
        <v/>
      </c>
      <c r="Y163" s="25" t="str" cm="1">
        <f t="array" ref="Y163">INDEX('Sites Data'!$BI$11:$BI$210,(S$2+SUM($R$4:$R162)))</f>
        <v/>
      </c>
      <c r="Z163" s="25" t="str" cm="1">
        <f t="array" ref="Z163">INDEX('Sites Data'!$BJ$11:$BJ$210,(S$2+SUM($R$4:$R162)))</f>
        <v/>
      </c>
      <c r="AA163" s="25" t="str" cm="1">
        <f t="array" ref="AA163">INDEX('Sites Data'!$BK$11:$BK$210,(S$2+SUM($R$4:$R162)))</f>
        <v/>
      </c>
      <c r="AB163" s="25" t="str">
        <f>IF(S163="","",SUMIF(Hide[Unique Types],$C163&amp;" "&amp;T163&amp;" "&amp;U163&amp;" "&amp;V163,SiteCalc2[FCI Charging Capacity '[kWh/day']]))</f>
        <v/>
      </c>
      <c r="AC163" s="27" t="str" cm="1">
        <f t="array" ref="AC163">IF(AC$2&lt;=$R163,INDEX('Sites Data'!$BC$11:$BC$210,(AC$2+SUM($R$4:$R162))),"")</f>
        <v/>
      </c>
      <c r="AD163" s="152" t="str" cm="1">
        <f t="array" ref="AD163">IF(AC$2&lt;=$R163,INDEX('Sites Data'!$BD$11:$BD$210,(AC$2+SUM($R$4:$R162))),"")</f>
        <v/>
      </c>
      <c r="AE163" s="27" t="str" cm="1">
        <f t="array" ref="AE163">IF(AC$2&lt;=$R163,INDEX('Sites Data'!$BE$11:$BE$210,(AC$2+SUM($R$4:$R162))),"")</f>
        <v/>
      </c>
      <c r="AF163" s="27" t="str" cm="1">
        <f t="array" ref="AF163">IF(AC$2&lt;=$R163,INDEX('Sites Data'!$BF$11:$BF$210,(AC$2+SUM($R$4:$R162))),"")</f>
        <v/>
      </c>
      <c r="AG163" s="27" t="str" cm="1">
        <f t="array" ref="AG163">IF(AC$2&lt;=$R163,INDEX('Sites Data'!$BG$11:$BG$210,(AC$2+SUM($R$4:$R162))),"")</f>
        <v/>
      </c>
      <c r="AH163" s="27" t="str" cm="1">
        <f t="array" ref="AH163">IF(AC$2&lt;=$R163,INDEX('Sites Data'!$BH$11:$BH$210,(AC$2+SUM($R$4:$R162))),"")</f>
        <v/>
      </c>
      <c r="AI163" s="27" t="str" cm="1">
        <f t="array" ref="AI163">IF(AC$2&lt;=$R163,INDEX('Sites Data'!$BI$11:$BI$210,(AC$2+SUM($R$4:$R162))),"")</f>
        <v/>
      </c>
      <c r="AJ163" s="27" t="str" cm="1">
        <f t="array" ref="AJ163">IF(AC$2&lt;=$R163,INDEX('Sites Data'!$BJ$11:$BJ$210,(AC$2+SUM($R$4:$R162))),"")</f>
        <v/>
      </c>
      <c r="AK163" s="27" t="str" cm="1">
        <f t="array" ref="AK163">IF(AC$2&lt;=$R163,INDEX('Sites Data'!$BK$11:$BK$210,(AC$2+SUM($R$4:$R162))),"")</f>
        <v/>
      </c>
      <c r="AL163" s="25" t="str">
        <f>IF(AC163="","",SUMIF(Hide[Unique Types],$C163&amp;" "&amp;AD163&amp;" "&amp;AE163&amp;" "&amp;AF163,SiteCalc2[FCI Charging Capacity '[kWh/day']]))</f>
        <v/>
      </c>
      <c r="AM163" s="27" t="str" cm="1">
        <f t="array" ref="AM163">IF(AM$2&lt;=$R163,INDEX('Sites Data'!$BC$11:$BC$210,(AM$2+SUM($R$4:$R162))),"")</f>
        <v/>
      </c>
      <c r="AN163" s="27" t="str" cm="1">
        <f t="array" ref="AN163">IF(AM$2&lt;=$R163,INDEX('Sites Data'!$BD$11:$BD$210,(AM$2+SUM($R$4:$R162))),"")</f>
        <v/>
      </c>
      <c r="AO163" s="27" t="str" cm="1">
        <f t="array" ref="AO163">IF(AM$2&lt;=$R163,INDEX('Sites Data'!$BE$11:$BE$210,(AM$2+SUM($R$4:$R162))),"")</f>
        <v/>
      </c>
      <c r="AP163" s="27" t="str" cm="1">
        <f t="array" ref="AP163">IF(AM$2&lt;=$R163,INDEX('Sites Data'!$BF$11:$BF$210,(AM$2+SUM($R$4:$R162))),"")</f>
        <v/>
      </c>
      <c r="AQ163" s="27" t="str" cm="1">
        <f t="array" ref="AQ163">IF(AM$2&lt;=$R163,INDEX('Sites Data'!$BG$11:$BG$210,(AM$2+SUM($R$4:$R162))),"")</f>
        <v/>
      </c>
      <c r="AR163" s="27" t="str" cm="1">
        <f t="array" ref="AR163">IF(AM$2&lt;=$R163,INDEX('Sites Data'!$BH$11:$BH$210,(AM$2+SUM($R$4:$R162))),"")</f>
        <v/>
      </c>
      <c r="AS163" s="27" t="str" cm="1">
        <f t="array" ref="AS163">IF(AM$2&lt;=$R163,INDEX('Sites Data'!$BI$11:$BI$210,(AM$2+SUM($R$4:$R162))),"")</f>
        <v/>
      </c>
      <c r="AT163" s="27" t="str" cm="1">
        <f t="array" ref="AT163">IF(AM$2&lt;=$R163,INDEX('Sites Data'!$BJ$11:$BJ$210,(AM$2+SUM($R$4:$R162))),"")</f>
        <v/>
      </c>
      <c r="AU163" s="27" t="str" cm="1">
        <f t="array" ref="AU163">IF(AM$2&lt;=$R163,INDEX('Sites Data'!$BK$11:$BK$210,(AM$2+SUM($R$4:$R162))),"")</f>
        <v/>
      </c>
      <c r="AV163" s="25" t="str">
        <f>IF(AM163="","",SUMIF(Hide[Unique Types],$C163&amp;" "&amp;AN163&amp;" "&amp;AO163&amp;" "&amp;AP163,SiteCalc2[FCI Charging Capacity '[kWh/day']]))</f>
        <v/>
      </c>
      <c r="AW163" s="27" t="str" cm="1">
        <f t="array" ref="AW163">IF(AW$2&lt;=$R163,INDEX('Sites Data'!$BC$11:$BC$210,(AW$2+SUM($R$4:$R162))),"")</f>
        <v/>
      </c>
      <c r="AX163" s="27" t="str" cm="1">
        <f t="array" ref="AX163">IF(AW$2&lt;=$R163,INDEX('Sites Data'!$BD$11:$BD$210,(AW$2+SUM($R$4:$R162))),"")</f>
        <v/>
      </c>
      <c r="AY163" s="27" t="str" cm="1">
        <f t="array" ref="AY163">IF(AW$2&lt;=$R163,INDEX('Sites Data'!$BE$11:$BE$210,(AW$2+SUM($R$4:$R162))),"")</f>
        <v/>
      </c>
      <c r="AZ163" s="27" t="str" cm="1">
        <f t="array" ref="AZ163">IF(AW$2&lt;=$R163,INDEX('Sites Data'!$BF$11:$BF$210,(AW$2+SUM($R$4:$R162))),"")</f>
        <v/>
      </c>
      <c r="BA163" s="27" t="str" cm="1">
        <f t="array" ref="BA163">IF(AW$2&lt;=$R163,INDEX('Sites Data'!$BG$11:$BG$210,(AW$2+SUM($R$4:$R162))),"")</f>
        <v/>
      </c>
      <c r="BB163" s="27" t="str" cm="1">
        <f t="array" ref="BB163">IF(AW$2&lt;=$R163,INDEX('Sites Data'!$BH$11:$BH$210,(AW$2+SUM($R$4:$R162))),"")</f>
        <v/>
      </c>
      <c r="BC163" s="27" t="str" cm="1">
        <f t="array" ref="BC163">IF(AW$2&lt;=$R163,INDEX('Sites Data'!$BI$11:$BI$210,(AW$2+SUM($R$4:$R162))),"")</f>
        <v/>
      </c>
      <c r="BD163" s="27" t="str" cm="1">
        <f t="array" ref="BD163">IF(AW$2&lt;=$R163,INDEX('Sites Data'!$BJ$11:$BJ$210,(AW$2+SUM($R$4:$R162))),"")</f>
        <v/>
      </c>
      <c r="BE163" s="27" t="str" cm="1">
        <f t="array" ref="BE163">IF(AW$2&lt;=$R163,INDEX('Sites Data'!$BK$11:$BK$210,(AW$2+SUM($R$4:$R162))),"")</f>
        <v/>
      </c>
      <c r="BF163" s="25" t="str">
        <f>IF(AW163="","",SUMIF(Hide[Unique Types],$C163&amp;" "&amp;AX163&amp;" "&amp;AY163&amp;" "&amp;AZ163,SiteCalc2[FCI Charging Capacity '[kWh/day']]))</f>
        <v/>
      </c>
      <c r="BG163" s="27" t="str" cm="1">
        <f t="array" ref="BG163">IF(BG$2&lt;=$R163,INDEX('Sites Data'!$BC$11:$BC$210,(BG$2+SUM($R$4:$R162))),"")</f>
        <v/>
      </c>
      <c r="BH163" s="27" t="str" cm="1">
        <f t="array" ref="BH163">IF(BG$2&lt;=$R163,INDEX('Sites Data'!$BD$11:$BD$210,(BG$2+SUM($R$4:$R162))),"")</f>
        <v/>
      </c>
      <c r="BI163" s="27" t="str" cm="1">
        <f t="array" ref="BI163">IF(BG$2&lt;=$R163,INDEX('Sites Data'!$BE$11:$BE$210,(BG$2+SUM($R$4:$R162))),"")</f>
        <v/>
      </c>
      <c r="BJ163" s="27" t="str" cm="1">
        <f t="array" ref="BJ163">IF(BG$2&lt;=$R163,INDEX('Sites Data'!$BF$11:$BF$210,(BG$2+SUM($R$4:$R162))),"")</f>
        <v/>
      </c>
      <c r="BK163" s="27" t="str" cm="1">
        <f t="array" ref="BK163">IF(BG$2&lt;=$R163,INDEX('Sites Data'!$BG$11:$BG$210,(BG$2+SUM($R$4:$R162))),"")</f>
        <v/>
      </c>
      <c r="BL163" s="27" t="str" cm="1">
        <f t="array" ref="BL163">IF(BG$2&lt;=$R163,INDEX('Sites Data'!$BH$11:$BH$210,(BG$2+SUM($R$4:$R162))),"")</f>
        <v/>
      </c>
      <c r="BM163" s="27" t="str" cm="1">
        <f t="array" ref="BM163">IF(BG$2&lt;=$R163,INDEX('Sites Data'!$BI$11:$BI$210,(BG$2+SUM($R$4:$R162))),"")</f>
        <v/>
      </c>
      <c r="BN163" s="27" t="str" cm="1">
        <f t="array" ref="BN163">IF(BG$2&lt;=$R163,INDEX('Sites Data'!$BJ$11:$BJ$210,(BG$2+SUM($R$4:$R162))),"")</f>
        <v/>
      </c>
      <c r="BO163" s="27" t="str" cm="1">
        <f t="array" ref="BO163">IF(BG$2&lt;=$R163,INDEX('Sites Data'!$BK$11:$BK$210,(BG$2+SUM($R$4:$R162))),"")</f>
        <v/>
      </c>
      <c r="BP163" s="25" t="str">
        <f>IF(BG163="","",SUMIF(Hide[Unique Types],$C163&amp;" "&amp;BH163&amp;" "&amp;BI163&amp;" "&amp;BJ163,SiteCalc2[FCI Charging Capacity '[kWh/day']]))</f>
        <v/>
      </c>
      <c r="BQ163" s="27" t="str" cm="1">
        <f t="array" ref="BQ163">IF(BQ$2&lt;=$R163,INDEX('Sites Data'!$BC$11:$BC$210,(BQ$2+SUM($R$4:$R162))),"")</f>
        <v/>
      </c>
      <c r="BR163" s="27" t="str" cm="1">
        <f t="array" ref="BR163">IF(BQ$2&lt;=$R163,INDEX('Sites Data'!$BD$11:$BD$210,(BQ$2+SUM($R$4:$R162))),"")</f>
        <v/>
      </c>
      <c r="BS163" s="27" t="str" cm="1">
        <f t="array" ref="BS163">IF(BQ$2&lt;=$R163,INDEX('Sites Data'!$BE$11:$BE$210,(BQ$2+SUM($R$4:$R162))),"")</f>
        <v/>
      </c>
      <c r="BT163" s="27" t="str" cm="1">
        <f t="array" ref="BT163">IF(BQ$2&lt;=$R163,INDEX('Sites Data'!$BF$11:$BF$210,(BQ$2+SUM($R$4:$R162))),"")</f>
        <v/>
      </c>
      <c r="BU163" s="27" t="str" cm="1">
        <f t="array" ref="BU163">IF(BQ$2&lt;=$R163,INDEX('Sites Data'!$BG$11:$BG$210,(BQ$2+SUM($R$4:$R162))),"")</f>
        <v/>
      </c>
      <c r="BV163" s="27" t="str" cm="1">
        <f t="array" ref="BV163">IF(BQ$2&lt;=$R163,INDEX('Sites Data'!$BH$11:$BH$210,(BQ$2+SUM($R$4:$R162))),"")</f>
        <v/>
      </c>
      <c r="BW163" s="27" t="str" cm="1">
        <f t="array" ref="BW163">IF(BQ$2&lt;=$R163,INDEX('Sites Data'!$BI$11:$BI$210,(BQ$2+SUM($R$4:$R162))),"")</f>
        <v/>
      </c>
      <c r="BX163" s="27" t="str" cm="1">
        <f t="array" ref="BX163">IF(BQ$2&lt;=$R163,INDEX('Sites Data'!$BJ$11:$BJ$210,(BQ$2+SUM($R$4:$R162))),"")</f>
        <v/>
      </c>
      <c r="BY163" s="27" t="str" cm="1">
        <f t="array" ref="BY163">IF(BQ$2&lt;=$R163,INDEX('Sites Data'!$BK$11:$BK$210,(BQ$2+SUM($R$4:$R162))),"")</f>
        <v/>
      </c>
      <c r="BZ163" s="25" t="str">
        <f>IF(BQ163="","",SUMIF(Hide[Unique Types],$C163&amp;" "&amp;BR163&amp;" "&amp;BS163&amp;" "&amp;BT163,SiteCalc2[FCI Charging Capacity '[kWh/day']]))</f>
        <v/>
      </c>
      <c r="CA163" s="27" t="str" cm="1">
        <f t="array" ref="CA163">IF(CA$2&lt;=$R163,INDEX('Sites Data'!$BC$11:$BC$210,(CA$2+SUM($R$4:$R162))),"")</f>
        <v/>
      </c>
      <c r="CB163" s="27" t="str" cm="1">
        <f t="array" ref="CB163">IF(CA$2&lt;=$R163,INDEX('Sites Data'!$BD$11:$BD$210,(CA$2+SUM($R$4:$R162))),"")</f>
        <v/>
      </c>
      <c r="CC163" s="27" t="str" cm="1">
        <f t="array" ref="CC163">IF(CA$2&lt;=$R163,INDEX('Sites Data'!$BE$11:$BE$210,(CA$2+SUM($R$4:$R162))),"")</f>
        <v/>
      </c>
      <c r="CD163" s="27" t="str" cm="1">
        <f t="array" ref="CD163">IF(CA$2&lt;=$R163,INDEX('Sites Data'!$BF$11:$BF$210,(CA$2+SUM($R$4:$R162))),"")</f>
        <v/>
      </c>
      <c r="CE163" s="27" t="str" cm="1">
        <f t="array" ref="CE163">IF(CA$2&lt;=$R163,INDEX('Sites Data'!$BG$11:$BG$210,(CA$2+SUM($R$4:$R162))),"")</f>
        <v/>
      </c>
      <c r="CF163" s="27" t="str" cm="1">
        <f t="array" ref="CF163">IF(CA$2&lt;=$R163,INDEX('Sites Data'!$BH$11:$BH$210,(CA$2+SUM($R$4:$R162))),"")</f>
        <v/>
      </c>
      <c r="CG163" s="27" t="str" cm="1">
        <f t="array" ref="CG163">IF(CA$2&lt;=$R163,INDEX('Sites Data'!$BI$11:$BI$210,(CA$2+SUM($R$4:$R162))),"")</f>
        <v/>
      </c>
      <c r="CH163" s="27" t="str" cm="1">
        <f t="array" ref="CH163">IF(CA$2&lt;=$R163,INDEX('Sites Data'!$BJ$11:$BJ$210,(CA$2+SUM($R$4:$R162))),"")</f>
        <v/>
      </c>
      <c r="CI163" s="27" t="str" cm="1">
        <f t="array" ref="CI163">IF(CA$2&lt;=$R163,INDEX('Sites Data'!$BK$11:$BK$210,(CA$2+SUM($R$4:$R162))),"")</f>
        <v/>
      </c>
      <c r="CJ163" s="25" t="str">
        <f>IF(CA163="","",SUMIF(Hide[Unique Types],$C163&amp;" "&amp;CB163&amp;" "&amp;CC163&amp;" "&amp;CD163,SiteCalc2[FCI Charging Capacity '[kWh/day']]))</f>
        <v/>
      </c>
      <c r="CK163" s="25" t="str">
        <f t="shared" si="35"/>
        <v/>
      </c>
      <c r="CL163" s="25" t="str">
        <f t="shared" si="36"/>
        <v/>
      </c>
      <c r="CM163" s="25" t="str">
        <f t="shared" si="37"/>
        <v/>
      </c>
      <c r="CN163" s="25" t="str">
        <f t="shared" si="38"/>
        <v/>
      </c>
      <c r="CO163" s="25" t="str">
        <f t="shared" si="39"/>
        <v/>
      </c>
      <c r="CP163" s="25" t="str">
        <f t="shared" si="40"/>
        <v/>
      </c>
      <c r="CQ163" s="25" t="str">
        <f t="shared" si="41"/>
        <v/>
      </c>
      <c r="CR163" s="25" t="str">
        <f t="shared" si="42"/>
        <v/>
      </c>
      <c r="CS163" s="25" t="str">
        <f t="shared" si="43"/>
        <v/>
      </c>
      <c r="CT163" s="25" t="str">
        <f t="shared" si="44"/>
        <v/>
      </c>
    </row>
    <row r="164" spans="1:98" x14ac:dyDescent="0.3">
      <c r="A164" s="20">
        <v>161</v>
      </c>
      <c r="B164" s="20">
        <f t="shared" ref="B164:B195" si="45">Applicant</f>
        <v>0</v>
      </c>
      <c r="D164" s="25">
        <f>_xlfn.XLOOKUP(C164,SiteChar[Site Name],SiteChar[Site Street Address],"",0,1)</f>
        <v>0</v>
      </c>
      <c r="E164" s="25" t="str">
        <f>_xlfn.XLOOKUP(D164,SiteChar[Site Street Address],SiteChar[Site City],"",0,1)</f>
        <v/>
      </c>
      <c r="F164" s="25">
        <f>_xlfn.XLOOKUP($C164,SiteChar[Site Name],SiteChar[Latitude],"",0,1)</f>
        <v>0</v>
      </c>
      <c r="G164" s="25">
        <f>_xlfn.XLOOKUP($C164,SiteChar[Site Name],SiteChar[Longitude],"",0,1)</f>
        <v>0</v>
      </c>
      <c r="H164" s="33">
        <f>_xlfn.XLOOKUP($C164,SiteChar[Site Name],SiteChar[Expected Date of Station Operation],"",0,1)</f>
        <v>0</v>
      </c>
      <c r="I164" s="34">
        <f>_xlfn.XLOOKUP($C164,SiteChar[Site Name],SiteChar[Expected Daily Permitted Hours],"",0,1)</f>
        <v>0</v>
      </c>
      <c r="J164" s="25">
        <f>_xlfn.XLOOKUP($C164,SiteChar[Site Name],SiteChar[Maximum Total Site Power 
'[kW']],"",0,1)</f>
        <v>0</v>
      </c>
      <c r="K164" s="25"/>
      <c r="L164" s="25" cm="1">
        <f t="array" ref="L164">_xlfn.XLOOKUP($C164,SiteChar[Site Name],SiteCalc1[Total Site
FCI 
Power Rating 
'[kW']],"",0,1)</f>
        <v>0</v>
      </c>
      <c r="M164" s="25" cm="1">
        <f t="array" ref="M164">_xlfn.XLOOKUP($C164,SiteChar[Site Name],SiteCalc1[Total 
Site 
LMD-FCI Power Rating 
'[kW']],"",0,1)</f>
        <v>0</v>
      </c>
      <c r="N164" s="25" cm="1">
        <f t="array" ref="N164">_xlfn.XLOOKUP($C164,SiteChar[Site Name],SiteCalc1[Total Site
HD-FCI Power Rating 
'[kW']],"",0,1)</f>
        <v>0</v>
      </c>
      <c r="O164" s="25" cm="1">
        <f t="array" ref="O164">_xlfn.XLOOKUP($C164,SiteChar[Site Name],SiteCalc2[Total Number of 
Site 
FSEs],"",0,1)</f>
        <v>0</v>
      </c>
      <c r="P164" s="27" cm="1">
        <f t="array" ref="P164">_xlfn.XLOOKUP($C164,SiteChar[Site Name],SiteCalc2[Total Number of Site
LMD-FCI FSEs],"",0,1)</f>
        <v>0</v>
      </c>
      <c r="Q164" s="27" cm="1">
        <f t="array" ref="Q164">_xlfn.XLOOKUP($C164,SiteChar[Site Name],SiteCalc2[Total Number of Site
HD-FCI FSEs],"",0,1)</f>
        <v>0</v>
      </c>
      <c r="R164" s="27" t="str" cm="1">
        <f t="array" ref="R164">_xlfn.XLOOKUP(C164,'Sites Data'!AZ171:$AZ$210,'Sites Data'!BA171:$BA$210,"",0,1)</f>
        <v/>
      </c>
      <c r="S164" s="25" t="str" cm="1">
        <f t="array" ref="S164">INDEX('Sites Data'!$BC$11:$BC$210,(S$2+SUM($R$4:R163)))</f>
        <v/>
      </c>
      <c r="T164" s="25" t="str" cm="1">
        <f t="array" ref="T164">INDEX('Sites Data'!$BD$11:$BD$210,(S$2+SUM($R$4:R163)))</f>
        <v/>
      </c>
      <c r="U164" s="25" t="str" cm="1">
        <f t="array" ref="U164">INDEX('Sites Data'!$BE$11:$BE$210,(S$2+SUM($R$4:$R163)))</f>
        <v/>
      </c>
      <c r="V164" s="25" t="str" cm="1">
        <f t="array" ref="V164">INDEX('Sites Data'!$BF$11:$BF$210,(S$2+SUM($R$4:$R163)))</f>
        <v/>
      </c>
      <c r="W164" s="25" t="str" cm="1">
        <f t="array" ref="W164">INDEX('Sites Data'!$BG$11:$BG$210,(S$2+SUM($R$4:$R163)))</f>
        <v/>
      </c>
      <c r="X164" s="25" t="str" cm="1">
        <f t="array" ref="X164">INDEX('Sites Data'!$BH$11:$BH$210,(S$2+SUM($R$4:$R163)))</f>
        <v/>
      </c>
      <c r="Y164" s="25" t="str" cm="1">
        <f t="array" ref="Y164">INDEX('Sites Data'!$BI$11:$BI$210,(S$2+SUM($R$4:$R163)))</f>
        <v/>
      </c>
      <c r="Z164" s="25" t="str" cm="1">
        <f t="array" ref="Z164">INDEX('Sites Data'!$BJ$11:$BJ$210,(S$2+SUM($R$4:$R163)))</f>
        <v/>
      </c>
      <c r="AA164" s="25" t="str" cm="1">
        <f t="array" ref="AA164">INDEX('Sites Data'!$BK$11:$BK$210,(S$2+SUM($R$4:$R163)))</f>
        <v/>
      </c>
      <c r="AB164" s="25" t="str">
        <f>IF(S164="","",SUMIF(Hide[Unique Types],$C164&amp;" "&amp;T164&amp;" "&amp;U164&amp;" "&amp;V164,SiteCalc2[FCI Charging Capacity '[kWh/day']]))</f>
        <v/>
      </c>
      <c r="AC164" s="27" t="str" cm="1">
        <f t="array" ref="AC164">IF(AC$2&lt;=$R164,INDEX('Sites Data'!$BC$11:$BC$210,(AC$2+SUM($R$4:$R163))),"")</f>
        <v/>
      </c>
      <c r="AD164" s="152" t="str" cm="1">
        <f t="array" ref="AD164">IF(AC$2&lt;=$R164,INDEX('Sites Data'!$BD$11:$BD$210,(AC$2+SUM($R$4:$R163))),"")</f>
        <v/>
      </c>
      <c r="AE164" s="27" t="str" cm="1">
        <f t="array" ref="AE164">IF(AC$2&lt;=$R164,INDEX('Sites Data'!$BE$11:$BE$210,(AC$2+SUM($R$4:$R163))),"")</f>
        <v/>
      </c>
      <c r="AF164" s="27" t="str" cm="1">
        <f t="array" ref="AF164">IF(AC$2&lt;=$R164,INDEX('Sites Data'!$BF$11:$BF$210,(AC$2+SUM($R$4:$R163))),"")</f>
        <v/>
      </c>
      <c r="AG164" s="27" t="str" cm="1">
        <f t="array" ref="AG164">IF(AC$2&lt;=$R164,INDEX('Sites Data'!$BG$11:$BG$210,(AC$2+SUM($R$4:$R163))),"")</f>
        <v/>
      </c>
      <c r="AH164" s="27" t="str" cm="1">
        <f t="array" ref="AH164">IF(AC$2&lt;=$R164,INDEX('Sites Data'!$BH$11:$BH$210,(AC$2+SUM($R$4:$R163))),"")</f>
        <v/>
      </c>
      <c r="AI164" s="27" t="str" cm="1">
        <f t="array" ref="AI164">IF(AC$2&lt;=$R164,INDEX('Sites Data'!$BI$11:$BI$210,(AC$2+SUM($R$4:$R163))),"")</f>
        <v/>
      </c>
      <c r="AJ164" s="27" t="str" cm="1">
        <f t="array" ref="AJ164">IF(AC$2&lt;=$R164,INDEX('Sites Data'!$BJ$11:$BJ$210,(AC$2+SUM($R$4:$R163))),"")</f>
        <v/>
      </c>
      <c r="AK164" s="27" t="str" cm="1">
        <f t="array" ref="AK164">IF(AC$2&lt;=$R164,INDEX('Sites Data'!$BK$11:$BK$210,(AC$2+SUM($R$4:$R163))),"")</f>
        <v/>
      </c>
      <c r="AL164" s="25" t="str">
        <f>IF(AC164="","",SUMIF(Hide[Unique Types],$C164&amp;" "&amp;AD164&amp;" "&amp;AE164&amp;" "&amp;AF164,SiteCalc2[FCI Charging Capacity '[kWh/day']]))</f>
        <v/>
      </c>
      <c r="AM164" s="27" t="str" cm="1">
        <f t="array" ref="AM164">IF(AM$2&lt;=$R164,INDEX('Sites Data'!$BC$11:$BC$210,(AM$2+SUM($R$4:$R163))),"")</f>
        <v/>
      </c>
      <c r="AN164" s="27" t="str" cm="1">
        <f t="array" ref="AN164">IF(AM$2&lt;=$R164,INDEX('Sites Data'!$BD$11:$BD$210,(AM$2+SUM($R$4:$R163))),"")</f>
        <v/>
      </c>
      <c r="AO164" s="27" t="str" cm="1">
        <f t="array" ref="AO164">IF(AM$2&lt;=$R164,INDEX('Sites Data'!$BE$11:$BE$210,(AM$2+SUM($R$4:$R163))),"")</f>
        <v/>
      </c>
      <c r="AP164" s="27" t="str" cm="1">
        <f t="array" ref="AP164">IF(AM$2&lt;=$R164,INDEX('Sites Data'!$BF$11:$BF$210,(AM$2+SUM($R$4:$R163))),"")</f>
        <v/>
      </c>
      <c r="AQ164" s="27" t="str" cm="1">
        <f t="array" ref="AQ164">IF(AM$2&lt;=$R164,INDEX('Sites Data'!$BG$11:$BG$210,(AM$2+SUM($R$4:$R163))),"")</f>
        <v/>
      </c>
      <c r="AR164" s="27" t="str" cm="1">
        <f t="array" ref="AR164">IF(AM$2&lt;=$R164,INDEX('Sites Data'!$BH$11:$BH$210,(AM$2+SUM($R$4:$R163))),"")</f>
        <v/>
      </c>
      <c r="AS164" s="27" t="str" cm="1">
        <f t="array" ref="AS164">IF(AM$2&lt;=$R164,INDEX('Sites Data'!$BI$11:$BI$210,(AM$2+SUM($R$4:$R163))),"")</f>
        <v/>
      </c>
      <c r="AT164" s="27" t="str" cm="1">
        <f t="array" ref="AT164">IF(AM$2&lt;=$R164,INDEX('Sites Data'!$BJ$11:$BJ$210,(AM$2+SUM($R$4:$R163))),"")</f>
        <v/>
      </c>
      <c r="AU164" s="27" t="str" cm="1">
        <f t="array" ref="AU164">IF(AM$2&lt;=$R164,INDEX('Sites Data'!$BK$11:$BK$210,(AM$2+SUM($R$4:$R163))),"")</f>
        <v/>
      </c>
      <c r="AV164" s="25" t="str">
        <f>IF(AM164="","",SUMIF(Hide[Unique Types],$C164&amp;" "&amp;AN164&amp;" "&amp;AO164&amp;" "&amp;AP164,SiteCalc2[FCI Charging Capacity '[kWh/day']]))</f>
        <v/>
      </c>
      <c r="AW164" s="27" t="str" cm="1">
        <f t="array" ref="AW164">IF(AW$2&lt;=$R164,INDEX('Sites Data'!$BC$11:$BC$210,(AW$2+SUM($R$4:$R163))),"")</f>
        <v/>
      </c>
      <c r="AX164" s="27" t="str" cm="1">
        <f t="array" ref="AX164">IF(AW$2&lt;=$R164,INDEX('Sites Data'!$BD$11:$BD$210,(AW$2+SUM($R$4:$R163))),"")</f>
        <v/>
      </c>
      <c r="AY164" s="27" t="str" cm="1">
        <f t="array" ref="AY164">IF(AW$2&lt;=$R164,INDEX('Sites Data'!$BE$11:$BE$210,(AW$2+SUM($R$4:$R163))),"")</f>
        <v/>
      </c>
      <c r="AZ164" s="27" t="str" cm="1">
        <f t="array" ref="AZ164">IF(AW$2&lt;=$R164,INDEX('Sites Data'!$BF$11:$BF$210,(AW$2+SUM($R$4:$R163))),"")</f>
        <v/>
      </c>
      <c r="BA164" s="27" t="str" cm="1">
        <f t="array" ref="BA164">IF(AW$2&lt;=$R164,INDEX('Sites Data'!$BG$11:$BG$210,(AW$2+SUM($R$4:$R163))),"")</f>
        <v/>
      </c>
      <c r="BB164" s="27" t="str" cm="1">
        <f t="array" ref="BB164">IF(AW$2&lt;=$R164,INDEX('Sites Data'!$BH$11:$BH$210,(AW$2+SUM($R$4:$R163))),"")</f>
        <v/>
      </c>
      <c r="BC164" s="27" t="str" cm="1">
        <f t="array" ref="BC164">IF(AW$2&lt;=$R164,INDEX('Sites Data'!$BI$11:$BI$210,(AW$2+SUM($R$4:$R163))),"")</f>
        <v/>
      </c>
      <c r="BD164" s="27" t="str" cm="1">
        <f t="array" ref="BD164">IF(AW$2&lt;=$R164,INDEX('Sites Data'!$BJ$11:$BJ$210,(AW$2+SUM($R$4:$R163))),"")</f>
        <v/>
      </c>
      <c r="BE164" s="27" t="str" cm="1">
        <f t="array" ref="BE164">IF(AW$2&lt;=$R164,INDEX('Sites Data'!$BK$11:$BK$210,(AW$2+SUM($R$4:$R163))),"")</f>
        <v/>
      </c>
      <c r="BF164" s="25" t="str">
        <f>IF(AW164="","",SUMIF(Hide[Unique Types],$C164&amp;" "&amp;AX164&amp;" "&amp;AY164&amp;" "&amp;AZ164,SiteCalc2[FCI Charging Capacity '[kWh/day']]))</f>
        <v/>
      </c>
      <c r="BG164" s="27" t="str" cm="1">
        <f t="array" ref="BG164">IF(BG$2&lt;=$R164,INDEX('Sites Data'!$BC$11:$BC$210,(BG$2+SUM($R$4:$R163))),"")</f>
        <v/>
      </c>
      <c r="BH164" s="27" t="str" cm="1">
        <f t="array" ref="BH164">IF(BG$2&lt;=$R164,INDEX('Sites Data'!$BD$11:$BD$210,(BG$2+SUM($R$4:$R163))),"")</f>
        <v/>
      </c>
      <c r="BI164" s="27" t="str" cm="1">
        <f t="array" ref="BI164">IF(BG$2&lt;=$R164,INDEX('Sites Data'!$BE$11:$BE$210,(BG$2+SUM($R$4:$R163))),"")</f>
        <v/>
      </c>
      <c r="BJ164" s="27" t="str" cm="1">
        <f t="array" ref="BJ164">IF(BG$2&lt;=$R164,INDEX('Sites Data'!$BF$11:$BF$210,(BG$2+SUM($R$4:$R163))),"")</f>
        <v/>
      </c>
      <c r="BK164" s="27" t="str" cm="1">
        <f t="array" ref="BK164">IF(BG$2&lt;=$R164,INDEX('Sites Data'!$BG$11:$BG$210,(BG$2+SUM($R$4:$R163))),"")</f>
        <v/>
      </c>
      <c r="BL164" s="27" t="str" cm="1">
        <f t="array" ref="BL164">IF(BG$2&lt;=$R164,INDEX('Sites Data'!$BH$11:$BH$210,(BG$2+SUM($R$4:$R163))),"")</f>
        <v/>
      </c>
      <c r="BM164" s="27" t="str" cm="1">
        <f t="array" ref="BM164">IF(BG$2&lt;=$R164,INDEX('Sites Data'!$BI$11:$BI$210,(BG$2+SUM($R$4:$R163))),"")</f>
        <v/>
      </c>
      <c r="BN164" s="27" t="str" cm="1">
        <f t="array" ref="BN164">IF(BG$2&lt;=$R164,INDEX('Sites Data'!$BJ$11:$BJ$210,(BG$2+SUM($R$4:$R163))),"")</f>
        <v/>
      </c>
      <c r="BO164" s="27" t="str" cm="1">
        <f t="array" ref="BO164">IF(BG$2&lt;=$R164,INDEX('Sites Data'!$BK$11:$BK$210,(BG$2+SUM($R$4:$R163))),"")</f>
        <v/>
      </c>
      <c r="BP164" s="25" t="str">
        <f>IF(BG164="","",SUMIF(Hide[Unique Types],$C164&amp;" "&amp;BH164&amp;" "&amp;BI164&amp;" "&amp;BJ164,SiteCalc2[FCI Charging Capacity '[kWh/day']]))</f>
        <v/>
      </c>
      <c r="BQ164" s="27" t="str" cm="1">
        <f t="array" ref="BQ164">IF(BQ$2&lt;=$R164,INDEX('Sites Data'!$BC$11:$BC$210,(BQ$2+SUM($R$4:$R163))),"")</f>
        <v/>
      </c>
      <c r="BR164" s="27" t="str" cm="1">
        <f t="array" ref="BR164">IF(BQ$2&lt;=$R164,INDEX('Sites Data'!$BD$11:$BD$210,(BQ$2+SUM($R$4:$R163))),"")</f>
        <v/>
      </c>
      <c r="BS164" s="27" t="str" cm="1">
        <f t="array" ref="BS164">IF(BQ$2&lt;=$R164,INDEX('Sites Data'!$BE$11:$BE$210,(BQ$2+SUM($R$4:$R163))),"")</f>
        <v/>
      </c>
      <c r="BT164" s="27" t="str" cm="1">
        <f t="array" ref="BT164">IF(BQ$2&lt;=$R164,INDEX('Sites Data'!$BF$11:$BF$210,(BQ$2+SUM($R$4:$R163))),"")</f>
        <v/>
      </c>
      <c r="BU164" s="27" t="str" cm="1">
        <f t="array" ref="BU164">IF(BQ$2&lt;=$R164,INDEX('Sites Data'!$BG$11:$BG$210,(BQ$2+SUM($R$4:$R163))),"")</f>
        <v/>
      </c>
      <c r="BV164" s="27" t="str" cm="1">
        <f t="array" ref="BV164">IF(BQ$2&lt;=$R164,INDEX('Sites Data'!$BH$11:$BH$210,(BQ$2+SUM($R$4:$R163))),"")</f>
        <v/>
      </c>
      <c r="BW164" s="27" t="str" cm="1">
        <f t="array" ref="BW164">IF(BQ$2&lt;=$R164,INDEX('Sites Data'!$BI$11:$BI$210,(BQ$2+SUM($R$4:$R163))),"")</f>
        <v/>
      </c>
      <c r="BX164" s="27" t="str" cm="1">
        <f t="array" ref="BX164">IF(BQ$2&lt;=$R164,INDEX('Sites Data'!$BJ$11:$BJ$210,(BQ$2+SUM($R$4:$R163))),"")</f>
        <v/>
      </c>
      <c r="BY164" s="27" t="str" cm="1">
        <f t="array" ref="BY164">IF(BQ$2&lt;=$R164,INDEX('Sites Data'!$BK$11:$BK$210,(BQ$2+SUM($R$4:$R163))),"")</f>
        <v/>
      </c>
      <c r="BZ164" s="25" t="str">
        <f>IF(BQ164="","",SUMIF(Hide[Unique Types],$C164&amp;" "&amp;BR164&amp;" "&amp;BS164&amp;" "&amp;BT164,SiteCalc2[FCI Charging Capacity '[kWh/day']]))</f>
        <v/>
      </c>
      <c r="CA164" s="27" t="str" cm="1">
        <f t="array" ref="CA164">IF(CA$2&lt;=$R164,INDEX('Sites Data'!$BC$11:$BC$210,(CA$2+SUM($R$4:$R163))),"")</f>
        <v/>
      </c>
      <c r="CB164" s="27" t="str" cm="1">
        <f t="array" ref="CB164">IF(CA$2&lt;=$R164,INDEX('Sites Data'!$BD$11:$BD$210,(CA$2+SUM($R$4:$R163))),"")</f>
        <v/>
      </c>
      <c r="CC164" s="27" t="str" cm="1">
        <f t="array" ref="CC164">IF(CA$2&lt;=$R164,INDEX('Sites Data'!$BE$11:$BE$210,(CA$2+SUM($R$4:$R163))),"")</f>
        <v/>
      </c>
      <c r="CD164" s="27" t="str" cm="1">
        <f t="array" ref="CD164">IF(CA$2&lt;=$R164,INDEX('Sites Data'!$BF$11:$BF$210,(CA$2+SUM($R$4:$R163))),"")</f>
        <v/>
      </c>
      <c r="CE164" s="27" t="str" cm="1">
        <f t="array" ref="CE164">IF(CA$2&lt;=$R164,INDEX('Sites Data'!$BG$11:$BG$210,(CA$2+SUM($R$4:$R163))),"")</f>
        <v/>
      </c>
      <c r="CF164" s="27" t="str" cm="1">
        <f t="array" ref="CF164">IF(CA$2&lt;=$R164,INDEX('Sites Data'!$BH$11:$BH$210,(CA$2+SUM($R$4:$R163))),"")</f>
        <v/>
      </c>
      <c r="CG164" s="27" t="str" cm="1">
        <f t="array" ref="CG164">IF(CA$2&lt;=$R164,INDEX('Sites Data'!$BI$11:$BI$210,(CA$2+SUM($R$4:$R163))),"")</f>
        <v/>
      </c>
      <c r="CH164" s="27" t="str" cm="1">
        <f t="array" ref="CH164">IF(CA$2&lt;=$R164,INDEX('Sites Data'!$BJ$11:$BJ$210,(CA$2+SUM($R$4:$R163))),"")</f>
        <v/>
      </c>
      <c r="CI164" s="27" t="str" cm="1">
        <f t="array" ref="CI164">IF(CA$2&lt;=$R164,INDEX('Sites Data'!$BK$11:$BK$210,(CA$2+SUM($R$4:$R163))),"")</f>
        <v/>
      </c>
      <c r="CJ164" s="25" t="str">
        <f>IF(CA164="","",SUMIF(Hide[Unique Types],$C164&amp;" "&amp;CB164&amp;" "&amp;CC164&amp;" "&amp;CD164,SiteCalc2[FCI Charging Capacity '[kWh/day']]))</f>
        <v/>
      </c>
      <c r="CK164" s="25" t="str">
        <f t="shared" si="35"/>
        <v/>
      </c>
      <c r="CL164" s="25" t="str">
        <f t="shared" si="36"/>
        <v/>
      </c>
      <c r="CM164" s="25" t="str">
        <f t="shared" si="37"/>
        <v/>
      </c>
      <c r="CN164" s="25" t="str">
        <f t="shared" si="38"/>
        <v/>
      </c>
      <c r="CO164" s="25" t="str">
        <f t="shared" si="39"/>
        <v/>
      </c>
      <c r="CP164" s="25" t="str">
        <f t="shared" si="40"/>
        <v/>
      </c>
      <c r="CQ164" s="25" t="str">
        <f t="shared" si="41"/>
        <v/>
      </c>
      <c r="CR164" s="25" t="str">
        <f t="shared" si="42"/>
        <v/>
      </c>
      <c r="CS164" s="25" t="str">
        <f t="shared" si="43"/>
        <v/>
      </c>
      <c r="CT164" s="25" t="str">
        <f t="shared" si="44"/>
        <v/>
      </c>
    </row>
    <row r="165" spans="1:98" x14ac:dyDescent="0.3">
      <c r="A165" s="20">
        <v>162</v>
      </c>
      <c r="B165" s="20">
        <f t="shared" si="45"/>
        <v>0</v>
      </c>
      <c r="D165" s="25">
        <f>_xlfn.XLOOKUP(C165,SiteChar[Site Name],SiteChar[Site Street Address],"",0,1)</f>
        <v>0</v>
      </c>
      <c r="E165" s="25" t="str">
        <f>_xlfn.XLOOKUP(D165,SiteChar[Site Street Address],SiteChar[Site City],"",0,1)</f>
        <v/>
      </c>
      <c r="F165" s="25">
        <f>_xlfn.XLOOKUP($C165,SiteChar[Site Name],SiteChar[Latitude],"",0,1)</f>
        <v>0</v>
      </c>
      <c r="G165" s="25">
        <f>_xlfn.XLOOKUP($C165,SiteChar[Site Name],SiteChar[Longitude],"",0,1)</f>
        <v>0</v>
      </c>
      <c r="H165" s="33">
        <f>_xlfn.XLOOKUP($C165,SiteChar[Site Name],SiteChar[Expected Date of Station Operation],"",0,1)</f>
        <v>0</v>
      </c>
      <c r="I165" s="34">
        <f>_xlfn.XLOOKUP($C165,SiteChar[Site Name],SiteChar[Expected Daily Permitted Hours],"",0,1)</f>
        <v>0</v>
      </c>
      <c r="J165" s="25">
        <f>_xlfn.XLOOKUP($C165,SiteChar[Site Name],SiteChar[Maximum Total Site Power 
'[kW']],"",0,1)</f>
        <v>0</v>
      </c>
      <c r="K165" s="25"/>
      <c r="L165" s="25" cm="1">
        <f t="array" ref="L165">_xlfn.XLOOKUP($C165,SiteChar[Site Name],SiteCalc1[Total Site
FCI 
Power Rating 
'[kW']],"",0,1)</f>
        <v>0</v>
      </c>
      <c r="M165" s="25" cm="1">
        <f t="array" ref="M165">_xlfn.XLOOKUP($C165,SiteChar[Site Name],SiteCalc1[Total 
Site 
LMD-FCI Power Rating 
'[kW']],"",0,1)</f>
        <v>0</v>
      </c>
      <c r="N165" s="25" cm="1">
        <f t="array" ref="N165">_xlfn.XLOOKUP($C165,SiteChar[Site Name],SiteCalc1[Total Site
HD-FCI Power Rating 
'[kW']],"",0,1)</f>
        <v>0</v>
      </c>
      <c r="O165" s="25" cm="1">
        <f t="array" ref="O165">_xlfn.XLOOKUP($C165,SiteChar[Site Name],SiteCalc2[Total Number of 
Site 
FSEs],"",0,1)</f>
        <v>0</v>
      </c>
      <c r="P165" s="27" cm="1">
        <f t="array" ref="P165">_xlfn.XLOOKUP($C165,SiteChar[Site Name],SiteCalc2[Total Number of Site
LMD-FCI FSEs],"",0,1)</f>
        <v>0</v>
      </c>
      <c r="Q165" s="27" cm="1">
        <f t="array" ref="Q165">_xlfn.XLOOKUP($C165,SiteChar[Site Name],SiteCalc2[Total Number of Site
HD-FCI FSEs],"",0,1)</f>
        <v>0</v>
      </c>
      <c r="R165" s="27" t="str" cm="1">
        <f t="array" ref="R165">_xlfn.XLOOKUP(C165,'Sites Data'!AZ172:$AZ$210,'Sites Data'!BA172:$BA$210,"",0,1)</f>
        <v/>
      </c>
      <c r="S165" s="25" t="str" cm="1">
        <f t="array" ref="S165">INDEX('Sites Data'!$BC$11:$BC$210,(S$2+SUM($R$4:R164)))</f>
        <v/>
      </c>
      <c r="T165" s="25" t="str" cm="1">
        <f t="array" ref="T165">INDEX('Sites Data'!$BD$11:$BD$210,(S$2+SUM($R$4:R164)))</f>
        <v/>
      </c>
      <c r="U165" s="25" t="str" cm="1">
        <f t="array" ref="U165">INDEX('Sites Data'!$BE$11:$BE$210,(S$2+SUM($R$4:$R164)))</f>
        <v/>
      </c>
      <c r="V165" s="25" t="str" cm="1">
        <f t="array" ref="V165">INDEX('Sites Data'!$BF$11:$BF$210,(S$2+SUM($R$4:$R164)))</f>
        <v/>
      </c>
      <c r="W165" s="25" t="str" cm="1">
        <f t="array" ref="W165">INDEX('Sites Data'!$BG$11:$BG$210,(S$2+SUM($R$4:$R164)))</f>
        <v/>
      </c>
      <c r="X165" s="25" t="str" cm="1">
        <f t="array" ref="X165">INDEX('Sites Data'!$BH$11:$BH$210,(S$2+SUM($R$4:$R164)))</f>
        <v/>
      </c>
      <c r="Y165" s="25" t="str" cm="1">
        <f t="array" ref="Y165">INDEX('Sites Data'!$BI$11:$BI$210,(S$2+SUM($R$4:$R164)))</f>
        <v/>
      </c>
      <c r="Z165" s="25" t="str" cm="1">
        <f t="array" ref="Z165">INDEX('Sites Data'!$BJ$11:$BJ$210,(S$2+SUM($R$4:$R164)))</f>
        <v/>
      </c>
      <c r="AA165" s="25" t="str" cm="1">
        <f t="array" ref="AA165">INDEX('Sites Data'!$BK$11:$BK$210,(S$2+SUM($R$4:$R164)))</f>
        <v/>
      </c>
      <c r="AB165" s="25" t="str">
        <f>IF(S165="","",SUMIF(Hide[Unique Types],$C165&amp;" "&amp;T165&amp;" "&amp;U165&amp;" "&amp;V165,SiteCalc2[FCI Charging Capacity '[kWh/day']]))</f>
        <v/>
      </c>
      <c r="AC165" s="27" t="str" cm="1">
        <f t="array" ref="AC165">IF(AC$2&lt;=$R165,INDEX('Sites Data'!$BC$11:$BC$210,(AC$2+SUM($R$4:$R164))),"")</f>
        <v/>
      </c>
      <c r="AD165" s="152" t="str" cm="1">
        <f t="array" ref="AD165">IF(AC$2&lt;=$R165,INDEX('Sites Data'!$BD$11:$BD$210,(AC$2+SUM($R$4:$R164))),"")</f>
        <v/>
      </c>
      <c r="AE165" s="27" t="str" cm="1">
        <f t="array" ref="AE165">IF(AC$2&lt;=$R165,INDEX('Sites Data'!$BE$11:$BE$210,(AC$2+SUM($R$4:$R164))),"")</f>
        <v/>
      </c>
      <c r="AF165" s="27" t="str" cm="1">
        <f t="array" ref="AF165">IF(AC$2&lt;=$R165,INDEX('Sites Data'!$BF$11:$BF$210,(AC$2+SUM($R$4:$R164))),"")</f>
        <v/>
      </c>
      <c r="AG165" s="27" t="str" cm="1">
        <f t="array" ref="AG165">IF(AC$2&lt;=$R165,INDEX('Sites Data'!$BG$11:$BG$210,(AC$2+SUM($R$4:$R164))),"")</f>
        <v/>
      </c>
      <c r="AH165" s="27" t="str" cm="1">
        <f t="array" ref="AH165">IF(AC$2&lt;=$R165,INDEX('Sites Data'!$BH$11:$BH$210,(AC$2+SUM($R$4:$R164))),"")</f>
        <v/>
      </c>
      <c r="AI165" s="27" t="str" cm="1">
        <f t="array" ref="AI165">IF(AC$2&lt;=$R165,INDEX('Sites Data'!$BI$11:$BI$210,(AC$2+SUM($R$4:$R164))),"")</f>
        <v/>
      </c>
      <c r="AJ165" s="27" t="str" cm="1">
        <f t="array" ref="AJ165">IF(AC$2&lt;=$R165,INDEX('Sites Data'!$BJ$11:$BJ$210,(AC$2+SUM($R$4:$R164))),"")</f>
        <v/>
      </c>
      <c r="AK165" s="27" t="str" cm="1">
        <f t="array" ref="AK165">IF(AC$2&lt;=$R165,INDEX('Sites Data'!$BK$11:$BK$210,(AC$2+SUM($R$4:$R164))),"")</f>
        <v/>
      </c>
      <c r="AL165" s="25" t="str">
        <f>IF(AC165="","",SUMIF(Hide[Unique Types],$C165&amp;" "&amp;AD165&amp;" "&amp;AE165&amp;" "&amp;AF165,SiteCalc2[FCI Charging Capacity '[kWh/day']]))</f>
        <v/>
      </c>
      <c r="AM165" s="27" t="str" cm="1">
        <f t="array" ref="AM165">IF(AM$2&lt;=$R165,INDEX('Sites Data'!$BC$11:$BC$210,(AM$2+SUM($R$4:$R164))),"")</f>
        <v/>
      </c>
      <c r="AN165" s="27" t="str" cm="1">
        <f t="array" ref="AN165">IF(AM$2&lt;=$R165,INDEX('Sites Data'!$BD$11:$BD$210,(AM$2+SUM($R$4:$R164))),"")</f>
        <v/>
      </c>
      <c r="AO165" s="27" t="str" cm="1">
        <f t="array" ref="AO165">IF(AM$2&lt;=$R165,INDEX('Sites Data'!$BE$11:$BE$210,(AM$2+SUM($R$4:$R164))),"")</f>
        <v/>
      </c>
      <c r="AP165" s="27" t="str" cm="1">
        <f t="array" ref="AP165">IF(AM$2&lt;=$R165,INDEX('Sites Data'!$BF$11:$BF$210,(AM$2+SUM($R$4:$R164))),"")</f>
        <v/>
      </c>
      <c r="AQ165" s="27" t="str" cm="1">
        <f t="array" ref="AQ165">IF(AM$2&lt;=$R165,INDEX('Sites Data'!$BG$11:$BG$210,(AM$2+SUM($R$4:$R164))),"")</f>
        <v/>
      </c>
      <c r="AR165" s="27" t="str" cm="1">
        <f t="array" ref="AR165">IF(AM$2&lt;=$R165,INDEX('Sites Data'!$BH$11:$BH$210,(AM$2+SUM($R$4:$R164))),"")</f>
        <v/>
      </c>
      <c r="AS165" s="27" t="str" cm="1">
        <f t="array" ref="AS165">IF(AM$2&lt;=$R165,INDEX('Sites Data'!$BI$11:$BI$210,(AM$2+SUM($R$4:$R164))),"")</f>
        <v/>
      </c>
      <c r="AT165" s="27" t="str" cm="1">
        <f t="array" ref="AT165">IF(AM$2&lt;=$R165,INDEX('Sites Data'!$BJ$11:$BJ$210,(AM$2+SUM($R$4:$R164))),"")</f>
        <v/>
      </c>
      <c r="AU165" s="27" t="str" cm="1">
        <f t="array" ref="AU165">IF(AM$2&lt;=$R165,INDEX('Sites Data'!$BK$11:$BK$210,(AM$2+SUM($R$4:$R164))),"")</f>
        <v/>
      </c>
      <c r="AV165" s="25" t="str">
        <f>IF(AM165="","",SUMIF(Hide[Unique Types],$C165&amp;" "&amp;AN165&amp;" "&amp;AO165&amp;" "&amp;AP165,SiteCalc2[FCI Charging Capacity '[kWh/day']]))</f>
        <v/>
      </c>
      <c r="AW165" s="27" t="str" cm="1">
        <f t="array" ref="AW165">IF(AW$2&lt;=$R165,INDEX('Sites Data'!$BC$11:$BC$210,(AW$2+SUM($R$4:$R164))),"")</f>
        <v/>
      </c>
      <c r="AX165" s="27" t="str" cm="1">
        <f t="array" ref="AX165">IF(AW$2&lt;=$R165,INDEX('Sites Data'!$BD$11:$BD$210,(AW$2+SUM($R$4:$R164))),"")</f>
        <v/>
      </c>
      <c r="AY165" s="27" t="str" cm="1">
        <f t="array" ref="AY165">IF(AW$2&lt;=$R165,INDEX('Sites Data'!$BE$11:$BE$210,(AW$2+SUM($R$4:$R164))),"")</f>
        <v/>
      </c>
      <c r="AZ165" s="27" t="str" cm="1">
        <f t="array" ref="AZ165">IF(AW$2&lt;=$R165,INDEX('Sites Data'!$BF$11:$BF$210,(AW$2+SUM($R$4:$R164))),"")</f>
        <v/>
      </c>
      <c r="BA165" s="27" t="str" cm="1">
        <f t="array" ref="BA165">IF(AW$2&lt;=$R165,INDEX('Sites Data'!$BG$11:$BG$210,(AW$2+SUM($R$4:$R164))),"")</f>
        <v/>
      </c>
      <c r="BB165" s="27" t="str" cm="1">
        <f t="array" ref="BB165">IF(AW$2&lt;=$R165,INDEX('Sites Data'!$BH$11:$BH$210,(AW$2+SUM($R$4:$R164))),"")</f>
        <v/>
      </c>
      <c r="BC165" s="27" t="str" cm="1">
        <f t="array" ref="BC165">IF(AW$2&lt;=$R165,INDEX('Sites Data'!$BI$11:$BI$210,(AW$2+SUM($R$4:$R164))),"")</f>
        <v/>
      </c>
      <c r="BD165" s="27" t="str" cm="1">
        <f t="array" ref="BD165">IF(AW$2&lt;=$R165,INDEX('Sites Data'!$BJ$11:$BJ$210,(AW$2+SUM($R$4:$R164))),"")</f>
        <v/>
      </c>
      <c r="BE165" s="27" t="str" cm="1">
        <f t="array" ref="BE165">IF(AW$2&lt;=$R165,INDEX('Sites Data'!$BK$11:$BK$210,(AW$2+SUM($R$4:$R164))),"")</f>
        <v/>
      </c>
      <c r="BF165" s="25" t="str">
        <f>IF(AW165="","",SUMIF(Hide[Unique Types],$C165&amp;" "&amp;AX165&amp;" "&amp;AY165&amp;" "&amp;AZ165,SiteCalc2[FCI Charging Capacity '[kWh/day']]))</f>
        <v/>
      </c>
      <c r="BG165" s="27" t="str" cm="1">
        <f t="array" ref="BG165">IF(BG$2&lt;=$R165,INDEX('Sites Data'!$BC$11:$BC$210,(BG$2+SUM($R$4:$R164))),"")</f>
        <v/>
      </c>
      <c r="BH165" s="27" t="str" cm="1">
        <f t="array" ref="BH165">IF(BG$2&lt;=$R165,INDEX('Sites Data'!$BD$11:$BD$210,(BG$2+SUM($R$4:$R164))),"")</f>
        <v/>
      </c>
      <c r="BI165" s="27" t="str" cm="1">
        <f t="array" ref="BI165">IF(BG$2&lt;=$R165,INDEX('Sites Data'!$BE$11:$BE$210,(BG$2+SUM($R$4:$R164))),"")</f>
        <v/>
      </c>
      <c r="BJ165" s="27" t="str" cm="1">
        <f t="array" ref="BJ165">IF(BG$2&lt;=$R165,INDEX('Sites Data'!$BF$11:$BF$210,(BG$2+SUM($R$4:$R164))),"")</f>
        <v/>
      </c>
      <c r="BK165" s="27" t="str" cm="1">
        <f t="array" ref="BK165">IF(BG$2&lt;=$R165,INDEX('Sites Data'!$BG$11:$BG$210,(BG$2+SUM($R$4:$R164))),"")</f>
        <v/>
      </c>
      <c r="BL165" s="27" t="str" cm="1">
        <f t="array" ref="BL165">IF(BG$2&lt;=$R165,INDEX('Sites Data'!$BH$11:$BH$210,(BG$2+SUM($R$4:$R164))),"")</f>
        <v/>
      </c>
      <c r="BM165" s="27" t="str" cm="1">
        <f t="array" ref="BM165">IF(BG$2&lt;=$R165,INDEX('Sites Data'!$BI$11:$BI$210,(BG$2+SUM($R$4:$R164))),"")</f>
        <v/>
      </c>
      <c r="BN165" s="27" t="str" cm="1">
        <f t="array" ref="BN165">IF(BG$2&lt;=$R165,INDEX('Sites Data'!$BJ$11:$BJ$210,(BG$2+SUM($R$4:$R164))),"")</f>
        <v/>
      </c>
      <c r="BO165" s="27" t="str" cm="1">
        <f t="array" ref="BO165">IF(BG$2&lt;=$R165,INDEX('Sites Data'!$BK$11:$BK$210,(BG$2+SUM($R$4:$R164))),"")</f>
        <v/>
      </c>
      <c r="BP165" s="25" t="str">
        <f>IF(BG165="","",SUMIF(Hide[Unique Types],$C165&amp;" "&amp;BH165&amp;" "&amp;BI165&amp;" "&amp;BJ165,SiteCalc2[FCI Charging Capacity '[kWh/day']]))</f>
        <v/>
      </c>
      <c r="BQ165" s="27" t="str" cm="1">
        <f t="array" ref="BQ165">IF(BQ$2&lt;=$R165,INDEX('Sites Data'!$BC$11:$BC$210,(BQ$2+SUM($R$4:$R164))),"")</f>
        <v/>
      </c>
      <c r="BR165" s="27" t="str" cm="1">
        <f t="array" ref="BR165">IF(BQ$2&lt;=$R165,INDEX('Sites Data'!$BD$11:$BD$210,(BQ$2+SUM($R$4:$R164))),"")</f>
        <v/>
      </c>
      <c r="BS165" s="27" t="str" cm="1">
        <f t="array" ref="BS165">IF(BQ$2&lt;=$R165,INDEX('Sites Data'!$BE$11:$BE$210,(BQ$2+SUM($R$4:$R164))),"")</f>
        <v/>
      </c>
      <c r="BT165" s="27" t="str" cm="1">
        <f t="array" ref="BT165">IF(BQ$2&lt;=$R165,INDEX('Sites Data'!$BF$11:$BF$210,(BQ$2+SUM($R$4:$R164))),"")</f>
        <v/>
      </c>
      <c r="BU165" s="27" t="str" cm="1">
        <f t="array" ref="BU165">IF(BQ$2&lt;=$R165,INDEX('Sites Data'!$BG$11:$BG$210,(BQ$2+SUM($R$4:$R164))),"")</f>
        <v/>
      </c>
      <c r="BV165" s="27" t="str" cm="1">
        <f t="array" ref="BV165">IF(BQ$2&lt;=$R165,INDEX('Sites Data'!$BH$11:$BH$210,(BQ$2+SUM($R$4:$R164))),"")</f>
        <v/>
      </c>
      <c r="BW165" s="27" t="str" cm="1">
        <f t="array" ref="BW165">IF(BQ$2&lt;=$R165,INDEX('Sites Data'!$BI$11:$BI$210,(BQ$2+SUM($R$4:$R164))),"")</f>
        <v/>
      </c>
      <c r="BX165" s="27" t="str" cm="1">
        <f t="array" ref="BX165">IF(BQ$2&lt;=$R165,INDEX('Sites Data'!$BJ$11:$BJ$210,(BQ$2+SUM($R$4:$R164))),"")</f>
        <v/>
      </c>
      <c r="BY165" s="27" t="str" cm="1">
        <f t="array" ref="BY165">IF(BQ$2&lt;=$R165,INDEX('Sites Data'!$BK$11:$BK$210,(BQ$2+SUM($R$4:$R164))),"")</f>
        <v/>
      </c>
      <c r="BZ165" s="25" t="str">
        <f>IF(BQ165="","",SUMIF(Hide[Unique Types],$C165&amp;" "&amp;BR165&amp;" "&amp;BS165&amp;" "&amp;BT165,SiteCalc2[FCI Charging Capacity '[kWh/day']]))</f>
        <v/>
      </c>
      <c r="CA165" s="27" t="str" cm="1">
        <f t="array" ref="CA165">IF(CA$2&lt;=$R165,INDEX('Sites Data'!$BC$11:$BC$210,(CA$2+SUM($R$4:$R164))),"")</f>
        <v/>
      </c>
      <c r="CB165" s="27" t="str" cm="1">
        <f t="array" ref="CB165">IF(CA$2&lt;=$R165,INDEX('Sites Data'!$BD$11:$BD$210,(CA$2+SUM($R$4:$R164))),"")</f>
        <v/>
      </c>
      <c r="CC165" s="27" t="str" cm="1">
        <f t="array" ref="CC165">IF(CA$2&lt;=$R165,INDEX('Sites Data'!$BE$11:$BE$210,(CA$2+SUM($R$4:$R164))),"")</f>
        <v/>
      </c>
      <c r="CD165" s="27" t="str" cm="1">
        <f t="array" ref="CD165">IF(CA$2&lt;=$R165,INDEX('Sites Data'!$BF$11:$BF$210,(CA$2+SUM($R$4:$R164))),"")</f>
        <v/>
      </c>
      <c r="CE165" s="27" t="str" cm="1">
        <f t="array" ref="CE165">IF(CA$2&lt;=$R165,INDEX('Sites Data'!$BG$11:$BG$210,(CA$2+SUM($R$4:$R164))),"")</f>
        <v/>
      </c>
      <c r="CF165" s="27" t="str" cm="1">
        <f t="array" ref="CF165">IF(CA$2&lt;=$R165,INDEX('Sites Data'!$BH$11:$BH$210,(CA$2+SUM($R$4:$R164))),"")</f>
        <v/>
      </c>
      <c r="CG165" s="27" t="str" cm="1">
        <f t="array" ref="CG165">IF(CA$2&lt;=$R165,INDEX('Sites Data'!$BI$11:$BI$210,(CA$2+SUM($R$4:$R164))),"")</f>
        <v/>
      </c>
      <c r="CH165" s="27" t="str" cm="1">
        <f t="array" ref="CH165">IF(CA$2&lt;=$R165,INDEX('Sites Data'!$BJ$11:$BJ$210,(CA$2+SUM($R$4:$R164))),"")</f>
        <v/>
      </c>
      <c r="CI165" s="27" t="str" cm="1">
        <f t="array" ref="CI165">IF(CA$2&lt;=$R165,INDEX('Sites Data'!$BK$11:$BK$210,(CA$2+SUM($R$4:$R164))),"")</f>
        <v/>
      </c>
      <c r="CJ165" s="25" t="str">
        <f>IF(CA165="","",SUMIF(Hide[Unique Types],$C165&amp;" "&amp;CB165&amp;" "&amp;CC165&amp;" "&amp;CD165,SiteCalc2[FCI Charging Capacity '[kWh/day']]))</f>
        <v/>
      </c>
      <c r="CK165" s="25" t="str">
        <f t="shared" si="35"/>
        <v/>
      </c>
      <c r="CL165" s="25" t="str">
        <f t="shared" si="36"/>
        <v/>
      </c>
      <c r="CM165" s="25" t="str">
        <f t="shared" si="37"/>
        <v/>
      </c>
      <c r="CN165" s="25" t="str">
        <f t="shared" si="38"/>
        <v/>
      </c>
      <c r="CO165" s="25" t="str">
        <f t="shared" si="39"/>
        <v/>
      </c>
      <c r="CP165" s="25" t="str">
        <f t="shared" si="40"/>
        <v/>
      </c>
      <c r="CQ165" s="25" t="str">
        <f t="shared" si="41"/>
        <v/>
      </c>
      <c r="CR165" s="25" t="str">
        <f t="shared" si="42"/>
        <v/>
      </c>
      <c r="CS165" s="25" t="str">
        <f t="shared" si="43"/>
        <v/>
      </c>
      <c r="CT165" s="25" t="str">
        <f t="shared" si="44"/>
        <v/>
      </c>
    </row>
    <row r="166" spans="1:98" x14ac:dyDescent="0.3">
      <c r="A166" s="20">
        <v>163</v>
      </c>
      <c r="B166" s="20">
        <f t="shared" si="45"/>
        <v>0</v>
      </c>
      <c r="D166" s="25">
        <f>_xlfn.XLOOKUP(C166,SiteChar[Site Name],SiteChar[Site Street Address],"",0,1)</f>
        <v>0</v>
      </c>
      <c r="E166" s="25" t="str">
        <f>_xlfn.XLOOKUP(D166,SiteChar[Site Street Address],SiteChar[Site City],"",0,1)</f>
        <v/>
      </c>
      <c r="F166" s="25">
        <f>_xlfn.XLOOKUP($C166,SiteChar[Site Name],SiteChar[Latitude],"",0,1)</f>
        <v>0</v>
      </c>
      <c r="G166" s="25">
        <f>_xlfn.XLOOKUP($C166,SiteChar[Site Name],SiteChar[Longitude],"",0,1)</f>
        <v>0</v>
      </c>
      <c r="H166" s="33">
        <f>_xlfn.XLOOKUP($C166,SiteChar[Site Name],SiteChar[Expected Date of Station Operation],"",0,1)</f>
        <v>0</v>
      </c>
      <c r="I166" s="34">
        <f>_xlfn.XLOOKUP($C166,SiteChar[Site Name],SiteChar[Expected Daily Permitted Hours],"",0,1)</f>
        <v>0</v>
      </c>
      <c r="J166" s="25">
        <f>_xlfn.XLOOKUP($C166,SiteChar[Site Name],SiteChar[Maximum Total Site Power 
'[kW']],"",0,1)</f>
        <v>0</v>
      </c>
      <c r="K166" s="25"/>
      <c r="L166" s="25" cm="1">
        <f t="array" ref="L166">_xlfn.XLOOKUP($C166,SiteChar[Site Name],SiteCalc1[Total Site
FCI 
Power Rating 
'[kW']],"",0,1)</f>
        <v>0</v>
      </c>
      <c r="M166" s="25" cm="1">
        <f t="array" ref="M166">_xlfn.XLOOKUP($C166,SiteChar[Site Name],SiteCalc1[Total 
Site 
LMD-FCI Power Rating 
'[kW']],"",0,1)</f>
        <v>0</v>
      </c>
      <c r="N166" s="25" cm="1">
        <f t="array" ref="N166">_xlfn.XLOOKUP($C166,SiteChar[Site Name],SiteCalc1[Total Site
HD-FCI Power Rating 
'[kW']],"",0,1)</f>
        <v>0</v>
      </c>
      <c r="O166" s="25" cm="1">
        <f t="array" ref="O166">_xlfn.XLOOKUP($C166,SiteChar[Site Name],SiteCalc2[Total Number of 
Site 
FSEs],"",0,1)</f>
        <v>0</v>
      </c>
      <c r="P166" s="27" cm="1">
        <f t="array" ref="P166">_xlfn.XLOOKUP($C166,SiteChar[Site Name],SiteCalc2[Total Number of Site
LMD-FCI FSEs],"",0,1)</f>
        <v>0</v>
      </c>
      <c r="Q166" s="27" cm="1">
        <f t="array" ref="Q166">_xlfn.XLOOKUP($C166,SiteChar[Site Name],SiteCalc2[Total Number of Site
HD-FCI FSEs],"",0,1)</f>
        <v>0</v>
      </c>
      <c r="R166" s="27" t="str" cm="1">
        <f t="array" ref="R166">_xlfn.XLOOKUP(C166,'Sites Data'!AZ173:$AZ$210,'Sites Data'!BA173:$BA$210,"",0,1)</f>
        <v/>
      </c>
      <c r="S166" s="25" t="str" cm="1">
        <f t="array" ref="S166">INDEX('Sites Data'!$BC$11:$BC$210,(S$2+SUM($R$4:R165)))</f>
        <v/>
      </c>
      <c r="T166" s="25" t="str" cm="1">
        <f t="array" ref="T166">INDEX('Sites Data'!$BD$11:$BD$210,(S$2+SUM($R$4:R165)))</f>
        <v/>
      </c>
      <c r="U166" s="25" t="str" cm="1">
        <f t="array" ref="U166">INDEX('Sites Data'!$BE$11:$BE$210,(S$2+SUM($R$4:$R165)))</f>
        <v/>
      </c>
      <c r="V166" s="25" t="str" cm="1">
        <f t="array" ref="V166">INDEX('Sites Data'!$BF$11:$BF$210,(S$2+SUM($R$4:$R165)))</f>
        <v/>
      </c>
      <c r="W166" s="25" t="str" cm="1">
        <f t="array" ref="W166">INDEX('Sites Data'!$BG$11:$BG$210,(S$2+SUM($R$4:$R165)))</f>
        <v/>
      </c>
      <c r="X166" s="25" t="str" cm="1">
        <f t="array" ref="X166">INDEX('Sites Data'!$BH$11:$BH$210,(S$2+SUM($R$4:$R165)))</f>
        <v/>
      </c>
      <c r="Y166" s="25" t="str" cm="1">
        <f t="array" ref="Y166">INDEX('Sites Data'!$BI$11:$BI$210,(S$2+SUM($R$4:$R165)))</f>
        <v/>
      </c>
      <c r="Z166" s="25" t="str" cm="1">
        <f t="array" ref="Z166">INDEX('Sites Data'!$BJ$11:$BJ$210,(S$2+SUM($R$4:$R165)))</f>
        <v/>
      </c>
      <c r="AA166" s="25" t="str" cm="1">
        <f t="array" ref="AA166">INDEX('Sites Data'!$BK$11:$BK$210,(S$2+SUM($R$4:$R165)))</f>
        <v/>
      </c>
      <c r="AB166" s="25" t="str">
        <f>IF(S166="","",SUMIF(Hide[Unique Types],$C166&amp;" "&amp;T166&amp;" "&amp;U166&amp;" "&amp;V166,SiteCalc2[FCI Charging Capacity '[kWh/day']]))</f>
        <v/>
      </c>
      <c r="AC166" s="27" t="str" cm="1">
        <f t="array" ref="AC166">IF(AC$2&lt;=$R166,INDEX('Sites Data'!$BC$11:$BC$210,(AC$2+SUM($R$4:$R165))),"")</f>
        <v/>
      </c>
      <c r="AD166" s="152" t="str" cm="1">
        <f t="array" ref="AD166">IF(AC$2&lt;=$R166,INDEX('Sites Data'!$BD$11:$BD$210,(AC$2+SUM($R$4:$R165))),"")</f>
        <v/>
      </c>
      <c r="AE166" s="27" t="str" cm="1">
        <f t="array" ref="AE166">IF(AC$2&lt;=$R166,INDEX('Sites Data'!$BE$11:$BE$210,(AC$2+SUM($R$4:$R165))),"")</f>
        <v/>
      </c>
      <c r="AF166" s="27" t="str" cm="1">
        <f t="array" ref="AF166">IF(AC$2&lt;=$R166,INDEX('Sites Data'!$BF$11:$BF$210,(AC$2+SUM($R$4:$R165))),"")</f>
        <v/>
      </c>
      <c r="AG166" s="27" t="str" cm="1">
        <f t="array" ref="AG166">IF(AC$2&lt;=$R166,INDEX('Sites Data'!$BG$11:$BG$210,(AC$2+SUM($R$4:$R165))),"")</f>
        <v/>
      </c>
      <c r="AH166" s="27" t="str" cm="1">
        <f t="array" ref="AH166">IF(AC$2&lt;=$R166,INDEX('Sites Data'!$BH$11:$BH$210,(AC$2+SUM($R$4:$R165))),"")</f>
        <v/>
      </c>
      <c r="AI166" s="27" t="str" cm="1">
        <f t="array" ref="AI166">IF(AC$2&lt;=$R166,INDEX('Sites Data'!$BI$11:$BI$210,(AC$2+SUM($R$4:$R165))),"")</f>
        <v/>
      </c>
      <c r="AJ166" s="27" t="str" cm="1">
        <f t="array" ref="AJ166">IF(AC$2&lt;=$R166,INDEX('Sites Data'!$BJ$11:$BJ$210,(AC$2+SUM($R$4:$R165))),"")</f>
        <v/>
      </c>
      <c r="AK166" s="27" t="str" cm="1">
        <f t="array" ref="AK166">IF(AC$2&lt;=$R166,INDEX('Sites Data'!$BK$11:$BK$210,(AC$2+SUM($R$4:$R165))),"")</f>
        <v/>
      </c>
      <c r="AL166" s="25" t="str">
        <f>IF(AC166="","",SUMIF(Hide[Unique Types],$C166&amp;" "&amp;AD166&amp;" "&amp;AE166&amp;" "&amp;AF166,SiteCalc2[FCI Charging Capacity '[kWh/day']]))</f>
        <v/>
      </c>
      <c r="AM166" s="27" t="str" cm="1">
        <f t="array" ref="AM166">IF(AM$2&lt;=$R166,INDEX('Sites Data'!$BC$11:$BC$210,(AM$2+SUM($R$4:$R165))),"")</f>
        <v/>
      </c>
      <c r="AN166" s="27" t="str" cm="1">
        <f t="array" ref="AN166">IF(AM$2&lt;=$R166,INDEX('Sites Data'!$BD$11:$BD$210,(AM$2+SUM($R$4:$R165))),"")</f>
        <v/>
      </c>
      <c r="AO166" s="27" t="str" cm="1">
        <f t="array" ref="AO166">IF(AM$2&lt;=$R166,INDEX('Sites Data'!$BE$11:$BE$210,(AM$2+SUM($R$4:$R165))),"")</f>
        <v/>
      </c>
      <c r="AP166" s="27" t="str" cm="1">
        <f t="array" ref="AP166">IF(AM$2&lt;=$R166,INDEX('Sites Data'!$BF$11:$BF$210,(AM$2+SUM($R$4:$R165))),"")</f>
        <v/>
      </c>
      <c r="AQ166" s="27" t="str" cm="1">
        <f t="array" ref="AQ166">IF(AM$2&lt;=$R166,INDEX('Sites Data'!$BG$11:$BG$210,(AM$2+SUM($R$4:$R165))),"")</f>
        <v/>
      </c>
      <c r="AR166" s="27" t="str" cm="1">
        <f t="array" ref="AR166">IF(AM$2&lt;=$R166,INDEX('Sites Data'!$BH$11:$BH$210,(AM$2+SUM($R$4:$R165))),"")</f>
        <v/>
      </c>
      <c r="AS166" s="27" t="str" cm="1">
        <f t="array" ref="AS166">IF(AM$2&lt;=$R166,INDEX('Sites Data'!$BI$11:$BI$210,(AM$2+SUM($R$4:$R165))),"")</f>
        <v/>
      </c>
      <c r="AT166" s="27" t="str" cm="1">
        <f t="array" ref="AT166">IF(AM$2&lt;=$R166,INDEX('Sites Data'!$BJ$11:$BJ$210,(AM$2+SUM($R$4:$R165))),"")</f>
        <v/>
      </c>
      <c r="AU166" s="27" t="str" cm="1">
        <f t="array" ref="AU166">IF(AM$2&lt;=$R166,INDEX('Sites Data'!$BK$11:$BK$210,(AM$2+SUM($R$4:$R165))),"")</f>
        <v/>
      </c>
      <c r="AV166" s="25" t="str">
        <f>IF(AM166="","",SUMIF(Hide[Unique Types],$C166&amp;" "&amp;AN166&amp;" "&amp;AO166&amp;" "&amp;AP166,SiteCalc2[FCI Charging Capacity '[kWh/day']]))</f>
        <v/>
      </c>
      <c r="AW166" s="27" t="str" cm="1">
        <f t="array" ref="AW166">IF(AW$2&lt;=$R166,INDEX('Sites Data'!$BC$11:$BC$210,(AW$2+SUM($R$4:$R165))),"")</f>
        <v/>
      </c>
      <c r="AX166" s="27" t="str" cm="1">
        <f t="array" ref="AX166">IF(AW$2&lt;=$R166,INDEX('Sites Data'!$BD$11:$BD$210,(AW$2+SUM($R$4:$R165))),"")</f>
        <v/>
      </c>
      <c r="AY166" s="27" t="str" cm="1">
        <f t="array" ref="AY166">IF(AW$2&lt;=$R166,INDEX('Sites Data'!$BE$11:$BE$210,(AW$2+SUM($R$4:$R165))),"")</f>
        <v/>
      </c>
      <c r="AZ166" s="27" t="str" cm="1">
        <f t="array" ref="AZ166">IF(AW$2&lt;=$R166,INDEX('Sites Data'!$BF$11:$BF$210,(AW$2+SUM($R$4:$R165))),"")</f>
        <v/>
      </c>
      <c r="BA166" s="27" t="str" cm="1">
        <f t="array" ref="BA166">IF(AW$2&lt;=$R166,INDEX('Sites Data'!$BG$11:$BG$210,(AW$2+SUM($R$4:$R165))),"")</f>
        <v/>
      </c>
      <c r="BB166" s="27" t="str" cm="1">
        <f t="array" ref="BB166">IF(AW$2&lt;=$R166,INDEX('Sites Data'!$BH$11:$BH$210,(AW$2+SUM($R$4:$R165))),"")</f>
        <v/>
      </c>
      <c r="BC166" s="27" t="str" cm="1">
        <f t="array" ref="BC166">IF(AW$2&lt;=$R166,INDEX('Sites Data'!$BI$11:$BI$210,(AW$2+SUM($R$4:$R165))),"")</f>
        <v/>
      </c>
      <c r="BD166" s="27" t="str" cm="1">
        <f t="array" ref="BD166">IF(AW$2&lt;=$R166,INDEX('Sites Data'!$BJ$11:$BJ$210,(AW$2+SUM($R$4:$R165))),"")</f>
        <v/>
      </c>
      <c r="BE166" s="27" t="str" cm="1">
        <f t="array" ref="BE166">IF(AW$2&lt;=$R166,INDEX('Sites Data'!$BK$11:$BK$210,(AW$2+SUM($R$4:$R165))),"")</f>
        <v/>
      </c>
      <c r="BF166" s="25" t="str">
        <f>IF(AW166="","",SUMIF(Hide[Unique Types],$C166&amp;" "&amp;AX166&amp;" "&amp;AY166&amp;" "&amp;AZ166,SiteCalc2[FCI Charging Capacity '[kWh/day']]))</f>
        <v/>
      </c>
      <c r="BG166" s="27" t="str" cm="1">
        <f t="array" ref="BG166">IF(BG$2&lt;=$R166,INDEX('Sites Data'!$BC$11:$BC$210,(BG$2+SUM($R$4:$R165))),"")</f>
        <v/>
      </c>
      <c r="BH166" s="27" t="str" cm="1">
        <f t="array" ref="BH166">IF(BG$2&lt;=$R166,INDEX('Sites Data'!$BD$11:$BD$210,(BG$2+SUM($R$4:$R165))),"")</f>
        <v/>
      </c>
      <c r="BI166" s="27" t="str" cm="1">
        <f t="array" ref="BI166">IF(BG$2&lt;=$R166,INDEX('Sites Data'!$BE$11:$BE$210,(BG$2+SUM($R$4:$R165))),"")</f>
        <v/>
      </c>
      <c r="BJ166" s="27" t="str" cm="1">
        <f t="array" ref="BJ166">IF(BG$2&lt;=$R166,INDEX('Sites Data'!$BF$11:$BF$210,(BG$2+SUM($R$4:$R165))),"")</f>
        <v/>
      </c>
      <c r="BK166" s="27" t="str" cm="1">
        <f t="array" ref="BK166">IF(BG$2&lt;=$R166,INDEX('Sites Data'!$BG$11:$BG$210,(BG$2+SUM($R$4:$R165))),"")</f>
        <v/>
      </c>
      <c r="BL166" s="27" t="str" cm="1">
        <f t="array" ref="BL166">IF(BG$2&lt;=$R166,INDEX('Sites Data'!$BH$11:$BH$210,(BG$2+SUM($R$4:$R165))),"")</f>
        <v/>
      </c>
      <c r="BM166" s="27" t="str" cm="1">
        <f t="array" ref="BM166">IF(BG$2&lt;=$R166,INDEX('Sites Data'!$BI$11:$BI$210,(BG$2+SUM($R$4:$R165))),"")</f>
        <v/>
      </c>
      <c r="BN166" s="27" t="str" cm="1">
        <f t="array" ref="BN166">IF(BG$2&lt;=$R166,INDEX('Sites Data'!$BJ$11:$BJ$210,(BG$2+SUM($R$4:$R165))),"")</f>
        <v/>
      </c>
      <c r="BO166" s="27" t="str" cm="1">
        <f t="array" ref="BO166">IF(BG$2&lt;=$R166,INDEX('Sites Data'!$BK$11:$BK$210,(BG$2+SUM($R$4:$R165))),"")</f>
        <v/>
      </c>
      <c r="BP166" s="25" t="str">
        <f>IF(BG166="","",SUMIF(Hide[Unique Types],$C166&amp;" "&amp;BH166&amp;" "&amp;BI166&amp;" "&amp;BJ166,SiteCalc2[FCI Charging Capacity '[kWh/day']]))</f>
        <v/>
      </c>
      <c r="BQ166" s="27" t="str" cm="1">
        <f t="array" ref="BQ166">IF(BQ$2&lt;=$R166,INDEX('Sites Data'!$BC$11:$BC$210,(BQ$2+SUM($R$4:$R165))),"")</f>
        <v/>
      </c>
      <c r="BR166" s="27" t="str" cm="1">
        <f t="array" ref="BR166">IF(BQ$2&lt;=$R166,INDEX('Sites Data'!$BD$11:$BD$210,(BQ$2+SUM($R$4:$R165))),"")</f>
        <v/>
      </c>
      <c r="BS166" s="27" t="str" cm="1">
        <f t="array" ref="BS166">IF(BQ$2&lt;=$R166,INDEX('Sites Data'!$BE$11:$BE$210,(BQ$2+SUM($R$4:$R165))),"")</f>
        <v/>
      </c>
      <c r="BT166" s="27" t="str" cm="1">
        <f t="array" ref="BT166">IF(BQ$2&lt;=$R166,INDEX('Sites Data'!$BF$11:$BF$210,(BQ$2+SUM($R$4:$R165))),"")</f>
        <v/>
      </c>
      <c r="BU166" s="27" t="str" cm="1">
        <f t="array" ref="BU166">IF(BQ$2&lt;=$R166,INDEX('Sites Data'!$BG$11:$BG$210,(BQ$2+SUM($R$4:$R165))),"")</f>
        <v/>
      </c>
      <c r="BV166" s="27" t="str" cm="1">
        <f t="array" ref="BV166">IF(BQ$2&lt;=$R166,INDEX('Sites Data'!$BH$11:$BH$210,(BQ$2+SUM($R$4:$R165))),"")</f>
        <v/>
      </c>
      <c r="BW166" s="27" t="str" cm="1">
        <f t="array" ref="BW166">IF(BQ$2&lt;=$R166,INDEX('Sites Data'!$BI$11:$BI$210,(BQ$2+SUM($R$4:$R165))),"")</f>
        <v/>
      </c>
      <c r="BX166" s="27" t="str" cm="1">
        <f t="array" ref="BX166">IF(BQ$2&lt;=$R166,INDEX('Sites Data'!$BJ$11:$BJ$210,(BQ$2+SUM($R$4:$R165))),"")</f>
        <v/>
      </c>
      <c r="BY166" s="27" t="str" cm="1">
        <f t="array" ref="BY166">IF(BQ$2&lt;=$R166,INDEX('Sites Data'!$BK$11:$BK$210,(BQ$2+SUM($R$4:$R165))),"")</f>
        <v/>
      </c>
      <c r="BZ166" s="25" t="str">
        <f>IF(BQ166="","",SUMIF(Hide[Unique Types],$C166&amp;" "&amp;BR166&amp;" "&amp;BS166&amp;" "&amp;BT166,SiteCalc2[FCI Charging Capacity '[kWh/day']]))</f>
        <v/>
      </c>
      <c r="CA166" s="27" t="str" cm="1">
        <f t="array" ref="CA166">IF(CA$2&lt;=$R166,INDEX('Sites Data'!$BC$11:$BC$210,(CA$2+SUM($R$4:$R165))),"")</f>
        <v/>
      </c>
      <c r="CB166" s="27" t="str" cm="1">
        <f t="array" ref="CB166">IF(CA$2&lt;=$R166,INDEX('Sites Data'!$BD$11:$BD$210,(CA$2+SUM($R$4:$R165))),"")</f>
        <v/>
      </c>
      <c r="CC166" s="27" t="str" cm="1">
        <f t="array" ref="CC166">IF(CA$2&lt;=$R166,INDEX('Sites Data'!$BE$11:$BE$210,(CA$2+SUM($R$4:$R165))),"")</f>
        <v/>
      </c>
      <c r="CD166" s="27" t="str" cm="1">
        <f t="array" ref="CD166">IF(CA$2&lt;=$R166,INDEX('Sites Data'!$BF$11:$BF$210,(CA$2+SUM($R$4:$R165))),"")</f>
        <v/>
      </c>
      <c r="CE166" s="27" t="str" cm="1">
        <f t="array" ref="CE166">IF(CA$2&lt;=$R166,INDEX('Sites Data'!$BG$11:$BG$210,(CA$2+SUM($R$4:$R165))),"")</f>
        <v/>
      </c>
      <c r="CF166" s="27" t="str" cm="1">
        <f t="array" ref="CF166">IF(CA$2&lt;=$R166,INDEX('Sites Data'!$BH$11:$BH$210,(CA$2+SUM($R$4:$R165))),"")</f>
        <v/>
      </c>
      <c r="CG166" s="27" t="str" cm="1">
        <f t="array" ref="CG166">IF(CA$2&lt;=$R166,INDEX('Sites Data'!$BI$11:$BI$210,(CA$2+SUM($R$4:$R165))),"")</f>
        <v/>
      </c>
      <c r="CH166" s="27" t="str" cm="1">
        <f t="array" ref="CH166">IF(CA$2&lt;=$R166,INDEX('Sites Data'!$BJ$11:$BJ$210,(CA$2+SUM($R$4:$R165))),"")</f>
        <v/>
      </c>
      <c r="CI166" s="27" t="str" cm="1">
        <f t="array" ref="CI166">IF(CA$2&lt;=$R166,INDEX('Sites Data'!$BK$11:$BK$210,(CA$2+SUM($R$4:$R165))),"")</f>
        <v/>
      </c>
      <c r="CJ166" s="25" t="str">
        <f>IF(CA166="","",SUMIF(Hide[Unique Types],$C166&amp;" "&amp;CB166&amp;" "&amp;CC166&amp;" "&amp;CD166,SiteCalc2[FCI Charging Capacity '[kWh/day']]))</f>
        <v/>
      </c>
      <c r="CK166" s="25" t="str">
        <f t="shared" si="35"/>
        <v/>
      </c>
      <c r="CL166" s="25" t="str">
        <f t="shared" si="36"/>
        <v/>
      </c>
      <c r="CM166" s="25" t="str">
        <f t="shared" si="37"/>
        <v/>
      </c>
      <c r="CN166" s="25" t="str">
        <f t="shared" si="38"/>
        <v/>
      </c>
      <c r="CO166" s="25" t="str">
        <f t="shared" si="39"/>
        <v/>
      </c>
      <c r="CP166" s="25" t="str">
        <f t="shared" si="40"/>
        <v/>
      </c>
      <c r="CQ166" s="25" t="str">
        <f t="shared" si="41"/>
        <v/>
      </c>
      <c r="CR166" s="25" t="str">
        <f t="shared" si="42"/>
        <v/>
      </c>
      <c r="CS166" s="25" t="str">
        <f t="shared" si="43"/>
        <v/>
      </c>
      <c r="CT166" s="25" t="str">
        <f t="shared" si="44"/>
        <v/>
      </c>
    </row>
    <row r="167" spans="1:98" x14ac:dyDescent="0.3">
      <c r="A167" s="20">
        <v>164</v>
      </c>
      <c r="B167" s="20">
        <f t="shared" si="45"/>
        <v>0</v>
      </c>
      <c r="D167" s="25">
        <f>_xlfn.XLOOKUP(C167,SiteChar[Site Name],SiteChar[Site Street Address],"",0,1)</f>
        <v>0</v>
      </c>
      <c r="E167" s="25" t="str">
        <f>_xlfn.XLOOKUP(D167,SiteChar[Site Street Address],SiteChar[Site City],"",0,1)</f>
        <v/>
      </c>
      <c r="F167" s="25">
        <f>_xlfn.XLOOKUP($C167,SiteChar[Site Name],SiteChar[Latitude],"",0,1)</f>
        <v>0</v>
      </c>
      <c r="G167" s="25">
        <f>_xlfn.XLOOKUP($C167,SiteChar[Site Name],SiteChar[Longitude],"",0,1)</f>
        <v>0</v>
      </c>
      <c r="H167" s="33">
        <f>_xlfn.XLOOKUP($C167,SiteChar[Site Name],SiteChar[Expected Date of Station Operation],"",0,1)</f>
        <v>0</v>
      </c>
      <c r="I167" s="34">
        <f>_xlfn.XLOOKUP($C167,SiteChar[Site Name],SiteChar[Expected Daily Permitted Hours],"",0,1)</f>
        <v>0</v>
      </c>
      <c r="J167" s="25">
        <f>_xlfn.XLOOKUP($C167,SiteChar[Site Name],SiteChar[Maximum Total Site Power 
'[kW']],"",0,1)</f>
        <v>0</v>
      </c>
      <c r="K167" s="25"/>
      <c r="L167" s="25" cm="1">
        <f t="array" ref="L167">_xlfn.XLOOKUP($C167,SiteChar[Site Name],SiteCalc1[Total Site
FCI 
Power Rating 
'[kW']],"",0,1)</f>
        <v>0</v>
      </c>
      <c r="M167" s="25" cm="1">
        <f t="array" ref="M167">_xlfn.XLOOKUP($C167,SiteChar[Site Name],SiteCalc1[Total 
Site 
LMD-FCI Power Rating 
'[kW']],"",0,1)</f>
        <v>0</v>
      </c>
      <c r="N167" s="25" cm="1">
        <f t="array" ref="N167">_xlfn.XLOOKUP($C167,SiteChar[Site Name],SiteCalc1[Total Site
HD-FCI Power Rating 
'[kW']],"",0,1)</f>
        <v>0</v>
      </c>
      <c r="O167" s="25" cm="1">
        <f t="array" ref="O167">_xlfn.XLOOKUP($C167,SiteChar[Site Name],SiteCalc2[Total Number of 
Site 
FSEs],"",0,1)</f>
        <v>0</v>
      </c>
      <c r="P167" s="27" cm="1">
        <f t="array" ref="P167">_xlfn.XLOOKUP($C167,SiteChar[Site Name],SiteCalc2[Total Number of Site
LMD-FCI FSEs],"",0,1)</f>
        <v>0</v>
      </c>
      <c r="Q167" s="27" cm="1">
        <f t="array" ref="Q167">_xlfn.XLOOKUP($C167,SiteChar[Site Name],SiteCalc2[Total Number of Site
HD-FCI FSEs],"",0,1)</f>
        <v>0</v>
      </c>
      <c r="R167" s="27" t="str" cm="1">
        <f t="array" ref="R167">_xlfn.XLOOKUP(C167,'Sites Data'!AZ174:$AZ$210,'Sites Data'!BA174:$BA$210,"",0,1)</f>
        <v/>
      </c>
      <c r="S167" s="25" t="str" cm="1">
        <f t="array" ref="S167">INDEX('Sites Data'!$BC$11:$BC$210,(S$2+SUM($R$4:R166)))</f>
        <v/>
      </c>
      <c r="T167" s="25" t="str" cm="1">
        <f t="array" ref="T167">INDEX('Sites Data'!$BD$11:$BD$210,(S$2+SUM($R$4:R166)))</f>
        <v/>
      </c>
      <c r="U167" s="25" t="str" cm="1">
        <f t="array" ref="U167">INDEX('Sites Data'!$BE$11:$BE$210,(S$2+SUM($R$4:$R166)))</f>
        <v/>
      </c>
      <c r="V167" s="25" t="str" cm="1">
        <f t="array" ref="V167">INDEX('Sites Data'!$BF$11:$BF$210,(S$2+SUM($R$4:$R166)))</f>
        <v/>
      </c>
      <c r="W167" s="25" t="str" cm="1">
        <f t="array" ref="W167">INDEX('Sites Data'!$BG$11:$BG$210,(S$2+SUM($R$4:$R166)))</f>
        <v/>
      </c>
      <c r="X167" s="25" t="str" cm="1">
        <f t="array" ref="X167">INDEX('Sites Data'!$BH$11:$BH$210,(S$2+SUM($R$4:$R166)))</f>
        <v/>
      </c>
      <c r="Y167" s="25" t="str" cm="1">
        <f t="array" ref="Y167">INDEX('Sites Data'!$BI$11:$BI$210,(S$2+SUM($R$4:$R166)))</f>
        <v/>
      </c>
      <c r="Z167" s="25" t="str" cm="1">
        <f t="array" ref="Z167">INDEX('Sites Data'!$BJ$11:$BJ$210,(S$2+SUM($R$4:$R166)))</f>
        <v/>
      </c>
      <c r="AA167" s="25" t="str" cm="1">
        <f t="array" ref="AA167">INDEX('Sites Data'!$BK$11:$BK$210,(S$2+SUM($R$4:$R166)))</f>
        <v/>
      </c>
      <c r="AB167" s="25" t="str">
        <f>IF(S167="","",SUMIF(Hide[Unique Types],$C167&amp;" "&amp;T167&amp;" "&amp;U167&amp;" "&amp;V167,SiteCalc2[FCI Charging Capacity '[kWh/day']]))</f>
        <v/>
      </c>
      <c r="AC167" s="27" t="str" cm="1">
        <f t="array" ref="AC167">IF(AC$2&lt;=$R167,INDEX('Sites Data'!$BC$11:$BC$210,(AC$2+SUM($R$4:$R166))),"")</f>
        <v/>
      </c>
      <c r="AD167" s="152" t="str" cm="1">
        <f t="array" ref="AD167">IF(AC$2&lt;=$R167,INDEX('Sites Data'!$BD$11:$BD$210,(AC$2+SUM($R$4:$R166))),"")</f>
        <v/>
      </c>
      <c r="AE167" s="27" t="str" cm="1">
        <f t="array" ref="AE167">IF(AC$2&lt;=$R167,INDEX('Sites Data'!$BE$11:$BE$210,(AC$2+SUM($R$4:$R166))),"")</f>
        <v/>
      </c>
      <c r="AF167" s="27" t="str" cm="1">
        <f t="array" ref="AF167">IF(AC$2&lt;=$R167,INDEX('Sites Data'!$BF$11:$BF$210,(AC$2+SUM($R$4:$R166))),"")</f>
        <v/>
      </c>
      <c r="AG167" s="27" t="str" cm="1">
        <f t="array" ref="AG167">IF(AC$2&lt;=$R167,INDEX('Sites Data'!$BG$11:$BG$210,(AC$2+SUM($R$4:$R166))),"")</f>
        <v/>
      </c>
      <c r="AH167" s="27" t="str" cm="1">
        <f t="array" ref="AH167">IF(AC$2&lt;=$R167,INDEX('Sites Data'!$BH$11:$BH$210,(AC$2+SUM($R$4:$R166))),"")</f>
        <v/>
      </c>
      <c r="AI167" s="27" t="str" cm="1">
        <f t="array" ref="AI167">IF(AC$2&lt;=$R167,INDEX('Sites Data'!$BI$11:$BI$210,(AC$2+SUM($R$4:$R166))),"")</f>
        <v/>
      </c>
      <c r="AJ167" s="27" t="str" cm="1">
        <f t="array" ref="AJ167">IF(AC$2&lt;=$R167,INDEX('Sites Data'!$BJ$11:$BJ$210,(AC$2+SUM($R$4:$R166))),"")</f>
        <v/>
      </c>
      <c r="AK167" s="27" t="str" cm="1">
        <f t="array" ref="AK167">IF(AC$2&lt;=$R167,INDEX('Sites Data'!$BK$11:$BK$210,(AC$2+SUM($R$4:$R166))),"")</f>
        <v/>
      </c>
      <c r="AL167" s="25" t="str">
        <f>IF(AC167="","",SUMIF(Hide[Unique Types],$C167&amp;" "&amp;AD167&amp;" "&amp;AE167&amp;" "&amp;AF167,SiteCalc2[FCI Charging Capacity '[kWh/day']]))</f>
        <v/>
      </c>
      <c r="AM167" s="27" t="str" cm="1">
        <f t="array" ref="AM167">IF(AM$2&lt;=$R167,INDEX('Sites Data'!$BC$11:$BC$210,(AM$2+SUM($R$4:$R166))),"")</f>
        <v/>
      </c>
      <c r="AN167" s="27" t="str" cm="1">
        <f t="array" ref="AN167">IF(AM$2&lt;=$R167,INDEX('Sites Data'!$BD$11:$BD$210,(AM$2+SUM($R$4:$R166))),"")</f>
        <v/>
      </c>
      <c r="AO167" s="27" t="str" cm="1">
        <f t="array" ref="AO167">IF(AM$2&lt;=$R167,INDEX('Sites Data'!$BE$11:$BE$210,(AM$2+SUM($R$4:$R166))),"")</f>
        <v/>
      </c>
      <c r="AP167" s="27" t="str" cm="1">
        <f t="array" ref="AP167">IF(AM$2&lt;=$R167,INDEX('Sites Data'!$BF$11:$BF$210,(AM$2+SUM($R$4:$R166))),"")</f>
        <v/>
      </c>
      <c r="AQ167" s="27" t="str" cm="1">
        <f t="array" ref="AQ167">IF(AM$2&lt;=$R167,INDEX('Sites Data'!$BG$11:$BG$210,(AM$2+SUM($R$4:$R166))),"")</f>
        <v/>
      </c>
      <c r="AR167" s="27" t="str" cm="1">
        <f t="array" ref="AR167">IF(AM$2&lt;=$R167,INDEX('Sites Data'!$BH$11:$BH$210,(AM$2+SUM($R$4:$R166))),"")</f>
        <v/>
      </c>
      <c r="AS167" s="27" t="str" cm="1">
        <f t="array" ref="AS167">IF(AM$2&lt;=$R167,INDEX('Sites Data'!$BI$11:$BI$210,(AM$2+SUM($R$4:$R166))),"")</f>
        <v/>
      </c>
      <c r="AT167" s="27" t="str" cm="1">
        <f t="array" ref="AT167">IF(AM$2&lt;=$R167,INDEX('Sites Data'!$BJ$11:$BJ$210,(AM$2+SUM($R$4:$R166))),"")</f>
        <v/>
      </c>
      <c r="AU167" s="27" t="str" cm="1">
        <f t="array" ref="AU167">IF(AM$2&lt;=$R167,INDEX('Sites Data'!$BK$11:$BK$210,(AM$2+SUM($R$4:$R166))),"")</f>
        <v/>
      </c>
      <c r="AV167" s="25" t="str">
        <f>IF(AM167="","",SUMIF(Hide[Unique Types],$C167&amp;" "&amp;AN167&amp;" "&amp;AO167&amp;" "&amp;AP167,SiteCalc2[FCI Charging Capacity '[kWh/day']]))</f>
        <v/>
      </c>
      <c r="AW167" s="27" t="str" cm="1">
        <f t="array" ref="AW167">IF(AW$2&lt;=$R167,INDEX('Sites Data'!$BC$11:$BC$210,(AW$2+SUM($R$4:$R166))),"")</f>
        <v/>
      </c>
      <c r="AX167" s="27" t="str" cm="1">
        <f t="array" ref="AX167">IF(AW$2&lt;=$R167,INDEX('Sites Data'!$BD$11:$BD$210,(AW$2+SUM($R$4:$R166))),"")</f>
        <v/>
      </c>
      <c r="AY167" s="27" t="str" cm="1">
        <f t="array" ref="AY167">IF(AW$2&lt;=$R167,INDEX('Sites Data'!$BE$11:$BE$210,(AW$2+SUM($R$4:$R166))),"")</f>
        <v/>
      </c>
      <c r="AZ167" s="27" t="str" cm="1">
        <f t="array" ref="AZ167">IF(AW$2&lt;=$R167,INDEX('Sites Data'!$BF$11:$BF$210,(AW$2+SUM($R$4:$R166))),"")</f>
        <v/>
      </c>
      <c r="BA167" s="27" t="str" cm="1">
        <f t="array" ref="BA167">IF(AW$2&lt;=$R167,INDEX('Sites Data'!$BG$11:$BG$210,(AW$2+SUM($R$4:$R166))),"")</f>
        <v/>
      </c>
      <c r="BB167" s="27" t="str" cm="1">
        <f t="array" ref="BB167">IF(AW$2&lt;=$R167,INDEX('Sites Data'!$BH$11:$BH$210,(AW$2+SUM($R$4:$R166))),"")</f>
        <v/>
      </c>
      <c r="BC167" s="27" t="str" cm="1">
        <f t="array" ref="BC167">IF(AW$2&lt;=$R167,INDEX('Sites Data'!$BI$11:$BI$210,(AW$2+SUM($R$4:$R166))),"")</f>
        <v/>
      </c>
      <c r="BD167" s="27" t="str" cm="1">
        <f t="array" ref="BD167">IF(AW$2&lt;=$R167,INDEX('Sites Data'!$BJ$11:$BJ$210,(AW$2+SUM($R$4:$R166))),"")</f>
        <v/>
      </c>
      <c r="BE167" s="27" t="str" cm="1">
        <f t="array" ref="BE167">IF(AW$2&lt;=$R167,INDEX('Sites Data'!$BK$11:$BK$210,(AW$2+SUM($R$4:$R166))),"")</f>
        <v/>
      </c>
      <c r="BF167" s="25" t="str">
        <f>IF(AW167="","",SUMIF(Hide[Unique Types],$C167&amp;" "&amp;AX167&amp;" "&amp;AY167&amp;" "&amp;AZ167,SiteCalc2[FCI Charging Capacity '[kWh/day']]))</f>
        <v/>
      </c>
      <c r="BG167" s="27" t="str" cm="1">
        <f t="array" ref="BG167">IF(BG$2&lt;=$R167,INDEX('Sites Data'!$BC$11:$BC$210,(BG$2+SUM($R$4:$R166))),"")</f>
        <v/>
      </c>
      <c r="BH167" s="27" t="str" cm="1">
        <f t="array" ref="BH167">IF(BG$2&lt;=$R167,INDEX('Sites Data'!$BD$11:$BD$210,(BG$2+SUM($R$4:$R166))),"")</f>
        <v/>
      </c>
      <c r="BI167" s="27" t="str" cm="1">
        <f t="array" ref="BI167">IF(BG$2&lt;=$R167,INDEX('Sites Data'!$BE$11:$BE$210,(BG$2+SUM($R$4:$R166))),"")</f>
        <v/>
      </c>
      <c r="BJ167" s="27" t="str" cm="1">
        <f t="array" ref="BJ167">IF(BG$2&lt;=$R167,INDEX('Sites Data'!$BF$11:$BF$210,(BG$2+SUM($R$4:$R166))),"")</f>
        <v/>
      </c>
      <c r="BK167" s="27" t="str" cm="1">
        <f t="array" ref="BK167">IF(BG$2&lt;=$R167,INDEX('Sites Data'!$BG$11:$BG$210,(BG$2+SUM($R$4:$R166))),"")</f>
        <v/>
      </c>
      <c r="BL167" s="27" t="str" cm="1">
        <f t="array" ref="BL167">IF(BG$2&lt;=$R167,INDEX('Sites Data'!$BH$11:$BH$210,(BG$2+SUM($R$4:$R166))),"")</f>
        <v/>
      </c>
      <c r="BM167" s="27" t="str" cm="1">
        <f t="array" ref="BM167">IF(BG$2&lt;=$R167,INDEX('Sites Data'!$BI$11:$BI$210,(BG$2+SUM($R$4:$R166))),"")</f>
        <v/>
      </c>
      <c r="BN167" s="27" t="str" cm="1">
        <f t="array" ref="BN167">IF(BG$2&lt;=$R167,INDEX('Sites Data'!$BJ$11:$BJ$210,(BG$2+SUM($R$4:$R166))),"")</f>
        <v/>
      </c>
      <c r="BO167" s="27" t="str" cm="1">
        <f t="array" ref="BO167">IF(BG$2&lt;=$R167,INDEX('Sites Data'!$BK$11:$BK$210,(BG$2+SUM($R$4:$R166))),"")</f>
        <v/>
      </c>
      <c r="BP167" s="25" t="str">
        <f>IF(BG167="","",SUMIF(Hide[Unique Types],$C167&amp;" "&amp;BH167&amp;" "&amp;BI167&amp;" "&amp;BJ167,SiteCalc2[FCI Charging Capacity '[kWh/day']]))</f>
        <v/>
      </c>
      <c r="BQ167" s="27" t="str" cm="1">
        <f t="array" ref="BQ167">IF(BQ$2&lt;=$R167,INDEX('Sites Data'!$BC$11:$BC$210,(BQ$2+SUM($R$4:$R166))),"")</f>
        <v/>
      </c>
      <c r="BR167" s="27" t="str" cm="1">
        <f t="array" ref="BR167">IF(BQ$2&lt;=$R167,INDEX('Sites Data'!$BD$11:$BD$210,(BQ$2+SUM($R$4:$R166))),"")</f>
        <v/>
      </c>
      <c r="BS167" s="27" t="str" cm="1">
        <f t="array" ref="BS167">IF(BQ$2&lt;=$R167,INDEX('Sites Data'!$BE$11:$BE$210,(BQ$2+SUM($R$4:$R166))),"")</f>
        <v/>
      </c>
      <c r="BT167" s="27" t="str" cm="1">
        <f t="array" ref="BT167">IF(BQ$2&lt;=$R167,INDEX('Sites Data'!$BF$11:$BF$210,(BQ$2+SUM($R$4:$R166))),"")</f>
        <v/>
      </c>
      <c r="BU167" s="27" t="str" cm="1">
        <f t="array" ref="BU167">IF(BQ$2&lt;=$R167,INDEX('Sites Data'!$BG$11:$BG$210,(BQ$2+SUM($R$4:$R166))),"")</f>
        <v/>
      </c>
      <c r="BV167" s="27" t="str" cm="1">
        <f t="array" ref="BV167">IF(BQ$2&lt;=$R167,INDEX('Sites Data'!$BH$11:$BH$210,(BQ$2+SUM($R$4:$R166))),"")</f>
        <v/>
      </c>
      <c r="BW167" s="27" t="str" cm="1">
        <f t="array" ref="BW167">IF(BQ$2&lt;=$R167,INDEX('Sites Data'!$BI$11:$BI$210,(BQ$2+SUM($R$4:$R166))),"")</f>
        <v/>
      </c>
      <c r="BX167" s="27" t="str" cm="1">
        <f t="array" ref="BX167">IF(BQ$2&lt;=$R167,INDEX('Sites Data'!$BJ$11:$BJ$210,(BQ$2+SUM($R$4:$R166))),"")</f>
        <v/>
      </c>
      <c r="BY167" s="27" t="str" cm="1">
        <f t="array" ref="BY167">IF(BQ$2&lt;=$R167,INDEX('Sites Data'!$BK$11:$BK$210,(BQ$2+SUM($R$4:$R166))),"")</f>
        <v/>
      </c>
      <c r="BZ167" s="25" t="str">
        <f>IF(BQ167="","",SUMIF(Hide[Unique Types],$C167&amp;" "&amp;BR167&amp;" "&amp;BS167&amp;" "&amp;BT167,SiteCalc2[FCI Charging Capacity '[kWh/day']]))</f>
        <v/>
      </c>
      <c r="CA167" s="27" t="str" cm="1">
        <f t="array" ref="CA167">IF(CA$2&lt;=$R167,INDEX('Sites Data'!$BC$11:$BC$210,(CA$2+SUM($R$4:$R166))),"")</f>
        <v/>
      </c>
      <c r="CB167" s="27" t="str" cm="1">
        <f t="array" ref="CB167">IF(CA$2&lt;=$R167,INDEX('Sites Data'!$BD$11:$BD$210,(CA$2+SUM($R$4:$R166))),"")</f>
        <v/>
      </c>
      <c r="CC167" s="27" t="str" cm="1">
        <f t="array" ref="CC167">IF(CA$2&lt;=$R167,INDEX('Sites Data'!$BE$11:$BE$210,(CA$2+SUM($R$4:$R166))),"")</f>
        <v/>
      </c>
      <c r="CD167" s="27" t="str" cm="1">
        <f t="array" ref="CD167">IF(CA$2&lt;=$R167,INDEX('Sites Data'!$BF$11:$BF$210,(CA$2+SUM($R$4:$R166))),"")</f>
        <v/>
      </c>
      <c r="CE167" s="27" t="str" cm="1">
        <f t="array" ref="CE167">IF(CA$2&lt;=$R167,INDEX('Sites Data'!$BG$11:$BG$210,(CA$2+SUM($R$4:$R166))),"")</f>
        <v/>
      </c>
      <c r="CF167" s="27" t="str" cm="1">
        <f t="array" ref="CF167">IF(CA$2&lt;=$R167,INDEX('Sites Data'!$BH$11:$BH$210,(CA$2+SUM($R$4:$R166))),"")</f>
        <v/>
      </c>
      <c r="CG167" s="27" t="str" cm="1">
        <f t="array" ref="CG167">IF(CA$2&lt;=$R167,INDEX('Sites Data'!$BI$11:$BI$210,(CA$2+SUM($R$4:$R166))),"")</f>
        <v/>
      </c>
      <c r="CH167" s="27" t="str" cm="1">
        <f t="array" ref="CH167">IF(CA$2&lt;=$R167,INDEX('Sites Data'!$BJ$11:$BJ$210,(CA$2+SUM($R$4:$R166))),"")</f>
        <v/>
      </c>
      <c r="CI167" s="27" t="str" cm="1">
        <f t="array" ref="CI167">IF(CA$2&lt;=$R167,INDEX('Sites Data'!$BK$11:$BK$210,(CA$2+SUM($R$4:$R166))),"")</f>
        <v/>
      </c>
      <c r="CJ167" s="25" t="str">
        <f>IF(CA167="","",SUMIF(Hide[Unique Types],$C167&amp;" "&amp;CB167&amp;" "&amp;CC167&amp;" "&amp;CD167,SiteCalc2[FCI Charging Capacity '[kWh/day']]))</f>
        <v/>
      </c>
      <c r="CK167" s="25" t="str">
        <f t="shared" si="35"/>
        <v/>
      </c>
      <c r="CL167" s="25" t="str">
        <f t="shared" si="36"/>
        <v/>
      </c>
      <c r="CM167" s="25" t="str">
        <f t="shared" si="37"/>
        <v/>
      </c>
      <c r="CN167" s="25" t="str">
        <f t="shared" si="38"/>
        <v/>
      </c>
      <c r="CO167" s="25" t="str">
        <f t="shared" si="39"/>
        <v/>
      </c>
      <c r="CP167" s="25" t="str">
        <f t="shared" si="40"/>
        <v/>
      </c>
      <c r="CQ167" s="25" t="str">
        <f t="shared" si="41"/>
        <v/>
      </c>
      <c r="CR167" s="25" t="str">
        <f t="shared" si="42"/>
        <v/>
      </c>
      <c r="CS167" s="25" t="str">
        <f t="shared" si="43"/>
        <v/>
      </c>
      <c r="CT167" s="25" t="str">
        <f t="shared" si="44"/>
        <v/>
      </c>
    </row>
    <row r="168" spans="1:98" x14ac:dyDescent="0.3">
      <c r="A168" s="20">
        <v>165</v>
      </c>
      <c r="B168" s="20">
        <f t="shared" si="45"/>
        <v>0</v>
      </c>
      <c r="D168" s="25">
        <f>_xlfn.XLOOKUP(C168,SiteChar[Site Name],SiteChar[Site Street Address],"",0,1)</f>
        <v>0</v>
      </c>
      <c r="E168" s="25" t="str">
        <f>_xlfn.XLOOKUP(D168,SiteChar[Site Street Address],SiteChar[Site City],"",0,1)</f>
        <v/>
      </c>
      <c r="F168" s="25">
        <f>_xlfn.XLOOKUP($C168,SiteChar[Site Name],SiteChar[Latitude],"",0,1)</f>
        <v>0</v>
      </c>
      <c r="G168" s="25">
        <f>_xlfn.XLOOKUP($C168,SiteChar[Site Name],SiteChar[Longitude],"",0,1)</f>
        <v>0</v>
      </c>
      <c r="H168" s="33">
        <f>_xlfn.XLOOKUP($C168,SiteChar[Site Name],SiteChar[Expected Date of Station Operation],"",0,1)</f>
        <v>0</v>
      </c>
      <c r="I168" s="34">
        <f>_xlfn.XLOOKUP($C168,SiteChar[Site Name],SiteChar[Expected Daily Permitted Hours],"",0,1)</f>
        <v>0</v>
      </c>
      <c r="J168" s="25">
        <f>_xlfn.XLOOKUP($C168,SiteChar[Site Name],SiteChar[Maximum Total Site Power 
'[kW']],"",0,1)</f>
        <v>0</v>
      </c>
      <c r="K168" s="25"/>
      <c r="L168" s="25" cm="1">
        <f t="array" ref="L168">_xlfn.XLOOKUP($C168,SiteChar[Site Name],SiteCalc1[Total Site
FCI 
Power Rating 
'[kW']],"",0,1)</f>
        <v>0</v>
      </c>
      <c r="M168" s="25" cm="1">
        <f t="array" ref="M168">_xlfn.XLOOKUP($C168,SiteChar[Site Name],SiteCalc1[Total 
Site 
LMD-FCI Power Rating 
'[kW']],"",0,1)</f>
        <v>0</v>
      </c>
      <c r="N168" s="25" cm="1">
        <f t="array" ref="N168">_xlfn.XLOOKUP($C168,SiteChar[Site Name],SiteCalc1[Total Site
HD-FCI Power Rating 
'[kW']],"",0,1)</f>
        <v>0</v>
      </c>
      <c r="O168" s="25" cm="1">
        <f t="array" ref="O168">_xlfn.XLOOKUP($C168,SiteChar[Site Name],SiteCalc2[Total Number of 
Site 
FSEs],"",0,1)</f>
        <v>0</v>
      </c>
      <c r="P168" s="27" cm="1">
        <f t="array" ref="P168">_xlfn.XLOOKUP($C168,SiteChar[Site Name],SiteCalc2[Total Number of Site
LMD-FCI FSEs],"",0,1)</f>
        <v>0</v>
      </c>
      <c r="Q168" s="27" cm="1">
        <f t="array" ref="Q168">_xlfn.XLOOKUP($C168,SiteChar[Site Name],SiteCalc2[Total Number of Site
HD-FCI FSEs],"",0,1)</f>
        <v>0</v>
      </c>
      <c r="R168" s="27" t="str" cm="1">
        <f t="array" ref="R168">_xlfn.XLOOKUP(C168,'Sites Data'!AZ175:$AZ$210,'Sites Data'!BA175:$BA$210,"",0,1)</f>
        <v/>
      </c>
      <c r="S168" s="25" t="str" cm="1">
        <f t="array" ref="S168">INDEX('Sites Data'!$BC$11:$BC$210,(S$2+SUM($R$4:R167)))</f>
        <v/>
      </c>
      <c r="T168" s="25" t="str" cm="1">
        <f t="array" ref="T168">INDEX('Sites Data'!$BD$11:$BD$210,(S$2+SUM($R$4:R167)))</f>
        <v/>
      </c>
      <c r="U168" s="25" t="str" cm="1">
        <f t="array" ref="U168">INDEX('Sites Data'!$BE$11:$BE$210,(S$2+SUM($R$4:$R167)))</f>
        <v/>
      </c>
      <c r="V168" s="25" t="str" cm="1">
        <f t="array" ref="V168">INDEX('Sites Data'!$BF$11:$BF$210,(S$2+SUM($R$4:$R167)))</f>
        <v/>
      </c>
      <c r="W168" s="25" t="str" cm="1">
        <f t="array" ref="W168">INDEX('Sites Data'!$BG$11:$BG$210,(S$2+SUM($R$4:$R167)))</f>
        <v/>
      </c>
      <c r="X168" s="25" t="str" cm="1">
        <f t="array" ref="X168">INDEX('Sites Data'!$BH$11:$BH$210,(S$2+SUM($R$4:$R167)))</f>
        <v/>
      </c>
      <c r="Y168" s="25" t="str" cm="1">
        <f t="array" ref="Y168">INDEX('Sites Data'!$BI$11:$BI$210,(S$2+SUM($R$4:$R167)))</f>
        <v/>
      </c>
      <c r="Z168" s="25" t="str" cm="1">
        <f t="array" ref="Z168">INDEX('Sites Data'!$BJ$11:$BJ$210,(S$2+SUM($R$4:$R167)))</f>
        <v/>
      </c>
      <c r="AA168" s="25" t="str" cm="1">
        <f t="array" ref="AA168">INDEX('Sites Data'!$BK$11:$BK$210,(S$2+SUM($R$4:$R167)))</f>
        <v/>
      </c>
      <c r="AB168" s="25" t="str">
        <f>IF(S168="","",SUMIF(Hide[Unique Types],$C168&amp;" "&amp;T168&amp;" "&amp;U168&amp;" "&amp;V168,SiteCalc2[FCI Charging Capacity '[kWh/day']]))</f>
        <v/>
      </c>
      <c r="AC168" s="27" t="str" cm="1">
        <f t="array" ref="AC168">IF(AC$2&lt;=$R168,INDEX('Sites Data'!$BC$11:$BC$210,(AC$2+SUM($R$4:$R167))),"")</f>
        <v/>
      </c>
      <c r="AD168" s="152" t="str" cm="1">
        <f t="array" ref="AD168">IF(AC$2&lt;=$R168,INDEX('Sites Data'!$BD$11:$BD$210,(AC$2+SUM($R$4:$R167))),"")</f>
        <v/>
      </c>
      <c r="AE168" s="27" t="str" cm="1">
        <f t="array" ref="AE168">IF(AC$2&lt;=$R168,INDEX('Sites Data'!$BE$11:$BE$210,(AC$2+SUM($R$4:$R167))),"")</f>
        <v/>
      </c>
      <c r="AF168" s="27" t="str" cm="1">
        <f t="array" ref="AF168">IF(AC$2&lt;=$R168,INDEX('Sites Data'!$BF$11:$BF$210,(AC$2+SUM($R$4:$R167))),"")</f>
        <v/>
      </c>
      <c r="AG168" s="27" t="str" cm="1">
        <f t="array" ref="AG168">IF(AC$2&lt;=$R168,INDEX('Sites Data'!$BG$11:$BG$210,(AC$2+SUM($R$4:$R167))),"")</f>
        <v/>
      </c>
      <c r="AH168" s="27" t="str" cm="1">
        <f t="array" ref="AH168">IF(AC$2&lt;=$R168,INDEX('Sites Data'!$BH$11:$BH$210,(AC$2+SUM($R$4:$R167))),"")</f>
        <v/>
      </c>
      <c r="AI168" s="27" t="str" cm="1">
        <f t="array" ref="AI168">IF(AC$2&lt;=$R168,INDEX('Sites Data'!$BI$11:$BI$210,(AC$2+SUM($R$4:$R167))),"")</f>
        <v/>
      </c>
      <c r="AJ168" s="27" t="str" cm="1">
        <f t="array" ref="AJ168">IF(AC$2&lt;=$R168,INDEX('Sites Data'!$BJ$11:$BJ$210,(AC$2+SUM($R$4:$R167))),"")</f>
        <v/>
      </c>
      <c r="AK168" s="27" t="str" cm="1">
        <f t="array" ref="AK168">IF(AC$2&lt;=$R168,INDEX('Sites Data'!$BK$11:$BK$210,(AC$2+SUM($R$4:$R167))),"")</f>
        <v/>
      </c>
      <c r="AL168" s="25" t="str">
        <f>IF(AC168="","",SUMIF(Hide[Unique Types],$C168&amp;" "&amp;AD168&amp;" "&amp;AE168&amp;" "&amp;AF168,SiteCalc2[FCI Charging Capacity '[kWh/day']]))</f>
        <v/>
      </c>
      <c r="AM168" s="27" t="str" cm="1">
        <f t="array" ref="AM168">IF(AM$2&lt;=$R168,INDEX('Sites Data'!$BC$11:$BC$210,(AM$2+SUM($R$4:$R167))),"")</f>
        <v/>
      </c>
      <c r="AN168" s="27" t="str" cm="1">
        <f t="array" ref="AN168">IF(AM$2&lt;=$R168,INDEX('Sites Data'!$BD$11:$BD$210,(AM$2+SUM($R$4:$R167))),"")</f>
        <v/>
      </c>
      <c r="AO168" s="27" t="str" cm="1">
        <f t="array" ref="AO168">IF(AM$2&lt;=$R168,INDEX('Sites Data'!$BE$11:$BE$210,(AM$2+SUM($R$4:$R167))),"")</f>
        <v/>
      </c>
      <c r="AP168" s="27" t="str" cm="1">
        <f t="array" ref="AP168">IF(AM$2&lt;=$R168,INDEX('Sites Data'!$BF$11:$BF$210,(AM$2+SUM($R$4:$R167))),"")</f>
        <v/>
      </c>
      <c r="AQ168" s="27" t="str" cm="1">
        <f t="array" ref="AQ168">IF(AM$2&lt;=$R168,INDEX('Sites Data'!$BG$11:$BG$210,(AM$2+SUM($R$4:$R167))),"")</f>
        <v/>
      </c>
      <c r="AR168" s="27" t="str" cm="1">
        <f t="array" ref="AR168">IF(AM$2&lt;=$R168,INDEX('Sites Data'!$BH$11:$BH$210,(AM$2+SUM($R$4:$R167))),"")</f>
        <v/>
      </c>
      <c r="AS168" s="27" t="str" cm="1">
        <f t="array" ref="AS168">IF(AM$2&lt;=$R168,INDEX('Sites Data'!$BI$11:$BI$210,(AM$2+SUM($R$4:$R167))),"")</f>
        <v/>
      </c>
      <c r="AT168" s="27" t="str" cm="1">
        <f t="array" ref="AT168">IF(AM$2&lt;=$R168,INDEX('Sites Data'!$BJ$11:$BJ$210,(AM$2+SUM($R$4:$R167))),"")</f>
        <v/>
      </c>
      <c r="AU168" s="27" t="str" cm="1">
        <f t="array" ref="AU168">IF(AM$2&lt;=$R168,INDEX('Sites Data'!$BK$11:$BK$210,(AM$2+SUM($R$4:$R167))),"")</f>
        <v/>
      </c>
      <c r="AV168" s="25" t="str">
        <f>IF(AM168="","",SUMIF(Hide[Unique Types],$C168&amp;" "&amp;AN168&amp;" "&amp;AO168&amp;" "&amp;AP168,SiteCalc2[FCI Charging Capacity '[kWh/day']]))</f>
        <v/>
      </c>
      <c r="AW168" s="27" t="str" cm="1">
        <f t="array" ref="AW168">IF(AW$2&lt;=$R168,INDEX('Sites Data'!$BC$11:$BC$210,(AW$2+SUM($R$4:$R167))),"")</f>
        <v/>
      </c>
      <c r="AX168" s="27" t="str" cm="1">
        <f t="array" ref="AX168">IF(AW$2&lt;=$R168,INDEX('Sites Data'!$BD$11:$BD$210,(AW$2+SUM($R$4:$R167))),"")</f>
        <v/>
      </c>
      <c r="AY168" s="27" t="str" cm="1">
        <f t="array" ref="AY168">IF(AW$2&lt;=$R168,INDEX('Sites Data'!$BE$11:$BE$210,(AW$2+SUM($R$4:$R167))),"")</f>
        <v/>
      </c>
      <c r="AZ168" s="27" t="str" cm="1">
        <f t="array" ref="AZ168">IF(AW$2&lt;=$R168,INDEX('Sites Data'!$BF$11:$BF$210,(AW$2+SUM($R$4:$R167))),"")</f>
        <v/>
      </c>
      <c r="BA168" s="27" t="str" cm="1">
        <f t="array" ref="BA168">IF(AW$2&lt;=$R168,INDEX('Sites Data'!$BG$11:$BG$210,(AW$2+SUM($R$4:$R167))),"")</f>
        <v/>
      </c>
      <c r="BB168" s="27" t="str" cm="1">
        <f t="array" ref="BB168">IF(AW$2&lt;=$R168,INDEX('Sites Data'!$BH$11:$BH$210,(AW$2+SUM($R$4:$R167))),"")</f>
        <v/>
      </c>
      <c r="BC168" s="27" t="str" cm="1">
        <f t="array" ref="BC168">IF(AW$2&lt;=$R168,INDEX('Sites Data'!$BI$11:$BI$210,(AW$2+SUM($R$4:$R167))),"")</f>
        <v/>
      </c>
      <c r="BD168" s="27" t="str" cm="1">
        <f t="array" ref="BD168">IF(AW$2&lt;=$R168,INDEX('Sites Data'!$BJ$11:$BJ$210,(AW$2+SUM($R$4:$R167))),"")</f>
        <v/>
      </c>
      <c r="BE168" s="27" t="str" cm="1">
        <f t="array" ref="BE168">IF(AW$2&lt;=$R168,INDEX('Sites Data'!$BK$11:$BK$210,(AW$2+SUM($R$4:$R167))),"")</f>
        <v/>
      </c>
      <c r="BF168" s="25" t="str">
        <f>IF(AW168="","",SUMIF(Hide[Unique Types],$C168&amp;" "&amp;AX168&amp;" "&amp;AY168&amp;" "&amp;AZ168,SiteCalc2[FCI Charging Capacity '[kWh/day']]))</f>
        <v/>
      </c>
      <c r="BG168" s="27" t="str" cm="1">
        <f t="array" ref="BG168">IF(BG$2&lt;=$R168,INDEX('Sites Data'!$BC$11:$BC$210,(BG$2+SUM($R$4:$R167))),"")</f>
        <v/>
      </c>
      <c r="BH168" s="27" t="str" cm="1">
        <f t="array" ref="BH168">IF(BG$2&lt;=$R168,INDEX('Sites Data'!$BD$11:$BD$210,(BG$2+SUM($R$4:$R167))),"")</f>
        <v/>
      </c>
      <c r="BI168" s="27" t="str" cm="1">
        <f t="array" ref="BI168">IF(BG$2&lt;=$R168,INDEX('Sites Data'!$BE$11:$BE$210,(BG$2+SUM($R$4:$R167))),"")</f>
        <v/>
      </c>
      <c r="BJ168" s="27" t="str" cm="1">
        <f t="array" ref="BJ168">IF(BG$2&lt;=$R168,INDEX('Sites Data'!$BF$11:$BF$210,(BG$2+SUM($R$4:$R167))),"")</f>
        <v/>
      </c>
      <c r="BK168" s="27" t="str" cm="1">
        <f t="array" ref="BK168">IF(BG$2&lt;=$R168,INDEX('Sites Data'!$BG$11:$BG$210,(BG$2+SUM($R$4:$R167))),"")</f>
        <v/>
      </c>
      <c r="BL168" s="27" t="str" cm="1">
        <f t="array" ref="BL168">IF(BG$2&lt;=$R168,INDEX('Sites Data'!$BH$11:$BH$210,(BG$2+SUM($R$4:$R167))),"")</f>
        <v/>
      </c>
      <c r="BM168" s="27" t="str" cm="1">
        <f t="array" ref="BM168">IF(BG$2&lt;=$R168,INDEX('Sites Data'!$BI$11:$BI$210,(BG$2+SUM($R$4:$R167))),"")</f>
        <v/>
      </c>
      <c r="BN168" s="27" t="str" cm="1">
        <f t="array" ref="BN168">IF(BG$2&lt;=$R168,INDEX('Sites Data'!$BJ$11:$BJ$210,(BG$2+SUM($R$4:$R167))),"")</f>
        <v/>
      </c>
      <c r="BO168" s="27" t="str" cm="1">
        <f t="array" ref="BO168">IF(BG$2&lt;=$R168,INDEX('Sites Data'!$BK$11:$BK$210,(BG$2+SUM($R$4:$R167))),"")</f>
        <v/>
      </c>
      <c r="BP168" s="25" t="str">
        <f>IF(BG168="","",SUMIF(Hide[Unique Types],$C168&amp;" "&amp;BH168&amp;" "&amp;BI168&amp;" "&amp;BJ168,SiteCalc2[FCI Charging Capacity '[kWh/day']]))</f>
        <v/>
      </c>
      <c r="BQ168" s="27" t="str" cm="1">
        <f t="array" ref="BQ168">IF(BQ$2&lt;=$R168,INDEX('Sites Data'!$BC$11:$BC$210,(BQ$2+SUM($R$4:$R167))),"")</f>
        <v/>
      </c>
      <c r="BR168" s="27" t="str" cm="1">
        <f t="array" ref="BR168">IF(BQ$2&lt;=$R168,INDEX('Sites Data'!$BD$11:$BD$210,(BQ$2+SUM($R$4:$R167))),"")</f>
        <v/>
      </c>
      <c r="BS168" s="27" t="str" cm="1">
        <f t="array" ref="BS168">IF(BQ$2&lt;=$R168,INDEX('Sites Data'!$BE$11:$BE$210,(BQ$2+SUM($R$4:$R167))),"")</f>
        <v/>
      </c>
      <c r="BT168" s="27" t="str" cm="1">
        <f t="array" ref="BT168">IF(BQ$2&lt;=$R168,INDEX('Sites Data'!$BF$11:$BF$210,(BQ$2+SUM($R$4:$R167))),"")</f>
        <v/>
      </c>
      <c r="BU168" s="27" t="str" cm="1">
        <f t="array" ref="BU168">IF(BQ$2&lt;=$R168,INDEX('Sites Data'!$BG$11:$BG$210,(BQ$2+SUM($R$4:$R167))),"")</f>
        <v/>
      </c>
      <c r="BV168" s="27" t="str" cm="1">
        <f t="array" ref="BV168">IF(BQ$2&lt;=$R168,INDEX('Sites Data'!$BH$11:$BH$210,(BQ$2+SUM($R$4:$R167))),"")</f>
        <v/>
      </c>
      <c r="BW168" s="27" t="str" cm="1">
        <f t="array" ref="BW168">IF(BQ$2&lt;=$R168,INDEX('Sites Data'!$BI$11:$BI$210,(BQ$2+SUM($R$4:$R167))),"")</f>
        <v/>
      </c>
      <c r="BX168" s="27" t="str" cm="1">
        <f t="array" ref="BX168">IF(BQ$2&lt;=$R168,INDEX('Sites Data'!$BJ$11:$BJ$210,(BQ$2+SUM($R$4:$R167))),"")</f>
        <v/>
      </c>
      <c r="BY168" s="27" t="str" cm="1">
        <f t="array" ref="BY168">IF(BQ$2&lt;=$R168,INDEX('Sites Data'!$BK$11:$BK$210,(BQ$2+SUM($R$4:$R167))),"")</f>
        <v/>
      </c>
      <c r="BZ168" s="25" t="str">
        <f>IF(BQ168="","",SUMIF(Hide[Unique Types],$C168&amp;" "&amp;BR168&amp;" "&amp;BS168&amp;" "&amp;BT168,SiteCalc2[FCI Charging Capacity '[kWh/day']]))</f>
        <v/>
      </c>
      <c r="CA168" s="27" t="str" cm="1">
        <f t="array" ref="CA168">IF(CA$2&lt;=$R168,INDEX('Sites Data'!$BC$11:$BC$210,(CA$2+SUM($R$4:$R167))),"")</f>
        <v/>
      </c>
      <c r="CB168" s="27" t="str" cm="1">
        <f t="array" ref="CB168">IF(CA$2&lt;=$R168,INDEX('Sites Data'!$BD$11:$BD$210,(CA$2+SUM($R$4:$R167))),"")</f>
        <v/>
      </c>
      <c r="CC168" s="27" t="str" cm="1">
        <f t="array" ref="CC168">IF(CA$2&lt;=$R168,INDEX('Sites Data'!$BE$11:$BE$210,(CA$2+SUM($R$4:$R167))),"")</f>
        <v/>
      </c>
      <c r="CD168" s="27" t="str" cm="1">
        <f t="array" ref="CD168">IF(CA$2&lt;=$R168,INDEX('Sites Data'!$BF$11:$BF$210,(CA$2+SUM($R$4:$R167))),"")</f>
        <v/>
      </c>
      <c r="CE168" s="27" t="str" cm="1">
        <f t="array" ref="CE168">IF(CA$2&lt;=$R168,INDEX('Sites Data'!$BG$11:$BG$210,(CA$2+SUM($R$4:$R167))),"")</f>
        <v/>
      </c>
      <c r="CF168" s="27" t="str" cm="1">
        <f t="array" ref="CF168">IF(CA$2&lt;=$R168,INDEX('Sites Data'!$BH$11:$BH$210,(CA$2+SUM($R$4:$R167))),"")</f>
        <v/>
      </c>
      <c r="CG168" s="27" t="str" cm="1">
        <f t="array" ref="CG168">IF(CA$2&lt;=$R168,INDEX('Sites Data'!$BI$11:$BI$210,(CA$2+SUM($R$4:$R167))),"")</f>
        <v/>
      </c>
      <c r="CH168" s="27" t="str" cm="1">
        <f t="array" ref="CH168">IF(CA$2&lt;=$R168,INDEX('Sites Data'!$BJ$11:$BJ$210,(CA$2+SUM($R$4:$R167))),"")</f>
        <v/>
      </c>
      <c r="CI168" s="27" t="str" cm="1">
        <f t="array" ref="CI168">IF(CA$2&lt;=$R168,INDEX('Sites Data'!$BK$11:$BK$210,(CA$2+SUM($R$4:$R167))),"")</f>
        <v/>
      </c>
      <c r="CJ168" s="25" t="str">
        <f>IF(CA168="","",SUMIF(Hide[Unique Types],$C168&amp;" "&amp;CB168&amp;" "&amp;CC168&amp;" "&amp;CD168,SiteCalc2[FCI Charging Capacity '[kWh/day']]))</f>
        <v/>
      </c>
      <c r="CK168" s="25" t="str">
        <f t="shared" si="35"/>
        <v/>
      </c>
      <c r="CL168" s="25" t="str">
        <f t="shared" si="36"/>
        <v/>
      </c>
      <c r="CM168" s="25" t="str">
        <f t="shared" si="37"/>
        <v/>
      </c>
      <c r="CN168" s="25" t="str">
        <f t="shared" si="38"/>
        <v/>
      </c>
      <c r="CO168" s="25" t="str">
        <f t="shared" si="39"/>
        <v/>
      </c>
      <c r="CP168" s="25" t="str">
        <f t="shared" si="40"/>
        <v/>
      </c>
      <c r="CQ168" s="25" t="str">
        <f t="shared" si="41"/>
        <v/>
      </c>
      <c r="CR168" s="25" t="str">
        <f t="shared" si="42"/>
        <v/>
      </c>
      <c r="CS168" s="25" t="str">
        <f t="shared" si="43"/>
        <v/>
      </c>
      <c r="CT168" s="25" t="str">
        <f t="shared" si="44"/>
        <v/>
      </c>
    </row>
    <row r="169" spans="1:98" x14ac:dyDescent="0.3">
      <c r="A169" s="20">
        <v>166</v>
      </c>
      <c r="B169" s="20">
        <f t="shared" si="45"/>
        <v>0</v>
      </c>
      <c r="D169" s="25">
        <f>_xlfn.XLOOKUP(C169,SiteChar[Site Name],SiteChar[Site Street Address],"",0,1)</f>
        <v>0</v>
      </c>
      <c r="E169" s="25" t="str">
        <f>_xlfn.XLOOKUP(D169,SiteChar[Site Street Address],SiteChar[Site City],"",0,1)</f>
        <v/>
      </c>
      <c r="F169" s="25">
        <f>_xlfn.XLOOKUP($C169,SiteChar[Site Name],SiteChar[Latitude],"",0,1)</f>
        <v>0</v>
      </c>
      <c r="G169" s="25">
        <f>_xlfn.XLOOKUP($C169,SiteChar[Site Name],SiteChar[Longitude],"",0,1)</f>
        <v>0</v>
      </c>
      <c r="H169" s="33">
        <f>_xlfn.XLOOKUP($C169,SiteChar[Site Name],SiteChar[Expected Date of Station Operation],"",0,1)</f>
        <v>0</v>
      </c>
      <c r="I169" s="34">
        <f>_xlfn.XLOOKUP($C169,SiteChar[Site Name],SiteChar[Expected Daily Permitted Hours],"",0,1)</f>
        <v>0</v>
      </c>
      <c r="J169" s="25">
        <f>_xlfn.XLOOKUP($C169,SiteChar[Site Name],SiteChar[Maximum Total Site Power 
'[kW']],"",0,1)</f>
        <v>0</v>
      </c>
      <c r="K169" s="25"/>
      <c r="L169" s="25" cm="1">
        <f t="array" ref="L169">_xlfn.XLOOKUP($C169,SiteChar[Site Name],SiteCalc1[Total Site
FCI 
Power Rating 
'[kW']],"",0,1)</f>
        <v>0</v>
      </c>
      <c r="M169" s="25" cm="1">
        <f t="array" ref="M169">_xlfn.XLOOKUP($C169,SiteChar[Site Name],SiteCalc1[Total 
Site 
LMD-FCI Power Rating 
'[kW']],"",0,1)</f>
        <v>0</v>
      </c>
      <c r="N169" s="25" cm="1">
        <f t="array" ref="N169">_xlfn.XLOOKUP($C169,SiteChar[Site Name],SiteCalc1[Total Site
HD-FCI Power Rating 
'[kW']],"",0,1)</f>
        <v>0</v>
      </c>
      <c r="O169" s="25" cm="1">
        <f t="array" ref="O169">_xlfn.XLOOKUP($C169,SiteChar[Site Name],SiteCalc2[Total Number of 
Site 
FSEs],"",0,1)</f>
        <v>0</v>
      </c>
      <c r="P169" s="27" cm="1">
        <f t="array" ref="P169">_xlfn.XLOOKUP($C169,SiteChar[Site Name],SiteCalc2[Total Number of Site
LMD-FCI FSEs],"",0,1)</f>
        <v>0</v>
      </c>
      <c r="Q169" s="27" cm="1">
        <f t="array" ref="Q169">_xlfn.XLOOKUP($C169,SiteChar[Site Name],SiteCalc2[Total Number of Site
HD-FCI FSEs],"",0,1)</f>
        <v>0</v>
      </c>
      <c r="R169" s="27" t="str" cm="1">
        <f t="array" ref="R169">_xlfn.XLOOKUP(C169,'Sites Data'!AZ176:$AZ$210,'Sites Data'!BA176:$BA$210,"",0,1)</f>
        <v/>
      </c>
      <c r="S169" s="25" t="str" cm="1">
        <f t="array" ref="S169">INDEX('Sites Data'!$BC$11:$BC$210,(S$2+SUM($R$4:R168)))</f>
        <v/>
      </c>
      <c r="T169" s="25" t="str" cm="1">
        <f t="array" ref="T169">INDEX('Sites Data'!$BD$11:$BD$210,(S$2+SUM($R$4:R168)))</f>
        <v/>
      </c>
      <c r="U169" s="25" t="str" cm="1">
        <f t="array" ref="U169">INDEX('Sites Data'!$BE$11:$BE$210,(S$2+SUM($R$4:$R168)))</f>
        <v/>
      </c>
      <c r="V169" s="25" t="str" cm="1">
        <f t="array" ref="V169">INDEX('Sites Data'!$BF$11:$BF$210,(S$2+SUM($R$4:$R168)))</f>
        <v/>
      </c>
      <c r="W169" s="25" t="str" cm="1">
        <f t="array" ref="W169">INDEX('Sites Data'!$BG$11:$BG$210,(S$2+SUM($R$4:$R168)))</f>
        <v/>
      </c>
      <c r="X169" s="25" t="str" cm="1">
        <f t="array" ref="X169">INDEX('Sites Data'!$BH$11:$BH$210,(S$2+SUM($R$4:$R168)))</f>
        <v/>
      </c>
      <c r="Y169" s="25" t="str" cm="1">
        <f t="array" ref="Y169">INDEX('Sites Data'!$BI$11:$BI$210,(S$2+SUM($R$4:$R168)))</f>
        <v/>
      </c>
      <c r="Z169" s="25" t="str" cm="1">
        <f t="array" ref="Z169">INDEX('Sites Data'!$BJ$11:$BJ$210,(S$2+SUM($R$4:$R168)))</f>
        <v/>
      </c>
      <c r="AA169" s="25" t="str" cm="1">
        <f t="array" ref="AA169">INDEX('Sites Data'!$BK$11:$BK$210,(S$2+SUM($R$4:$R168)))</f>
        <v/>
      </c>
      <c r="AB169" s="25" t="str">
        <f>IF(S169="","",SUMIF(Hide[Unique Types],$C169&amp;" "&amp;T169&amp;" "&amp;U169&amp;" "&amp;V169,SiteCalc2[FCI Charging Capacity '[kWh/day']]))</f>
        <v/>
      </c>
      <c r="AC169" s="27" t="str" cm="1">
        <f t="array" ref="AC169">IF(AC$2&lt;=$R169,INDEX('Sites Data'!$BC$11:$BC$210,(AC$2+SUM($R$4:$R168))),"")</f>
        <v/>
      </c>
      <c r="AD169" s="152" t="str" cm="1">
        <f t="array" ref="AD169">IF(AC$2&lt;=$R169,INDEX('Sites Data'!$BD$11:$BD$210,(AC$2+SUM($R$4:$R168))),"")</f>
        <v/>
      </c>
      <c r="AE169" s="27" t="str" cm="1">
        <f t="array" ref="AE169">IF(AC$2&lt;=$R169,INDEX('Sites Data'!$BE$11:$BE$210,(AC$2+SUM($R$4:$R168))),"")</f>
        <v/>
      </c>
      <c r="AF169" s="27" t="str" cm="1">
        <f t="array" ref="AF169">IF(AC$2&lt;=$R169,INDEX('Sites Data'!$BF$11:$BF$210,(AC$2+SUM($R$4:$R168))),"")</f>
        <v/>
      </c>
      <c r="AG169" s="27" t="str" cm="1">
        <f t="array" ref="AG169">IF(AC$2&lt;=$R169,INDEX('Sites Data'!$BG$11:$BG$210,(AC$2+SUM($R$4:$R168))),"")</f>
        <v/>
      </c>
      <c r="AH169" s="27" t="str" cm="1">
        <f t="array" ref="AH169">IF(AC$2&lt;=$R169,INDEX('Sites Data'!$BH$11:$BH$210,(AC$2+SUM($R$4:$R168))),"")</f>
        <v/>
      </c>
      <c r="AI169" s="27" t="str" cm="1">
        <f t="array" ref="AI169">IF(AC$2&lt;=$R169,INDEX('Sites Data'!$BI$11:$BI$210,(AC$2+SUM($R$4:$R168))),"")</f>
        <v/>
      </c>
      <c r="AJ169" s="27" t="str" cm="1">
        <f t="array" ref="AJ169">IF(AC$2&lt;=$R169,INDEX('Sites Data'!$BJ$11:$BJ$210,(AC$2+SUM($R$4:$R168))),"")</f>
        <v/>
      </c>
      <c r="AK169" s="27" t="str" cm="1">
        <f t="array" ref="AK169">IF(AC$2&lt;=$R169,INDEX('Sites Data'!$BK$11:$BK$210,(AC$2+SUM($R$4:$R168))),"")</f>
        <v/>
      </c>
      <c r="AL169" s="25" t="str">
        <f>IF(AC169="","",SUMIF(Hide[Unique Types],$C169&amp;" "&amp;AD169&amp;" "&amp;AE169&amp;" "&amp;AF169,SiteCalc2[FCI Charging Capacity '[kWh/day']]))</f>
        <v/>
      </c>
      <c r="AM169" s="27" t="str" cm="1">
        <f t="array" ref="AM169">IF(AM$2&lt;=$R169,INDEX('Sites Data'!$BC$11:$BC$210,(AM$2+SUM($R$4:$R168))),"")</f>
        <v/>
      </c>
      <c r="AN169" s="27" t="str" cm="1">
        <f t="array" ref="AN169">IF(AM$2&lt;=$R169,INDEX('Sites Data'!$BD$11:$BD$210,(AM$2+SUM($R$4:$R168))),"")</f>
        <v/>
      </c>
      <c r="AO169" s="27" t="str" cm="1">
        <f t="array" ref="AO169">IF(AM$2&lt;=$R169,INDEX('Sites Data'!$BE$11:$BE$210,(AM$2+SUM($R$4:$R168))),"")</f>
        <v/>
      </c>
      <c r="AP169" s="27" t="str" cm="1">
        <f t="array" ref="AP169">IF(AM$2&lt;=$R169,INDEX('Sites Data'!$BF$11:$BF$210,(AM$2+SUM($R$4:$R168))),"")</f>
        <v/>
      </c>
      <c r="AQ169" s="27" t="str" cm="1">
        <f t="array" ref="AQ169">IF(AM$2&lt;=$R169,INDEX('Sites Data'!$BG$11:$BG$210,(AM$2+SUM($R$4:$R168))),"")</f>
        <v/>
      </c>
      <c r="AR169" s="27" t="str" cm="1">
        <f t="array" ref="AR169">IF(AM$2&lt;=$R169,INDEX('Sites Data'!$BH$11:$BH$210,(AM$2+SUM($R$4:$R168))),"")</f>
        <v/>
      </c>
      <c r="AS169" s="27" t="str" cm="1">
        <f t="array" ref="AS169">IF(AM$2&lt;=$R169,INDEX('Sites Data'!$BI$11:$BI$210,(AM$2+SUM($R$4:$R168))),"")</f>
        <v/>
      </c>
      <c r="AT169" s="27" t="str" cm="1">
        <f t="array" ref="AT169">IF(AM$2&lt;=$R169,INDEX('Sites Data'!$BJ$11:$BJ$210,(AM$2+SUM($R$4:$R168))),"")</f>
        <v/>
      </c>
      <c r="AU169" s="27" t="str" cm="1">
        <f t="array" ref="AU169">IF(AM$2&lt;=$R169,INDEX('Sites Data'!$BK$11:$BK$210,(AM$2+SUM($R$4:$R168))),"")</f>
        <v/>
      </c>
      <c r="AV169" s="25" t="str">
        <f>IF(AM169="","",SUMIF(Hide[Unique Types],$C169&amp;" "&amp;AN169&amp;" "&amp;AO169&amp;" "&amp;AP169,SiteCalc2[FCI Charging Capacity '[kWh/day']]))</f>
        <v/>
      </c>
      <c r="AW169" s="27" t="str" cm="1">
        <f t="array" ref="AW169">IF(AW$2&lt;=$R169,INDEX('Sites Data'!$BC$11:$BC$210,(AW$2+SUM($R$4:$R168))),"")</f>
        <v/>
      </c>
      <c r="AX169" s="27" t="str" cm="1">
        <f t="array" ref="AX169">IF(AW$2&lt;=$R169,INDEX('Sites Data'!$BD$11:$BD$210,(AW$2+SUM($R$4:$R168))),"")</f>
        <v/>
      </c>
      <c r="AY169" s="27" t="str" cm="1">
        <f t="array" ref="AY169">IF(AW$2&lt;=$R169,INDEX('Sites Data'!$BE$11:$BE$210,(AW$2+SUM($R$4:$R168))),"")</f>
        <v/>
      </c>
      <c r="AZ169" s="27" t="str" cm="1">
        <f t="array" ref="AZ169">IF(AW$2&lt;=$R169,INDEX('Sites Data'!$BF$11:$BF$210,(AW$2+SUM($R$4:$R168))),"")</f>
        <v/>
      </c>
      <c r="BA169" s="27" t="str" cm="1">
        <f t="array" ref="BA169">IF(AW$2&lt;=$R169,INDEX('Sites Data'!$BG$11:$BG$210,(AW$2+SUM($R$4:$R168))),"")</f>
        <v/>
      </c>
      <c r="BB169" s="27" t="str" cm="1">
        <f t="array" ref="BB169">IF(AW$2&lt;=$R169,INDEX('Sites Data'!$BH$11:$BH$210,(AW$2+SUM($R$4:$R168))),"")</f>
        <v/>
      </c>
      <c r="BC169" s="27" t="str" cm="1">
        <f t="array" ref="BC169">IF(AW$2&lt;=$R169,INDEX('Sites Data'!$BI$11:$BI$210,(AW$2+SUM($R$4:$R168))),"")</f>
        <v/>
      </c>
      <c r="BD169" s="27" t="str" cm="1">
        <f t="array" ref="BD169">IF(AW$2&lt;=$R169,INDEX('Sites Data'!$BJ$11:$BJ$210,(AW$2+SUM($R$4:$R168))),"")</f>
        <v/>
      </c>
      <c r="BE169" s="27" t="str" cm="1">
        <f t="array" ref="BE169">IF(AW$2&lt;=$R169,INDEX('Sites Data'!$BK$11:$BK$210,(AW$2+SUM($R$4:$R168))),"")</f>
        <v/>
      </c>
      <c r="BF169" s="25" t="str">
        <f>IF(AW169="","",SUMIF(Hide[Unique Types],$C169&amp;" "&amp;AX169&amp;" "&amp;AY169&amp;" "&amp;AZ169,SiteCalc2[FCI Charging Capacity '[kWh/day']]))</f>
        <v/>
      </c>
      <c r="BG169" s="27" t="str" cm="1">
        <f t="array" ref="BG169">IF(BG$2&lt;=$R169,INDEX('Sites Data'!$BC$11:$BC$210,(BG$2+SUM($R$4:$R168))),"")</f>
        <v/>
      </c>
      <c r="BH169" s="27" t="str" cm="1">
        <f t="array" ref="BH169">IF(BG$2&lt;=$R169,INDEX('Sites Data'!$BD$11:$BD$210,(BG$2+SUM($R$4:$R168))),"")</f>
        <v/>
      </c>
      <c r="BI169" s="27" t="str" cm="1">
        <f t="array" ref="BI169">IF(BG$2&lt;=$R169,INDEX('Sites Data'!$BE$11:$BE$210,(BG$2+SUM($R$4:$R168))),"")</f>
        <v/>
      </c>
      <c r="BJ169" s="27" t="str" cm="1">
        <f t="array" ref="BJ169">IF(BG$2&lt;=$R169,INDEX('Sites Data'!$BF$11:$BF$210,(BG$2+SUM($R$4:$R168))),"")</f>
        <v/>
      </c>
      <c r="BK169" s="27" t="str" cm="1">
        <f t="array" ref="BK169">IF(BG$2&lt;=$R169,INDEX('Sites Data'!$BG$11:$BG$210,(BG$2+SUM($R$4:$R168))),"")</f>
        <v/>
      </c>
      <c r="BL169" s="27" t="str" cm="1">
        <f t="array" ref="BL169">IF(BG$2&lt;=$R169,INDEX('Sites Data'!$BH$11:$BH$210,(BG$2+SUM($R$4:$R168))),"")</f>
        <v/>
      </c>
      <c r="BM169" s="27" t="str" cm="1">
        <f t="array" ref="BM169">IF(BG$2&lt;=$R169,INDEX('Sites Data'!$BI$11:$BI$210,(BG$2+SUM($R$4:$R168))),"")</f>
        <v/>
      </c>
      <c r="BN169" s="27" t="str" cm="1">
        <f t="array" ref="BN169">IF(BG$2&lt;=$R169,INDEX('Sites Data'!$BJ$11:$BJ$210,(BG$2+SUM($R$4:$R168))),"")</f>
        <v/>
      </c>
      <c r="BO169" s="27" t="str" cm="1">
        <f t="array" ref="BO169">IF(BG$2&lt;=$R169,INDEX('Sites Data'!$BK$11:$BK$210,(BG$2+SUM($R$4:$R168))),"")</f>
        <v/>
      </c>
      <c r="BP169" s="25" t="str">
        <f>IF(BG169="","",SUMIF(Hide[Unique Types],$C169&amp;" "&amp;BH169&amp;" "&amp;BI169&amp;" "&amp;BJ169,SiteCalc2[FCI Charging Capacity '[kWh/day']]))</f>
        <v/>
      </c>
      <c r="BQ169" s="27" t="str" cm="1">
        <f t="array" ref="BQ169">IF(BQ$2&lt;=$R169,INDEX('Sites Data'!$BC$11:$BC$210,(BQ$2+SUM($R$4:$R168))),"")</f>
        <v/>
      </c>
      <c r="BR169" s="27" t="str" cm="1">
        <f t="array" ref="BR169">IF(BQ$2&lt;=$R169,INDEX('Sites Data'!$BD$11:$BD$210,(BQ$2+SUM($R$4:$R168))),"")</f>
        <v/>
      </c>
      <c r="BS169" s="27" t="str" cm="1">
        <f t="array" ref="BS169">IF(BQ$2&lt;=$R169,INDEX('Sites Data'!$BE$11:$BE$210,(BQ$2+SUM($R$4:$R168))),"")</f>
        <v/>
      </c>
      <c r="BT169" s="27" t="str" cm="1">
        <f t="array" ref="BT169">IF(BQ$2&lt;=$R169,INDEX('Sites Data'!$BF$11:$BF$210,(BQ$2+SUM($R$4:$R168))),"")</f>
        <v/>
      </c>
      <c r="BU169" s="27" t="str" cm="1">
        <f t="array" ref="BU169">IF(BQ$2&lt;=$R169,INDEX('Sites Data'!$BG$11:$BG$210,(BQ$2+SUM($R$4:$R168))),"")</f>
        <v/>
      </c>
      <c r="BV169" s="27" t="str" cm="1">
        <f t="array" ref="BV169">IF(BQ$2&lt;=$R169,INDEX('Sites Data'!$BH$11:$BH$210,(BQ$2+SUM($R$4:$R168))),"")</f>
        <v/>
      </c>
      <c r="BW169" s="27" t="str" cm="1">
        <f t="array" ref="BW169">IF(BQ$2&lt;=$R169,INDEX('Sites Data'!$BI$11:$BI$210,(BQ$2+SUM($R$4:$R168))),"")</f>
        <v/>
      </c>
      <c r="BX169" s="27" t="str" cm="1">
        <f t="array" ref="BX169">IF(BQ$2&lt;=$R169,INDEX('Sites Data'!$BJ$11:$BJ$210,(BQ$2+SUM($R$4:$R168))),"")</f>
        <v/>
      </c>
      <c r="BY169" s="27" t="str" cm="1">
        <f t="array" ref="BY169">IF(BQ$2&lt;=$R169,INDEX('Sites Data'!$BK$11:$BK$210,(BQ$2+SUM($R$4:$R168))),"")</f>
        <v/>
      </c>
      <c r="BZ169" s="25" t="str">
        <f>IF(BQ169="","",SUMIF(Hide[Unique Types],$C169&amp;" "&amp;BR169&amp;" "&amp;BS169&amp;" "&amp;BT169,SiteCalc2[FCI Charging Capacity '[kWh/day']]))</f>
        <v/>
      </c>
      <c r="CA169" s="27" t="str" cm="1">
        <f t="array" ref="CA169">IF(CA$2&lt;=$R169,INDEX('Sites Data'!$BC$11:$BC$210,(CA$2+SUM($R$4:$R168))),"")</f>
        <v/>
      </c>
      <c r="CB169" s="27" t="str" cm="1">
        <f t="array" ref="CB169">IF(CA$2&lt;=$R169,INDEX('Sites Data'!$BD$11:$BD$210,(CA$2+SUM($R$4:$R168))),"")</f>
        <v/>
      </c>
      <c r="CC169" s="27" t="str" cm="1">
        <f t="array" ref="CC169">IF(CA$2&lt;=$R169,INDEX('Sites Data'!$BE$11:$BE$210,(CA$2+SUM($R$4:$R168))),"")</f>
        <v/>
      </c>
      <c r="CD169" s="27" t="str" cm="1">
        <f t="array" ref="CD169">IF(CA$2&lt;=$R169,INDEX('Sites Data'!$BF$11:$BF$210,(CA$2+SUM($R$4:$R168))),"")</f>
        <v/>
      </c>
      <c r="CE169" s="27" t="str" cm="1">
        <f t="array" ref="CE169">IF(CA$2&lt;=$R169,INDEX('Sites Data'!$BG$11:$BG$210,(CA$2+SUM($R$4:$R168))),"")</f>
        <v/>
      </c>
      <c r="CF169" s="27" t="str" cm="1">
        <f t="array" ref="CF169">IF(CA$2&lt;=$R169,INDEX('Sites Data'!$BH$11:$BH$210,(CA$2+SUM($R$4:$R168))),"")</f>
        <v/>
      </c>
      <c r="CG169" s="27" t="str" cm="1">
        <f t="array" ref="CG169">IF(CA$2&lt;=$R169,INDEX('Sites Data'!$BI$11:$BI$210,(CA$2+SUM($R$4:$R168))),"")</f>
        <v/>
      </c>
      <c r="CH169" s="27" t="str" cm="1">
        <f t="array" ref="CH169">IF(CA$2&lt;=$R169,INDEX('Sites Data'!$BJ$11:$BJ$210,(CA$2+SUM($R$4:$R168))),"")</f>
        <v/>
      </c>
      <c r="CI169" s="27" t="str" cm="1">
        <f t="array" ref="CI169">IF(CA$2&lt;=$R169,INDEX('Sites Data'!$BK$11:$BK$210,(CA$2+SUM($R$4:$R168))),"")</f>
        <v/>
      </c>
      <c r="CJ169" s="25" t="str">
        <f>IF(CA169="","",SUMIF(Hide[Unique Types],$C169&amp;" "&amp;CB169&amp;" "&amp;CC169&amp;" "&amp;CD169,SiteCalc2[FCI Charging Capacity '[kWh/day']]))</f>
        <v/>
      </c>
      <c r="CK169" s="25" t="str">
        <f t="shared" si="35"/>
        <v/>
      </c>
      <c r="CL169" s="25" t="str">
        <f t="shared" si="36"/>
        <v/>
      </c>
      <c r="CM169" s="25" t="str">
        <f t="shared" si="37"/>
        <v/>
      </c>
      <c r="CN169" s="25" t="str">
        <f t="shared" si="38"/>
        <v/>
      </c>
      <c r="CO169" s="25" t="str">
        <f t="shared" si="39"/>
        <v/>
      </c>
      <c r="CP169" s="25" t="str">
        <f t="shared" si="40"/>
        <v/>
      </c>
      <c r="CQ169" s="25" t="str">
        <f t="shared" si="41"/>
        <v/>
      </c>
      <c r="CR169" s="25" t="str">
        <f t="shared" si="42"/>
        <v/>
      </c>
      <c r="CS169" s="25" t="str">
        <f t="shared" si="43"/>
        <v/>
      </c>
      <c r="CT169" s="25" t="str">
        <f t="shared" si="44"/>
        <v/>
      </c>
    </row>
    <row r="170" spans="1:98" x14ac:dyDescent="0.3">
      <c r="A170" s="20">
        <v>167</v>
      </c>
      <c r="B170" s="20">
        <f t="shared" si="45"/>
        <v>0</v>
      </c>
      <c r="D170" s="25">
        <f>_xlfn.XLOOKUP(C170,SiteChar[Site Name],SiteChar[Site Street Address],"",0,1)</f>
        <v>0</v>
      </c>
      <c r="E170" s="25" t="str">
        <f>_xlfn.XLOOKUP(D170,SiteChar[Site Street Address],SiteChar[Site City],"",0,1)</f>
        <v/>
      </c>
      <c r="F170" s="25">
        <f>_xlfn.XLOOKUP($C170,SiteChar[Site Name],SiteChar[Latitude],"",0,1)</f>
        <v>0</v>
      </c>
      <c r="G170" s="25">
        <f>_xlfn.XLOOKUP($C170,SiteChar[Site Name],SiteChar[Longitude],"",0,1)</f>
        <v>0</v>
      </c>
      <c r="H170" s="33">
        <f>_xlfn.XLOOKUP($C170,SiteChar[Site Name],SiteChar[Expected Date of Station Operation],"",0,1)</f>
        <v>0</v>
      </c>
      <c r="I170" s="34">
        <f>_xlfn.XLOOKUP($C170,SiteChar[Site Name],SiteChar[Expected Daily Permitted Hours],"",0,1)</f>
        <v>0</v>
      </c>
      <c r="J170" s="25">
        <f>_xlfn.XLOOKUP($C170,SiteChar[Site Name],SiteChar[Maximum Total Site Power 
'[kW']],"",0,1)</f>
        <v>0</v>
      </c>
      <c r="K170" s="25"/>
      <c r="L170" s="25" cm="1">
        <f t="array" ref="L170">_xlfn.XLOOKUP($C170,SiteChar[Site Name],SiteCalc1[Total Site
FCI 
Power Rating 
'[kW']],"",0,1)</f>
        <v>0</v>
      </c>
      <c r="M170" s="25" cm="1">
        <f t="array" ref="M170">_xlfn.XLOOKUP($C170,SiteChar[Site Name],SiteCalc1[Total 
Site 
LMD-FCI Power Rating 
'[kW']],"",0,1)</f>
        <v>0</v>
      </c>
      <c r="N170" s="25" cm="1">
        <f t="array" ref="N170">_xlfn.XLOOKUP($C170,SiteChar[Site Name],SiteCalc1[Total Site
HD-FCI Power Rating 
'[kW']],"",0,1)</f>
        <v>0</v>
      </c>
      <c r="O170" s="25" cm="1">
        <f t="array" ref="O170">_xlfn.XLOOKUP($C170,SiteChar[Site Name],SiteCalc2[Total Number of 
Site 
FSEs],"",0,1)</f>
        <v>0</v>
      </c>
      <c r="P170" s="27" cm="1">
        <f t="array" ref="P170">_xlfn.XLOOKUP($C170,SiteChar[Site Name],SiteCalc2[Total Number of Site
LMD-FCI FSEs],"",0,1)</f>
        <v>0</v>
      </c>
      <c r="Q170" s="27" cm="1">
        <f t="array" ref="Q170">_xlfn.XLOOKUP($C170,SiteChar[Site Name],SiteCalc2[Total Number of Site
HD-FCI FSEs],"",0,1)</f>
        <v>0</v>
      </c>
      <c r="R170" s="27" t="str" cm="1">
        <f t="array" ref="R170">_xlfn.XLOOKUP(C170,'Sites Data'!AZ177:$AZ$210,'Sites Data'!BA177:$BA$210,"",0,1)</f>
        <v/>
      </c>
      <c r="S170" s="25" t="str" cm="1">
        <f t="array" ref="S170">INDEX('Sites Data'!$BC$11:$BC$210,(S$2+SUM($R$4:R169)))</f>
        <v/>
      </c>
      <c r="T170" s="25" t="str" cm="1">
        <f t="array" ref="T170">INDEX('Sites Data'!$BD$11:$BD$210,(S$2+SUM($R$4:R169)))</f>
        <v/>
      </c>
      <c r="U170" s="25" t="str" cm="1">
        <f t="array" ref="U170">INDEX('Sites Data'!$BE$11:$BE$210,(S$2+SUM($R$4:$R169)))</f>
        <v/>
      </c>
      <c r="V170" s="25" t="str" cm="1">
        <f t="array" ref="V170">INDEX('Sites Data'!$BF$11:$BF$210,(S$2+SUM($R$4:$R169)))</f>
        <v/>
      </c>
      <c r="W170" s="25" t="str" cm="1">
        <f t="array" ref="W170">INDEX('Sites Data'!$BG$11:$BG$210,(S$2+SUM($R$4:$R169)))</f>
        <v/>
      </c>
      <c r="X170" s="25" t="str" cm="1">
        <f t="array" ref="X170">INDEX('Sites Data'!$BH$11:$BH$210,(S$2+SUM($R$4:$R169)))</f>
        <v/>
      </c>
      <c r="Y170" s="25" t="str" cm="1">
        <f t="array" ref="Y170">INDEX('Sites Data'!$BI$11:$BI$210,(S$2+SUM($R$4:$R169)))</f>
        <v/>
      </c>
      <c r="Z170" s="25" t="str" cm="1">
        <f t="array" ref="Z170">INDEX('Sites Data'!$BJ$11:$BJ$210,(S$2+SUM($R$4:$R169)))</f>
        <v/>
      </c>
      <c r="AA170" s="25" t="str" cm="1">
        <f t="array" ref="AA170">INDEX('Sites Data'!$BK$11:$BK$210,(S$2+SUM($R$4:$R169)))</f>
        <v/>
      </c>
      <c r="AB170" s="25" t="str">
        <f>IF(S170="","",SUMIF(Hide[Unique Types],$C170&amp;" "&amp;T170&amp;" "&amp;U170&amp;" "&amp;V170,SiteCalc2[FCI Charging Capacity '[kWh/day']]))</f>
        <v/>
      </c>
      <c r="AC170" s="27" t="str" cm="1">
        <f t="array" ref="AC170">IF(AC$2&lt;=$R170,INDEX('Sites Data'!$BC$11:$BC$210,(AC$2+SUM($R$4:$R169))),"")</f>
        <v/>
      </c>
      <c r="AD170" s="152" t="str" cm="1">
        <f t="array" ref="AD170">IF(AC$2&lt;=$R170,INDEX('Sites Data'!$BD$11:$BD$210,(AC$2+SUM($R$4:$R169))),"")</f>
        <v/>
      </c>
      <c r="AE170" s="27" t="str" cm="1">
        <f t="array" ref="AE170">IF(AC$2&lt;=$R170,INDEX('Sites Data'!$BE$11:$BE$210,(AC$2+SUM($R$4:$R169))),"")</f>
        <v/>
      </c>
      <c r="AF170" s="27" t="str" cm="1">
        <f t="array" ref="AF170">IF(AC$2&lt;=$R170,INDEX('Sites Data'!$BF$11:$BF$210,(AC$2+SUM($R$4:$R169))),"")</f>
        <v/>
      </c>
      <c r="AG170" s="27" t="str" cm="1">
        <f t="array" ref="AG170">IF(AC$2&lt;=$R170,INDEX('Sites Data'!$BG$11:$BG$210,(AC$2+SUM($R$4:$R169))),"")</f>
        <v/>
      </c>
      <c r="AH170" s="27" t="str" cm="1">
        <f t="array" ref="AH170">IF(AC$2&lt;=$R170,INDEX('Sites Data'!$BH$11:$BH$210,(AC$2+SUM($R$4:$R169))),"")</f>
        <v/>
      </c>
      <c r="AI170" s="27" t="str" cm="1">
        <f t="array" ref="AI170">IF(AC$2&lt;=$R170,INDEX('Sites Data'!$BI$11:$BI$210,(AC$2+SUM($R$4:$R169))),"")</f>
        <v/>
      </c>
      <c r="AJ170" s="27" t="str" cm="1">
        <f t="array" ref="AJ170">IF(AC$2&lt;=$R170,INDEX('Sites Data'!$BJ$11:$BJ$210,(AC$2+SUM($R$4:$R169))),"")</f>
        <v/>
      </c>
      <c r="AK170" s="27" t="str" cm="1">
        <f t="array" ref="AK170">IF(AC$2&lt;=$R170,INDEX('Sites Data'!$BK$11:$BK$210,(AC$2+SUM($R$4:$R169))),"")</f>
        <v/>
      </c>
      <c r="AL170" s="25" t="str">
        <f>IF(AC170="","",SUMIF(Hide[Unique Types],$C170&amp;" "&amp;AD170&amp;" "&amp;AE170&amp;" "&amp;AF170,SiteCalc2[FCI Charging Capacity '[kWh/day']]))</f>
        <v/>
      </c>
      <c r="AM170" s="27" t="str" cm="1">
        <f t="array" ref="AM170">IF(AM$2&lt;=$R170,INDEX('Sites Data'!$BC$11:$BC$210,(AM$2+SUM($R$4:$R169))),"")</f>
        <v/>
      </c>
      <c r="AN170" s="27" t="str" cm="1">
        <f t="array" ref="AN170">IF(AM$2&lt;=$R170,INDEX('Sites Data'!$BD$11:$BD$210,(AM$2+SUM($R$4:$R169))),"")</f>
        <v/>
      </c>
      <c r="AO170" s="27" t="str" cm="1">
        <f t="array" ref="AO170">IF(AM$2&lt;=$R170,INDEX('Sites Data'!$BE$11:$BE$210,(AM$2+SUM($R$4:$R169))),"")</f>
        <v/>
      </c>
      <c r="AP170" s="27" t="str" cm="1">
        <f t="array" ref="AP170">IF(AM$2&lt;=$R170,INDEX('Sites Data'!$BF$11:$BF$210,(AM$2+SUM($R$4:$R169))),"")</f>
        <v/>
      </c>
      <c r="AQ170" s="27" t="str" cm="1">
        <f t="array" ref="AQ170">IF(AM$2&lt;=$R170,INDEX('Sites Data'!$BG$11:$BG$210,(AM$2+SUM($R$4:$R169))),"")</f>
        <v/>
      </c>
      <c r="AR170" s="27" t="str" cm="1">
        <f t="array" ref="AR170">IF(AM$2&lt;=$R170,INDEX('Sites Data'!$BH$11:$BH$210,(AM$2+SUM($R$4:$R169))),"")</f>
        <v/>
      </c>
      <c r="AS170" s="27" t="str" cm="1">
        <f t="array" ref="AS170">IF(AM$2&lt;=$R170,INDEX('Sites Data'!$BI$11:$BI$210,(AM$2+SUM($R$4:$R169))),"")</f>
        <v/>
      </c>
      <c r="AT170" s="27" t="str" cm="1">
        <f t="array" ref="AT170">IF(AM$2&lt;=$R170,INDEX('Sites Data'!$BJ$11:$BJ$210,(AM$2+SUM($R$4:$R169))),"")</f>
        <v/>
      </c>
      <c r="AU170" s="27" t="str" cm="1">
        <f t="array" ref="AU170">IF(AM$2&lt;=$R170,INDEX('Sites Data'!$BK$11:$BK$210,(AM$2+SUM($R$4:$R169))),"")</f>
        <v/>
      </c>
      <c r="AV170" s="25" t="str">
        <f>IF(AM170="","",SUMIF(Hide[Unique Types],$C170&amp;" "&amp;AN170&amp;" "&amp;AO170&amp;" "&amp;AP170,SiteCalc2[FCI Charging Capacity '[kWh/day']]))</f>
        <v/>
      </c>
      <c r="AW170" s="27" t="str" cm="1">
        <f t="array" ref="AW170">IF(AW$2&lt;=$R170,INDEX('Sites Data'!$BC$11:$BC$210,(AW$2+SUM($R$4:$R169))),"")</f>
        <v/>
      </c>
      <c r="AX170" s="27" t="str" cm="1">
        <f t="array" ref="AX170">IF(AW$2&lt;=$R170,INDEX('Sites Data'!$BD$11:$BD$210,(AW$2+SUM($R$4:$R169))),"")</f>
        <v/>
      </c>
      <c r="AY170" s="27" t="str" cm="1">
        <f t="array" ref="AY170">IF(AW$2&lt;=$R170,INDEX('Sites Data'!$BE$11:$BE$210,(AW$2+SUM($R$4:$R169))),"")</f>
        <v/>
      </c>
      <c r="AZ170" s="27" t="str" cm="1">
        <f t="array" ref="AZ170">IF(AW$2&lt;=$R170,INDEX('Sites Data'!$BF$11:$BF$210,(AW$2+SUM($R$4:$R169))),"")</f>
        <v/>
      </c>
      <c r="BA170" s="27" t="str" cm="1">
        <f t="array" ref="BA170">IF(AW$2&lt;=$R170,INDEX('Sites Data'!$BG$11:$BG$210,(AW$2+SUM($R$4:$R169))),"")</f>
        <v/>
      </c>
      <c r="BB170" s="27" t="str" cm="1">
        <f t="array" ref="BB170">IF(AW$2&lt;=$R170,INDEX('Sites Data'!$BH$11:$BH$210,(AW$2+SUM($R$4:$R169))),"")</f>
        <v/>
      </c>
      <c r="BC170" s="27" t="str" cm="1">
        <f t="array" ref="BC170">IF(AW$2&lt;=$R170,INDEX('Sites Data'!$BI$11:$BI$210,(AW$2+SUM($R$4:$R169))),"")</f>
        <v/>
      </c>
      <c r="BD170" s="27" t="str" cm="1">
        <f t="array" ref="BD170">IF(AW$2&lt;=$R170,INDEX('Sites Data'!$BJ$11:$BJ$210,(AW$2+SUM($R$4:$R169))),"")</f>
        <v/>
      </c>
      <c r="BE170" s="27" t="str" cm="1">
        <f t="array" ref="BE170">IF(AW$2&lt;=$R170,INDEX('Sites Data'!$BK$11:$BK$210,(AW$2+SUM($R$4:$R169))),"")</f>
        <v/>
      </c>
      <c r="BF170" s="25" t="str">
        <f>IF(AW170="","",SUMIF(Hide[Unique Types],$C170&amp;" "&amp;AX170&amp;" "&amp;AY170&amp;" "&amp;AZ170,SiteCalc2[FCI Charging Capacity '[kWh/day']]))</f>
        <v/>
      </c>
      <c r="BG170" s="27" t="str" cm="1">
        <f t="array" ref="BG170">IF(BG$2&lt;=$R170,INDEX('Sites Data'!$BC$11:$BC$210,(BG$2+SUM($R$4:$R169))),"")</f>
        <v/>
      </c>
      <c r="BH170" s="27" t="str" cm="1">
        <f t="array" ref="BH170">IF(BG$2&lt;=$R170,INDEX('Sites Data'!$BD$11:$BD$210,(BG$2+SUM($R$4:$R169))),"")</f>
        <v/>
      </c>
      <c r="BI170" s="27" t="str" cm="1">
        <f t="array" ref="BI170">IF(BG$2&lt;=$R170,INDEX('Sites Data'!$BE$11:$BE$210,(BG$2+SUM($R$4:$R169))),"")</f>
        <v/>
      </c>
      <c r="BJ170" s="27" t="str" cm="1">
        <f t="array" ref="BJ170">IF(BG$2&lt;=$R170,INDEX('Sites Data'!$BF$11:$BF$210,(BG$2+SUM($R$4:$R169))),"")</f>
        <v/>
      </c>
      <c r="BK170" s="27" t="str" cm="1">
        <f t="array" ref="BK170">IF(BG$2&lt;=$R170,INDEX('Sites Data'!$BG$11:$BG$210,(BG$2+SUM($R$4:$R169))),"")</f>
        <v/>
      </c>
      <c r="BL170" s="27" t="str" cm="1">
        <f t="array" ref="BL170">IF(BG$2&lt;=$R170,INDEX('Sites Data'!$BH$11:$BH$210,(BG$2+SUM($R$4:$R169))),"")</f>
        <v/>
      </c>
      <c r="BM170" s="27" t="str" cm="1">
        <f t="array" ref="BM170">IF(BG$2&lt;=$R170,INDEX('Sites Data'!$BI$11:$BI$210,(BG$2+SUM($R$4:$R169))),"")</f>
        <v/>
      </c>
      <c r="BN170" s="27" t="str" cm="1">
        <f t="array" ref="BN170">IF(BG$2&lt;=$R170,INDEX('Sites Data'!$BJ$11:$BJ$210,(BG$2+SUM($R$4:$R169))),"")</f>
        <v/>
      </c>
      <c r="BO170" s="27" t="str" cm="1">
        <f t="array" ref="BO170">IF(BG$2&lt;=$R170,INDEX('Sites Data'!$BK$11:$BK$210,(BG$2+SUM($R$4:$R169))),"")</f>
        <v/>
      </c>
      <c r="BP170" s="25" t="str">
        <f>IF(BG170="","",SUMIF(Hide[Unique Types],$C170&amp;" "&amp;BH170&amp;" "&amp;BI170&amp;" "&amp;BJ170,SiteCalc2[FCI Charging Capacity '[kWh/day']]))</f>
        <v/>
      </c>
      <c r="BQ170" s="27" t="str" cm="1">
        <f t="array" ref="BQ170">IF(BQ$2&lt;=$R170,INDEX('Sites Data'!$BC$11:$BC$210,(BQ$2+SUM($R$4:$R169))),"")</f>
        <v/>
      </c>
      <c r="BR170" s="27" t="str" cm="1">
        <f t="array" ref="BR170">IF(BQ$2&lt;=$R170,INDEX('Sites Data'!$BD$11:$BD$210,(BQ$2+SUM($R$4:$R169))),"")</f>
        <v/>
      </c>
      <c r="BS170" s="27" t="str" cm="1">
        <f t="array" ref="BS170">IF(BQ$2&lt;=$R170,INDEX('Sites Data'!$BE$11:$BE$210,(BQ$2+SUM($R$4:$R169))),"")</f>
        <v/>
      </c>
      <c r="BT170" s="27" t="str" cm="1">
        <f t="array" ref="BT170">IF(BQ$2&lt;=$R170,INDEX('Sites Data'!$BF$11:$BF$210,(BQ$2+SUM($R$4:$R169))),"")</f>
        <v/>
      </c>
      <c r="BU170" s="27" t="str" cm="1">
        <f t="array" ref="BU170">IF(BQ$2&lt;=$R170,INDEX('Sites Data'!$BG$11:$BG$210,(BQ$2+SUM($R$4:$R169))),"")</f>
        <v/>
      </c>
      <c r="BV170" s="27" t="str" cm="1">
        <f t="array" ref="BV170">IF(BQ$2&lt;=$R170,INDEX('Sites Data'!$BH$11:$BH$210,(BQ$2+SUM($R$4:$R169))),"")</f>
        <v/>
      </c>
      <c r="BW170" s="27" t="str" cm="1">
        <f t="array" ref="BW170">IF(BQ$2&lt;=$R170,INDEX('Sites Data'!$BI$11:$BI$210,(BQ$2+SUM($R$4:$R169))),"")</f>
        <v/>
      </c>
      <c r="BX170" s="27" t="str" cm="1">
        <f t="array" ref="BX170">IF(BQ$2&lt;=$R170,INDEX('Sites Data'!$BJ$11:$BJ$210,(BQ$2+SUM($R$4:$R169))),"")</f>
        <v/>
      </c>
      <c r="BY170" s="27" t="str" cm="1">
        <f t="array" ref="BY170">IF(BQ$2&lt;=$R170,INDEX('Sites Data'!$BK$11:$BK$210,(BQ$2+SUM($R$4:$R169))),"")</f>
        <v/>
      </c>
      <c r="BZ170" s="25" t="str">
        <f>IF(BQ170="","",SUMIF(Hide[Unique Types],$C170&amp;" "&amp;BR170&amp;" "&amp;BS170&amp;" "&amp;BT170,SiteCalc2[FCI Charging Capacity '[kWh/day']]))</f>
        <v/>
      </c>
      <c r="CA170" s="27" t="str" cm="1">
        <f t="array" ref="CA170">IF(CA$2&lt;=$R170,INDEX('Sites Data'!$BC$11:$BC$210,(CA$2+SUM($R$4:$R169))),"")</f>
        <v/>
      </c>
      <c r="CB170" s="27" t="str" cm="1">
        <f t="array" ref="CB170">IF(CA$2&lt;=$R170,INDEX('Sites Data'!$BD$11:$BD$210,(CA$2+SUM($R$4:$R169))),"")</f>
        <v/>
      </c>
      <c r="CC170" s="27" t="str" cm="1">
        <f t="array" ref="CC170">IF(CA$2&lt;=$R170,INDEX('Sites Data'!$BE$11:$BE$210,(CA$2+SUM($R$4:$R169))),"")</f>
        <v/>
      </c>
      <c r="CD170" s="27" t="str" cm="1">
        <f t="array" ref="CD170">IF(CA$2&lt;=$R170,INDEX('Sites Data'!$BF$11:$BF$210,(CA$2+SUM($R$4:$R169))),"")</f>
        <v/>
      </c>
      <c r="CE170" s="27" t="str" cm="1">
        <f t="array" ref="CE170">IF(CA$2&lt;=$R170,INDEX('Sites Data'!$BG$11:$BG$210,(CA$2+SUM($R$4:$R169))),"")</f>
        <v/>
      </c>
      <c r="CF170" s="27" t="str" cm="1">
        <f t="array" ref="CF170">IF(CA$2&lt;=$R170,INDEX('Sites Data'!$BH$11:$BH$210,(CA$2+SUM($R$4:$R169))),"")</f>
        <v/>
      </c>
      <c r="CG170" s="27" t="str" cm="1">
        <f t="array" ref="CG170">IF(CA$2&lt;=$R170,INDEX('Sites Data'!$BI$11:$BI$210,(CA$2+SUM($R$4:$R169))),"")</f>
        <v/>
      </c>
      <c r="CH170" s="27" t="str" cm="1">
        <f t="array" ref="CH170">IF(CA$2&lt;=$R170,INDEX('Sites Data'!$BJ$11:$BJ$210,(CA$2+SUM($R$4:$R169))),"")</f>
        <v/>
      </c>
      <c r="CI170" s="27" t="str" cm="1">
        <f t="array" ref="CI170">IF(CA$2&lt;=$R170,INDEX('Sites Data'!$BK$11:$BK$210,(CA$2+SUM($R$4:$R169))),"")</f>
        <v/>
      </c>
      <c r="CJ170" s="25" t="str">
        <f>IF(CA170="","",SUMIF(Hide[Unique Types],$C170&amp;" "&amp;CB170&amp;" "&amp;CC170&amp;" "&amp;CD170,SiteCalc2[FCI Charging Capacity '[kWh/day']]))</f>
        <v/>
      </c>
      <c r="CK170" s="25" t="str">
        <f t="shared" si="35"/>
        <v/>
      </c>
      <c r="CL170" s="25" t="str">
        <f t="shared" si="36"/>
        <v/>
      </c>
      <c r="CM170" s="25" t="str">
        <f t="shared" si="37"/>
        <v/>
      </c>
      <c r="CN170" s="25" t="str">
        <f t="shared" si="38"/>
        <v/>
      </c>
      <c r="CO170" s="25" t="str">
        <f t="shared" si="39"/>
        <v/>
      </c>
      <c r="CP170" s="25" t="str">
        <f t="shared" si="40"/>
        <v/>
      </c>
      <c r="CQ170" s="25" t="str">
        <f t="shared" si="41"/>
        <v/>
      </c>
      <c r="CR170" s="25" t="str">
        <f t="shared" si="42"/>
        <v/>
      </c>
      <c r="CS170" s="25" t="str">
        <f t="shared" si="43"/>
        <v/>
      </c>
      <c r="CT170" s="25" t="str">
        <f t="shared" si="44"/>
        <v/>
      </c>
    </row>
    <row r="171" spans="1:98" x14ac:dyDescent="0.3">
      <c r="A171" s="20">
        <v>168</v>
      </c>
      <c r="B171" s="20">
        <f t="shared" si="45"/>
        <v>0</v>
      </c>
      <c r="D171" s="25">
        <f>_xlfn.XLOOKUP(C171,SiteChar[Site Name],SiteChar[Site Street Address],"",0,1)</f>
        <v>0</v>
      </c>
      <c r="E171" s="25" t="str">
        <f>_xlfn.XLOOKUP(D171,SiteChar[Site Street Address],SiteChar[Site City],"",0,1)</f>
        <v/>
      </c>
      <c r="F171" s="25">
        <f>_xlfn.XLOOKUP($C171,SiteChar[Site Name],SiteChar[Latitude],"",0,1)</f>
        <v>0</v>
      </c>
      <c r="G171" s="25">
        <f>_xlfn.XLOOKUP($C171,SiteChar[Site Name],SiteChar[Longitude],"",0,1)</f>
        <v>0</v>
      </c>
      <c r="H171" s="33">
        <f>_xlfn.XLOOKUP($C171,SiteChar[Site Name],SiteChar[Expected Date of Station Operation],"",0,1)</f>
        <v>0</v>
      </c>
      <c r="I171" s="34">
        <f>_xlfn.XLOOKUP($C171,SiteChar[Site Name],SiteChar[Expected Daily Permitted Hours],"",0,1)</f>
        <v>0</v>
      </c>
      <c r="J171" s="25">
        <f>_xlfn.XLOOKUP($C171,SiteChar[Site Name],SiteChar[Maximum Total Site Power 
'[kW']],"",0,1)</f>
        <v>0</v>
      </c>
      <c r="K171" s="25"/>
      <c r="L171" s="25" cm="1">
        <f t="array" ref="L171">_xlfn.XLOOKUP($C171,SiteChar[Site Name],SiteCalc1[Total Site
FCI 
Power Rating 
'[kW']],"",0,1)</f>
        <v>0</v>
      </c>
      <c r="M171" s="25" cm="1">
        <f t="array" ref="M171">_xlfn.XLOOKUP($C171,SiteChar[Site Name],SiteCalc1[Total 
Site 
LMD-FCI Power Rating 
'[kW']],"",0,1)</f>
        <v>0</v>
      </c>
      <c r="N171" s="25" cm="1">
        <f t="array" ref="N171">_xlfn.XLOOKUP($C171,SiteChar[Site Name],SiteCalc1[Total Site
HD-FCI Power Rating 
'[kW']],"",0,1)</f>
        <v>0</v>
      </c>
      <c r="O171" s="25" cm="1">
        <f t="array" ref="O171">_xlfn.XLOOKUP($C171,SiteChar[Site Name],SiteCalc2[Total Number of 
Site 
FSEs],"",0,1)</f>
        <v>0</v>
      </c>
      <c r="P171" s="27" cm="1">
        <f t="array" ref="P171">_xlfn.XLOOKUP($C171,SiteChar[Site Name],SiteCalc2[Total Number of Site
LMD-FCI FSEs],"",0,1)</f>
        <v>0</v>
      </c>
      <c r="Q171" s="27" cm="1">
        <f t="array" ref="Q171">_xlfn.XLOOKUP($C171,SiteChar[Site Name],SiteCalc2[Total Number of Site
HD-FCI FSEs],"",0,1)</f>
        <v>0</v>
      </c>
      <c r="R171" s="27" t="str" cm="1">
        <f t="array" ref="R171">_xlfn.XLOOKUP(C171,'Sites Data'!AZ178:$AZ$210,'Sites Data'!BA178:$BA$210,"",0,1)</f>
        <v/>
      </c>
      <c r="S171" s="25" t="str" cm="1">
        <f t="array" ref="S171">INDEX('Sites Data'!$BC$11:$BC$210,(S$2+SUM($R$4:R170)))</f>
        <v/>
      </c>
      <c r="T171" s="25" t="str" cm="1">
        <f t="array" ref="T171">INDEX('Sites Data'!$BD$11:$BD$210,(S$2+SUM($R$4:R170)))</f>
        <v/>
      </c>
      <c r="U171" s="25" t="str" cm="1">
        <f t="array" ref="U171">INDEX('Sites Data'!$BE$11:$BE$210,(S$2+SUM($R$4:$R170)))</f>
        <v/>
      </c>
      <c r="V171" s="25" t="str" cm="1">
        <f t="array" ref="V171">INDEX('Sites Data'!$BF$11:$BF$210,(S$2+SUM($R$4:$R170)))</f>
        <v/>
      </c>
      <c r="W171" s="25" t="str" cm="1">
        <f t="array" ref="W171">INDEX('Sites Data'!$BG$11:$BG$210,(S$2+SUM($R$4:$R170)))</f>
        <v/>
      </c>
      <c r="X171" s="25" t="str" cm="1">
        <f t="array" ref="X171">INDEX('Sites Data'!$BH$11:$BH$210,(S$2+SUM($R$4:$R170)))</f>
        <v/>
      </c>
      <c r="Y171" s="25" t="str" cm="1">
        <f t="array" ref="Y171">INDEX('Sites Data'!$BI$11:$BI$210,(S$2+SUM($R$4:$R170)))</f>
        <v/>
      </c>
      <c r="Z171" s="25" t="str" cm="1">
        <f t="array" ref="Z171">INDEX('Sites Data'!$BJ$11:$BJ$210,(S$2+SUM($R$4:$R170)))</f>
        <v/>
      </c>
      <c r="AA171" s="25" t="str" cm="1">
        <f t="array" ref="AA171">INDEX('Sites Data'!$BK$11:$BK$210,(S$2+SUM($R$4:$R170)))</f>
        <v/>
      </c>
      <c r="AB171" s="25" t="str">
        <f>IF(S171="","",SUMIF(Hide[Unique Types],$C171&amp;" "&amp;T171&amp;" "&amp;U171&amp;" "&amp;V171,SiteCalc2[FCI Charging Capacity '[kWh/day']]))</f>
        <v/>
      </c>
      <c r="AC171" s="27" t="str" cm="1">
        <f t="array" ref="AC171">IF(AC$2&lt;=$R171,INDEX('Sites Data'!$BC$11:$BC$210,(AC$2+SUM($R$4:$R170))),"")</f>
        <v/>
      </c>
      <c r="AD171" s="152" t="str" cm="1">
        <f t="array" ref="AD171">IF(AC$2&lt;=$R171,INDEX('Sites Data'!$BD$11:$BD$210,(AC$2+SUM($R$4:$R170))),"")</f>
        <v/>
      </c>
      <c r="AE171" s="27" t="str" cm="1">
        <f t="array" ref="AE171">IF(AC$2&lt;=$R171,INDEX('Sites Data'!$BE$11:$BE$210,(AC$2+SUM($R$4:$R170))),"")</f>
        <v/>
      </c>
      <c r="AF171" s="27" t="str" cm="1">
        <f t="array" ref="AF171">IF(AC$2&lt;=$R171,INDEX('Sites Data'!$BF$11:$BF$210,(AC$2+SUM($R$4:$R170))),"")</f>
        <v/>
      </c>
      <c r="AG171" s="27" t="str" cm="1">
        <f t="array" ref="AG171">IF(AC$2&lt;=$R171,INDEX('Sites Data'!$BG$11:$BG$210,(AC$2+SUM($R$4:$R170))),"")</f>
        <v/>
      </c>
      <c r="AH171" s="27" t="str" cm="1">
        <f t="array" ref="AH171">IF(AC$2&lt;=$R171,INDEX('Sites Data'!$BH$11:$BH$210,(AC$2+SUM($R$4:$R170))),"")</f>
        <v/>
      </c>
      <c r="AI171" s="27" t="str" cm="1">
        <f t="array" ref="AI171">IF(AC$2&lt;=$R171,INDEX('Sites Data'!$BI$11:$BI$210,(AC$2+SUM($R$4:$R170))),"")</f>
        <v/>
      </c>
      <c r="AJ171" s="27" t="str" cm="1">
        <f t="array" ref="AJ171">IF(AC$2&lt;=$R171,INDEX('Sites Data'!$BJ$11:$BJ$210,(AC$2+SUM($R$4:$R170))),"")</f>
        <v/>
      </c>
      <c r="AK171" s="27" t="str" cm="1">
        <f t="array" ref="AK171">IF(AC$2&lt;=$R171,INDEX('Sites Data'!$BK$11:$BK$210,(AC$2+SUM($R$4:$R170))),"")</f>
        <v/>
      </c>
      <c r="AL171" s="25" t="str">
        <f>IF(AC171="","",SUMIF(Hide[Unique Types],$C171&amp;" "&amp;AD171&amp;" "&amp;AE171&amp;" "&amp;AF171,SiteCalc2[FCI Charging Capacity '[kWh/day']]))</f>
        <v/>
      </c>
      <c r="AM171" s="27" t="str" cm="1">
        <f t="array" ref="AM171">IF(AM$2&lt;=$R171,INDEX('Sites Data'!$BC$11:$BC$210,(AM$2+SUM($R$4:$R170))),"")</f>
        <v/>
      </c>
      <c r="AN171" s="27" t="str" cm="1">
        <f t="array" ref="AN171">IF(AM$2&lt;=$R171,INDEX('Sites Data'!$BD$11:$BD$210,(AM$2+SUM($R$4:$R170))),"")</f>
        <v/>
      </c>
      <c r="AO171" s="27" t="str" cm="1">
        <f t="array" ref="AO171">IF(AM$2&lt;=$R171,INDEX('Sites Data'!$BE$11:$BE$210,(AM$2+SUM($R$4:$R170))),"")</f>
        <v/>
      </c>
      <c r="AP171" s="27" t="str" cm="1">
        <f t="array" ref="AP171">IF(AM$2&lt;=$R171,INDEX('Sites Data'!$BF$11:$BF$210,(AM$2+SUM($R$4:$R170))),"")</f>
        <v/>
      </c>
      <c r="AQ171" s="27" t="str" cm="1">
        <f t="array" ref="AQ171">IF(AM$2&lt;=$R171,INDEX('Sites Data'!$BG$11:$BG$210,(AM$2+SUM($R$4:$R170))),"")</f>
        <v/>
      </c>
      <c r="AR171" s="27" t="str" cm="1">
        <f t="array" ref="AR171">IF(AM$2&lt;=$R171,INDEX('Sites Data'!$BH$11:$BH$210,(AM$2+SUM($R$4:$R170))),"")</f>
        <v/>
      </c>
      <c r="AS171" s="27" t="str" cm="1">
        <f t="array" ref="AS171">IF(AM$2&lt;=$R171,INDEX('Sites Data'!$BI$11:$BI$210,(AM$2+SUM($R$4:$R170))),"")</f>
        <v/>
      </c>
      <c r="AT171" s="27" t="str" cm="1">
        <f t="array" ref="AT171">IF(AM$2&lt;=$R171,INDEX('Sites Data'!$BJ$11:$BJ$210,(AM$2+SUM($R$4:$R170))),"")</f>
        <v/>
      </c>
      <c r="AU171" s="27" t="str" cm="1">
        <f t="array" ref="AU171">IF(AM$2&lt;=$R171,INDEX('Sites Data'!$BK$11:$BK$210,(AM$2+SUM($R$4:$R170))),"")</f>
        <v/>
      </c>
      <c r="AV171" s="25" t="str">
        <f>IF(AM171="","",SUMIF(Hide[Unique Types],$C171&amp;" "&amp;AN171&amp;" "&amp;AO171&amp;" "&amp;AP171,SiteCalc2[FCI Charging Capacity '[kWh/day']]))</f>
        <v/>
      </c>
      <c r="AW171" s="27" t="str" cm="1">
        <f t="array" ref="AW171">IF(AW$2&lt;=$R171,INDEX('Sites Data'!$BC$11:$BC$210,(AW$2+SUM($R$4:$R170))),"")</f>
        <v/>
      </c>
      <c r="AX171" s="27" t="str" cm="1">
        <f t="array" ref="AX171">IF(AW$2&lt;=$R171,INDEX('Sites Data'!$BD$11:$BD$210,(AW$2+SUM($R$4:$R170))),"")</f>
        <v/>
      </c>
      <c r="AY171" s="27" t="str" cm="1">
        <f t="array" ref="AY171">IF(AW$2&lt;=$R171,INDEX('Sites Data'!$BE$11:$BE$210,(AW$2+SUM($R$4:$R170))),"")</f>
        <v/>
      </c>
      <c r="AZ171" s="27" t="str" cm="1">
        <f t="array" ref="AZ171">IF(AW$2&lt;=$R171,INDEX('Sites Data'!$BF$11:$BF$210,(AW$2+SUM($R$4:$R170))),"")</f>
        <v/>
      </c>
      <c r="BA171" s="27" t="str" cm="1">
        <f t="array" ref="BA171">IF(AW$2&lt;=$R171,INDEX('Sites Data'!$BG$11:$BG$210,(AW$2+SUM($R$4:$R170))),"")</f>
        <v/>
      </c>
      <c r="BB171" s="27" t="str" cm="1">
        <f t="array" ref="BB171">IF(AW$2&lt;=$R171,INDEX('Sites Data'!$BH$11:$BH$210,(AW$2+SUM($R$4:$R170))),"")</f>
        <v/>
      </c>
      <c r="BC171" s="27" t="str" cm="1">
        <f t="array" ref="BC171">IF(AW$2&lt;=$R171,INDEX('Sites Data'!$BI$11:$BI$210,(AW$2+SUM($R$4:$R170))),"")</f>
        <v/>
      </c>
      <c r="BD171" s="27" t="str" cm="1">
        <f t="array" ref="BD171">IF(AW$2&lt;=$R171,INDEX('Sites Data'!$BJ$11:$BJ$210,(AW$2+SUM($R$4:$R170))),"")</f>
        <v/>
      </c>
      <c r="BE171" s="27" t="str" cm="1">
        <f t="array" ref="BE171">IF(AW$2&lt;=$R171,INDEX('Sites Data'!$BK$11:$BK$210,(AW$2+SUM($R$4:$R170))),"")</f>
        <v/>
      </c>
      <c r="BF171" s="25" t="str">
        <f>IF(AW171="","",SUMIF(Hide[Unique Types],$C171&amp;" "&amp;AX171&amp;" "&amp;AY171&amp;" "&amp;AZ171,SiteCalc2[FCI Charging Capacity '[kWh/day']]))</f>
        <v/>
      </c>
      <c r="BG171" s="27" t="str" cm="1">
        <f t="array" ref="BG171">IF(BG$2&lt;=$R171,INDEX('Sites Data'!$BC$11:$BC$210,(BG$2+SUM($R$4:$R170))),"")</f>
        <v/>
      </c>
      <c r="BH171" s="27" t="str" cm="1">
        <f t="array" ref="BH171">IF(BG$2&lt;=$R171,INDEX('Sites Data'!$BD$11:$BD$210,(BG$2+SUM($R$4:$R170))),"")</f>
        <v/>
      </c>
      <c r="BI171" s="27" t="str" cm="1">
        <f t="array" ref="BI171">IF(BG$2&lt;=$R171,INDEX('Sites Data'!$BE$11:$BE$210,(BG$2+SUM($R$4:$R170))),"")</f>
        <v/>
      </c>
      <c r="BJ171" s="27" t="str" cm="1">
        <f t="array" ref="BJ171">IF(BG$2&lt;=$R171,INDEX('Sites Data'!$BF$11:$BF$210,(BG$2+SUM($R$4:$R170))),"")</f>
        <v/>
      </c>
      <c r="BK171" s="27" t="str" cm="1">
        <f t="array" ref="BK171">IF(BG$2&lt;=$R171,INDEX('Sites Data'!$BG$11:$BG$210,(BG$2+SUM($R$4:$R170))),"")</f>
        <v/>
      </c>
      <c r="BL171" s="27" t="str" cm="1">
        <f t="array" ref="BL171">IF(BG$2&lt;=$R171,INDEX('Sites Data'!$BH$11:$BH$210,(BG$2+SUM($R$4:$R170))),"")</f>
        <v/>
      </c>
      <c r="BM171" s="27" t="str" cm="1">
        <f t="array" ref="BM171">IF(BG$2&lt;=$R171,INDEX('Sites Data'!$BI$11:$BI$210,(BG$2+SUM($R$4:$R170))),"")</f>
        <v/>
      </c>
      <c r="BN171" s="27" t="str" cm="1">
        <f t="array" ref="BN171">IF(BG$2&lt;=$R171,INDEX('Sites Data'!$BJ$11:$BJ$210,(BG$2+SUM($R$4:$R170))),"")</f>
        <v/>
      </c>
      <c r="BO171" s="27" t="str" cm="1">
        <f t="array" ref="BO171">IF(BG$2&lt;=$R171,INDEX('Sites Data'!$BK$11:$BK$210,(BG$2+SUM($R$4:$R170))),"")</f>
        <v/>
      </c>
      <c r="BP171" s="25" t="str">
        <f>IF(BG171="","",SUMIF(Hide[Unique Types],$C171&amp;" "&amp;BH171&amp;" "&amp;BI171&amp;" "&amp;BJ171,SiteCalc2[FCI Charging Capacity '[kWh/day']]))</f>
        <v/>
      </c>
      <c r="BQ171" s="27" t="str" cm="1">
        <f t="array" ref="BQ171">IF(BQ$2&lt;=$R171,INDEX('Sites Data'!$BC$11:$BC$210,(BQ$2+SUM($R$4:$R170))),"")</f>
        <v/>
      </c>
      <c r="BR171" s="27" t="str" cm="1">
        <f t="array" ref="BR171">IF(BQ$2&lt;=$R171,INDEX('Sites Data'!$BD$11:$BD$210,(BQ$2+SUM($R$4:$R170))),"")</f>
        <v/>
      </c>
      <c r="BS171" s="27" t="str" cm="1">
        <f t="array" ref="BS171">IF(BQ$2&lt;=$R171,INDEX('Sites Data'!$BE$11:$BE$210,(BQ$2+SUM($R$4:$R170))),"")</f>
        <v/>
      </c>
      <c r="BT171" s="27" t="str" cm="1">
        <f t="array" ref="BT171">IF(BQ$2&lt;=$R171,INDEX('Sites Data'!$BF$11:$BF$210,(BQ$2+SUM($R$4:$R170))),"")</f>
        <v/>
      </c>
      <c r="BU171" s="27" t="str" cm="1">
        <f t="array" ref="BU171">IF(BQ$2&lt;=$R171,INDEX('Sites Data'!$BG$11:$BG$210,(BQ$2+SUM($R$4:$R170))),"")</f>
        <v/>
      </c>
      <c r="BV171" s="27" t="str" cm="1">
        <f t="array" ref="BV171">IF(BQ$2&lt;=$R171,INDEX('Sites Data'!$BH$11:$BH$210,(BQ$2+SUM($R$4:$R170))),"")</f>
        <v/>
      </c>
      <c r="BW171" s="27" t="str" cm="1">
        <f t="array" ref="BW171">IF(BQ$2&lt;=$R171,INDEX('Sites Data'!$BI$11:$BI$210,(BQ$2+SUM($R$4:$R170))),"")</f>
        <v/>
      </c>
      <c r="BX171" s="27" t="str" cm="1">
        <f t="array" ref="BX171">IF(BQ$2&lt;=$R171,INDEX('Sites Data'!$BJ$11:$BJ$210,(BQ$2+SUM($R$4:$R170))),"")</f>
        <v/>
      </c>
      <c r="BY171" s="27" t="str" cm="1">
        <f t="array" ref="BY171">IF(BQ$2&lt;=$R171,INDEX('Sites Data'!$BK$11:$BK$210,(BQ$2+SUM($R$4:$R170))),"")</f>
        <v/>
      </c>
      <c r="BZ171" s="25" t="str">
        <f>IF(BQ171="","",SUMIF(Hide[Unique Types],$C171&amp;" "&amp;BR171&amp;" "&amp;BS171&amp;" "&amp;BT171,SiteCalc2[FCI Charging Capacity '[kWh/day']]))</f>
        <v/>
      </c>
      <c r="CA171" s="27" t="str" cm="1">
        <f t="array" ref="CA171">IF(CA$2&lt;=$R171,INDEX('Sites Data'!$BC$11:$BC$210,(CA$2+SUM($R$4:$R170))),"")</f>
        <v/>
      </c>
      <c r="CB171" s="27" t="str" cm="1">
        <f t="array" ref="CB171">IF(CA$2&lt;=$R171,INDEX('Sites Data'!$BD$11:$BD$210,(CA$2+SUM($R$4:$R170))),"")</f>
        <v/>
      </c>
      <c r="CC171" s="27" t="str" cm="1">
        <f t="array" ref="CC171">IF(CA$2&lt;=$R171,INDEX('Sites Data'!$BE$11:$BE$210,(CA$2+SUM($R$4:$R170))),"")</f>
        <v/>
      </c>
      <c r="CD171" s="27" t="str" cm="1">
        <f t="array" ref="CD171">IF(CA$2&lt;=$R171,INDEX('Sites Data'!$BF$11:$BF$210,(CA$2+SUM($R$4:$R170))),"")</f>
        <v/>
      </c>
      <c r="CE171" s="27" t="str" cm="1">
        <f t="array" ref="CE171">IF(CA$2&lt;=$R171,INDEX('Sites Data'!$BG$11:$BG$210,(CA$2+SUM($R$4:$R170))),"")</f>
        <v/>
      </c>
      <c r="CF171" s="27" t="str" cm="1">
        <f t="array" ref="CF171">IF(CA$2&lt;=$R171,INDEX('Sites Data'!$BH$11:$BH$210,(CA$2+SUM($R$4:$R170))),"")</f>
        <v/>
      </c>
      <c r="CG171" s="27" t="str" cm="1">
        <f t="array" ref="CG171">IF(CA$2&lt;=$R171,INDEX('Sites Data'!$BI$11:$BI$210,(CA$2+SUM($R$4:$R170))),"")</f>
        <v/>
      </c>
      <c r="CH171" s="27" t="str" cm="1">
        <f t="array" ref="CH171">IF(CA$2&lt;=$R171,INDEX('Sites Data'!$BJ$11:$BJ$210,(CA$2+SUM($R$4:$R170))),"")</f>
        <v/>
      </c>
      <c r="CI171" s="27" t="str" cm="1">
        <f t="array" ref="CI171">IF(CA$2&lt;=$R171,INDEX('Sites Data'!$BK$11:$BK$210,(CA$2+SUM($R$4:$R170))),"")</f>
        <v/>
      </c>
      <c r="CJ171" s="25" t="str">
        <f>IF(CA171="","",SUMIF(Hide[Unique Types],$C171&amp;" "&amp;CB171&amp;" "&amp;CC171&amp;" "&amp;CD171,SiteCalc2[FCI Charging Capacity '[kWh/day']]))</f>
        <v/>
      </c>
      <c r="CK171" s="25" t="str">
        <f t="shared" si="35"/>
        <v/>
      </c>
      <c r="CL171" s="25" t="str">
        <f t="shared" si="36"/>
        <v/>
      </c>
      <c r="CM171" s="25" t="str">
        <f t="shared" si="37"/>
        <v/>
      </c>
      <c r="CN171" s="25" t="str">
        <f t="shared" si="38"/>
        <v/>
      </c>
      <c r="CO171" s="25" t="str">
        <f t="shared" si="39"/>
        <v/>
      </c>
      <c r="CP171" s="25" t="str">
        <f t="shared" si="40"/>
        <v/>
      </c>
      <c r="CQ171" s="25" t="str">
        <f t="shared" si="41"/>
        <v/>
      </c>
      <c r="CR171" s="25" t="str">
        <f t="shared" si="42"/>
        <v/>
      </c>
      <c r="CS171" s="25" t="str">
        <f t="shared" si="43"/>
        <v/>
      </c>
      <c r="CT171" s="25" t="str">
        <f t="shared" si="44"/>
        <v/>
      </c>
    </row>
    <row r="172" spans="1:98" x14ac:dyDescent="0.3">
      <c r="A172" s="20">
        <v>169</v>
      </c>
      <c r="B172" s="20">
        <f t="shared" si="45"/>
        <v>0</v>
      </c>
      <c r="D172" s="25">
        <f>_xlfn.XLOOKUP(C172,SiteChar[Site Name],SiteChar[Site Street Address],"",0,1)</f>
        <v>0</v>
      </c>
      <c r="E172" s="25" t="str">
        <f>_xlfn.XLOOKUP(D172,SiteChar[Site Street Address],SiteChar[Site City],"",0,1)</f>
        <v/>
      </c>
      <c r="F172" s="25">
        <f>_xlfn.XLOOKUP($C172,SiteChar[Site Name],SiteChar[Latitude],"",0,1)</f>
        <v>0</v>
      </c>
      <c r="G172" s="25">
        <f>_xlfn.XLOOKUP($C172,SiteChar[Site Name],SiteChar[Longitude],"",0,1)</f>
        <v>0</v>
      </c>
      <c r="H172" s="33">
        <f>_xlfn.XLOOKUP($C172,SiteChar[Site Name],SiteChar[Expected Date of Station Operation],"",0,1)</f>
        <v>0</v>
      </c>
      <c r="I172" s="34">
        <f>_xlfn.XLOOKUP($C172,SiteChar[Site Name],SiteChar[Expected Daily Permitted Hours],"",0,1)</f>
        <v>0</v>
      </c>
      <c r="J172" s="25">
        <f>_xlfn.XLOOKUP($C172,SiteChar[Site Name],SiteChar[Maximum Total Site Power 
'[kW']],"",0,1)</f>
        <v>0</v>
      </c>
      <c r="K172" s="25"/>
      <c r="L172" s="25" cm="1">
        <f t="array" ref="L172">_xlfn.XLOOKUP($C172,SiteChar[Site Name],SiteCalc1[Total Site
FCI 
Power Rating 
'[kW']],"",0,1)</f>
        <v>0</v>
      </c>
      <c r="M172" s="25" cm="1">
        <f t="array" ref="M172">_xlfn.XLOOKUP($C172,SiteChar[Site Name],SiteCalc1[Total 
Site 
LMD-FCI Power Rating 
'[kW']],"",0,1)</f>
        <v>0</v>
      </c>
      <c r="N172" s="25" cm="1">
        <f t="array" ref="N172">_xlfn.XLOOKUP($C172,SiteChar[Site Name],SiteCalc1[Total Site
HD-FCI Power Rating 
'[kW']],"",0,1)</f>
        <v>0</v>
      </c>
      <c r="O172" s="25" cm="1">
        <f t="array" ref="O172">_xlfn.XLOOKUP($C172,SiteChar[Site Name],SiteCalc2[Total Number of 
Site 
FSEs],"",0,1)</f>
        <v>0</v>
      </c>
      <c r="P172" s="27" cm="1">
        <f t="array" ref="P172">_xlfn.XLOOKUP($C172,SiteChar[Site Name],SiteCalc2[Total Number of Site
LMD-FCI FSEs],"",0,1)</f>
        <v>0</v>
      </c>
      <c r="Q172" s="27" cm="1">
        <f t="array" ref="Q172">_xlfn.XLOOKUP($C172,SiteChar[Site Name],SiteCalc2[Total Number of Site
HD-FCI FSEs],"",0,1)</f>
        <v>0</v>
      </c>
      <c r="R172" s="27" t="str" cm="1">
        <f t="array" ref="R172">_xlfn.XLOOKUP(C172,'Sites Data'!AZ179:$AZ$210,'Sites Data'!BA179:$BA$210,"",0,1)</f>
        <v/>
      </c>
      <c r="S172" s="25" t="str" cm="1">
        <f t="array" ref="S172">INDEX('Sites Data'!$BC$11:$BC$210,(S$2+SUM($R$4:R171)))</f>
        <v/>
      </c>
      <c r="T172" s="25" t="str" cm="1">
        <f t="array" ref="T172">INDEX('Sites Data'!$BD$11:$BD$210,(S$2+SUM($R$4:R171)))</f>
        <v/>
      </c>
      <c r="U172" s="25" t="str" cm="1">
        <f t="array" ref="U172">INDEX('Sites Data'!$BE$11:$BE$210,(S$2+SUM($R$4:$R171)))</f>
        <v/>
      </c>
      <c r="V172" s="25" t="str" cm="1">
        <f t="array" ref="V172">INDEX('Sites Data'!$BF$11:$BF$210,(S$2+SUM($R$4:$R171)))</f>
        <v/>
      </c>
      <c r="W172" s="25" t="str" cm="1">
        <f t="array" ref="W172">INDEX('Sites Data'!$BG$11:$BG$210,(S$2+SUM($R$4:$R171)))</f>
        <v/>
      </c>
      <c r="X172" s="25" t="str" cm="1">
        <f t="array" ref="X172">INDEX('Sites Data'!$BH$11:$BH$210,(S$2+SUM($R$4:$R171)))</f>
        <v/>
      </c>
      <c r="Y172" s="25" t="str" cm="1">
        <f t="array" ref="Y172">INDEX('Sites Data'!$BI$11:$BI$210,(S$2+SUM($R$4:$R171)))</f>
        <v/>
      </c>
      <c r="Z172" s="25" t="str" cm="1">
        <f t="array" ref="Z172">INDEX('Sites Data'!$BJ$11:$BJ$210,(S$2+SUM($R$4:$R171)))</f>
        <v/>
      </c>
      <c r="AA172" s="25" t="str" cm="1">
        <f t="array" ref="AA172">INDEX('Sites Data'!$BK$11:$BK$210,(S$2+SUM($R$4:$R171)))</f>
        <v/>
      </c>
      <c r="AB172" s="25" t="str">
        <f>IF(S172="","",SUMIF(Hide[Unique Types],$C172&amp;" "&amp;T172&amp;" "&amp;U172&amp;" "&amp;V172,SiteCalc2[FCI Charging Capacity '[kWh/day']]))</f>
        <v/>
      </c>
      <c r="AC172" s="27" t="str" cm="1">
        <f t="array" ref="AC172">IF(AC$2&lt;=$R172,INDEX('Sites Data'!$BC$11:$BC$210,(AC$2+SUM($R$4:$R171))),"")</f>
        <v/>
      </c>
      <c r="AD172" s="152" t="str" cm="1">
        <f t="array" ref="AD172">IF(AC$2&lt;=$R172,INDEX('Sites Data'!$BD$11:$BD$210,(AC$2+SUM($R$4:$R171))),"")</f>
        <v/>
      </c>
      <c r="AE172" s="27" t="str" cm="1">
        <f t="array" ref="AE172">IF(AC$2&lt;=$R172,INDEX('Sites Data'!$BE$11:$BE$210,(AC$2+SUM($R$4:$R171))),"")</f>
        <v/>
      </c>
      <c r="AF172" s="27" t="str" cm="1">
        <f t="array" ref="AF172">IF(AC$2&lt;=$R172,INDEX('Sites Data'!$BF$11:$BF$210,(AC$2+SUM($R$4:$R171))),"")</f>
        <v/>
      </c>
      <c r="AG172" s="27" t="str" cm="1">
        <f t="array" ref="AG172">IF(AC$2&lt;=$R172,INDEX('Sites Data'!$BG$11:$BG$210,(AC$2+SUM($R$4:$R171))),"")</f>
        <v/>
      </c>
      <c r="AH172" s="27" t="str" cm="1">
        <f t="array" ref="AH172">IF(AC$2&lt;=$R172,INDEX('Sites Data'!$BH$11:$BH$210,(AC$2+SUM($R$4:$R171))),"")</f>
        <v/>
      </c>
      <c r="AI172" s="27" t="str" cm="1">
        <f t="array" ref="AI172">IF(AC$2&lt;=$R172,INDEX('Sites Data'!$BI$11:$BI$210,(AC$2+SUM($R$4:$R171))),"")</f>
        <v/>
      </c>
      <c r="AJ172" s="27" t="str" cm="1">
        <f t="array" ref="AJ172">IF(AC$2&lt;=$R172,INDEX('Sites Data'!$BJ$11:$BJ$210,(AC$2+SUM($R$4:$R171))),"")</f>
        <v/>
      </c>
      <c r="AK172" s="27" t="str" cm="1">
        <f t="array" ref="AK172">IF(AC$2&lt;=$R172,INDEX('Sites Data'!$BK$11:$BK$210,(AC$2+SUM($R$4:$R171))),"")</f>
        <v/>
      </c>
      <c r="AL172" s="25" t="str">
        <f>IF(AC172="","",SUMIF(Hide[Unique Types],$C172&amp;" "&amp;AD172&amp;" "&amp;AE172&amp;" "&amp;AF172,SiteCalc2[FCI Charging Capacity '[kWh/day']]))</f>
        <v/>
      </c>
      <c r="AM172" s="27" t="str" cm="1">
        <f t="array" ref="AM172">IF(AM$2&lt;=$R172,INDEX('Sites Data'!$BC$11:$BC$210,(AM$2+SUM($R$4:$R171))),"")</f>
        <v/>
      </c>
      <c r="AN172" s="27" t="str" cm="1">
        <f t="array" ref="AN172">IF(AM$2&lt;=$R172,INDEX('Sites Data'!$BD$11:$BD$210,(AM$2+SUM($R$4:$R171))),"")</f>
        <v/>
      </c>
      <c r="AO172" s="27" t="str" cm="1">
        <f t="array" ref="AO172">IF(AM$2&lt;=$R172,INDEX('Sites Data'!$BE$11:$BE$210,(AM$2+SUM($R$4:$R171))),"")</f>
        <v/>
      </c>
      <c r="AP172" s="27" t="str" cm="1">
        <f t="array" ref="AP172">IF(AM$2&lt;=$R172,INDEX('Sites Data'!$BF$11:$BF$210,(AM$2+SUM($R$4:$R171))),"")</f>
        <v/>
      </c>
      <c r="AQ172" s="27" t="str" cm="1">
        <f t="array" ref="AQ172">IF(AM$2&lt;=$R172,INDEX('Sites Data'!$BG$11:$BG$210,(AM$2+SUM($R$4:$R171))),"")</f>
        <v/>
      </c>
      <c r="AR172" s="27" t="str" cm="1">
        <f t="array" ref="AR172">IF(AM$2&lt;=$R172,INDEX('Sites Data'!$BH$11:$BH$210,(AM$2+SUM($R$4:$R171))),"")</f>
        <v/>
      </c>
      <c r="AS172" s="27" t="str" cm="1">
        <f t="array" ref="AS172">IF(AM$2&lt;=$R172,INDEX('Sites Data'!$BI$11:$BI$210,(AM$2+SUM($R$4:$R171))),"")</f>
        <v/>
      </c>
      <c r="AT172" s="27" t="str" cm="1">
        <f t="array" ref="AT172">IF(AM$2&lt;=$R172,INDEX('Sites Data'!$BJ$11:$BJ$210,(AM$2+SUM($R$4:$R171))),"")</f>
        <v/>
      </c>
      <c r="AU172" s="27" t="str" cm="1">
        <f t="array" ref="AU172">IF(AM$2&lt;=$R172,INDEX('Sites Data'!$BK$11:$BK$210,(AM$2+SUM($R$4:$R171))),"")</f>
        <v/>
      </c>
      <c r="AV172" s="25" t="str">
        <f>IF(AM172="","",SUMIF(Hide[Unique Types],$C172&amp;" "&amp;AN172&amp;" "&amp;AO172&amp;" "&amp;AP172,SiteCalc2[FCI Charging Capacity '[kWh/day']]))</f>
        <v/>
      </c>
      <c r="AW172" s="27" t="str" cm="1">
        <f t="array" ref="AW172">IF(AW$2&lt;=$R172,INDEX('Sites Data'!$BC$11:$BC$210,(AW$2+SUM($R$4:$R171))),"")</f>
        <v/>
      </c>
      <c r="AX172" s="27" t="str" cm="1">
        <f t="array" ref="AX172">IF(AW$2&lt;=$R172,INDEX('Sites Data'!$BD$11:$BD$210,(AW$2+SUM($R$4:$R171))),"")</f>
        <v/>
      </c>
      <c r="AY172" s="27" t="str" cm="1">
        <f t="array" ref="AY172">IF(AW$2&lt;=$R172,INDEX('Sites Data'!$BE$11:$BE$210,(AW$2+SUM($R$4:$R171))),"")</f>
        <v/>
      </c>
      <c r="AZ172" s="27" t="str" cm="1">
        <f t="array" ref="AZ172">IF(AW$2&lt;=$R172,INDEX('Sites Data'!$BF$11:$BF$210,(AW$2+SUM($R$4:$R171))),"")</f>
        <v/>
      </c>
      <c r="BA172" s="27" t="str" cm="1">
        <f t="array" ref="BA172">IF(AW$2&lt;=$R172,INDEX('Sites Data'!$BG$11:$BG$210,(AW$2+SUM($R$4:$R171))),"")</f>
        <v/>
      </c>
      <c r="BB172" s="27" t="str" cm="1">
        <f t="array" ref="BB172">IF(AW$2&lt;=$R172,INDEX('Sites Data'!$BH$11:$BH$210,(AW$2+SUM($R$4:$R171))),"")</f>
        <v/>
      </c>
      <c r="BC172" s="27" t="str" cm="1">
        <f t="array" ref="BC172">IF(AW$2&lt;=$R172,INDEX('Sites Data'!$BI$11:$BI$210,(AW$2+SUM($R$4:$R171))),"")</f>
        <v/>
      </c>
      <c r="BD172" s="27" t="str" cm="1">
        <f t="array" ref="BD172">IF(AW$2&lt;=$R172,INDEX('Sites Data'!$BJ$11:$BJ$210,(AW$2+SUM($R$4:$R171))),"")</f>
        <v/>
      </c>
      <c r="BE172" s="27" t="str" cm="1">
        <f t="array" ref="BE172">IF(AW$2&lt;=$R172,INDEX('Sites Data'!$BK$11:$BK$210,(AW$2+SUM($R$4:$R171))),"")</f>
        <v/>
      </c>
      <c r="BF172" s="25" t="str">
        <f>IF(AW172="","",SUMIF(Hide[Unique Types],$C172&amp;" "&amp;AX172&amp;" "&amp;AY172&amp;" "&amp;AZ172,SiteCalc2[FCI Charging Capacity '[kWh/day']]))</f>
        <v/>
      </c>
      <c r="BG172" s="27" t="str" cm="1">
        <f t="array" ref="BG172">IF(BG$2&lt;=$R172,INDEX('Sites Data'!$BC$11:$BC$210,(BG$2+SUM($R$4:$R171))),"")</f>
        <v/>
      </c>
      <c r="BH172" s="27" t="str" cm="1">
        <f t="array" ref="BH172">IF(BG$2&lt;=$R172,INDEX('Sites Data'!$BD$11:$BD$210,(BG$2+SUM($R$4:$R171))),"")</f>
        <v/>
      </c>
      <c r="BI172" s="27" t="str" cm="1">
        <f t="array" ref="BI172">IF(BG$2&lt;=$R172,INDEX('Sites Data'!$BE$11:$BE$210,(BG$2+SUM($R$4:$R171))),"")</f>
        <v/>
      </c>
      <c r="BJ172" s="27" t="str" cm="1">
        <f t="array" ref="BJ172">IF(BG$2&lt;=$R172,INDEX('Sites Data'!$BF$11:$BF$210,(BG$2+SUM($R$4:$R171))),"")</f>
        <v/>
      </c>
      <c r="BK172" s="27" t="str" cm="1">
        <f t="array" ref="BK172">IF(BG$2&lt;=$R172,INDEX('Sites Data'!$BG$11:$BG$210,(BG$2+SUM($R$4:$R171))),"")</f>
        <v/>
      </c>
      <c r="BL172" s="27" t="str" cm="1">
        <f t="array" ref="BL172">IF(BG$2&lt;=$R172,INDEX('Sites Data'!$BH$11:$BH$210,(BG$2+SUM($R$4:$R171))),"")</f>
        <v/>
      </c>
      <c r="BM172" s="27" t="str" cm="1">
        <f t="array" ref="BM172">IF(BG$2&lt;=$R172,INDEX('Sites Data'!$BI$11:$BI$210,(BG$2+SUM($R$4:$R171))),"")</f>
        <v/>
      </c>
      <c r="BN172" s="27" t="str" cm="1">
        <f t="array" ref="BN172">IF(BG$2&lt;=$R172,INDEX('Sites Data'!$BJ$11:$BJ$210,(BG$2+SUM($R$4:$R171))),"")</f>
        <v/>
      </c>
      <c r="BO172" s="27" t="str" cm="1">
        <f t="array" ref="BO172">IF(BG$2&lt;=$R172,INDEX('Sites Data'!$BK$11:$BK$210,(BG$2+SUM($R$4:$R171))),"")</f>
        <v/>
      </c>
      <c r="BP172" s="25" t="str">
        <f>IF(BG172="","",SUMIF(Hide[Unique Types],$C172&amp;" "&amp;BH172&amp;" "&amp;BI172&amp;" "&amp;BJ172,SiteCalc2[FCI Charging Capacity '[kWh/day']]))</f>
        <v/>
      </c>
      <c r="BQ172" s="27" t="str" cm="1">
        <f t="array" ref="BQ172">IF(BQ$2&lt;=$R172,INDEX('Sites Data'!$BC$11:$BC$210,(BQ$2+SUM($R$4:$R171))),"")</f>
        <v/>
      </c>
      <c r="BR172" s="27" t="str" cm="1">
        <f t="array" ref="BR172">IF(BQ$2&lt;=$R172,INDEX('Sites Data'!$BD$11:$BD$210,(BQ$2+SUM($R$4:$R171))),"")</f>
        <v/>
      </c>
      <c r="BS172" s="27" t="str" cm="1">
        <f t="array" ref="BS172">IF(BQ$2&lt;=$R172,INDEX('Sites Data'!$BE$11:$BE$210,(BQ$2+SUM($R$4:$R171))),"")</f>
        <v/>
      </c>
      <c r="BT172" s="27" t="str" cm="1">
        <f t="array" ref="BT172">IF(BQ$2&lt;=$R172,INDEX('Sites Data'!$BF$11:$BF$210,(BQ$2+SUM($R$4:$R171))),"")</f>
        <v/>
      </c>
      <c r="BU172" s="27" t="str" cm="1">
        <f t="array" ref="BU172">IF(BQ$2&lt;=$R172,INDEX('Sites Data'!$BG$11:$BG$210,(BQ$2+SUM($R$4:$R171))),"")</f>
        <v/>
      </c>
      <c r="BV172" s="27" t="str" cm="1">
        <f t="array" ref="BV172">IF(BQ$2&lt;=$R172,INDEX('Sites Data'!$BH$11:$BH$210,(BQ$2+SUM($R$4:$R171))),"")</f>
        <v/>
      </c>
      <c r="BW172" s="27" t="str" cm="1">
        <f t="array" ref="BW172">IF(BQ$2&lt;=$R172,INDEX('Sites Data'!$BI$11:$BI$210,(BQ$2+SUM($R$4:$R171))),"")</f>
        <v/>
      </c>
      <c r="BX172" s="27" t="str" cm="1">
        <f t="array" ref="BX172">IF(BQ$2&lt;=$R172,INDEX('Sites Data'!$BJ$11:$BJ$210,(BQ$2+SUM($R$4:$R171))),"")</f>
        <v/>
      </c>
      <c r="BY172" s="27" t="str" cm="1">
        <f t="array" ref="BY172">IF(BQ$2&lt;=$R172,INDEX('Sites Data'!$BK$11:$BK$210,(BQ$2+SUM($R$4:$R171))),"")</f>
        <v/>
      </c>
      <c r="BZ172" s="25" t="str">
        <f>IF(BQ172="","",SUMIF(Hide[Unique Types],$C172&amp;" "&amp;BR172&amp;" "&amp;BS172&amp;" "&amp;BT172,SiteCalc2[FCI Charging Capacity '[kWh/day']]))</f>
        <v/>
      </c>
      <c r="CA172" s="27" t="str" cm="1">
        <f t="array" ref="CA172">IF(CA$2&lt;=$R172,INDEX('Sites Data'!$BC$11:$BC$210,(CA$2+SUM($R$4:$R171))),"")</f>
        <v/>
      </c>
      <c r="CB172" s="27" t="str" cm="1">
        <f t="array" ref="CB172">IF(CA$2&lt;=$R172,INDEX('Sites Data'!$BD$11:$BD$210,(CA$2+SUM($R$4:$R171))),"")</f>
        <v/>
      </c>
      <c r="CC172" s="27" t="str" cm="1">
        <f t="array" ref="CC172">IF(CA$2&lt;=$R172,INDEX('Sites Data'!$BE$11:$BE$210,(CA$2+SUM($R$4:$R171))),"")</f>
        <v/>
      </c>
      <c r="CD172" s="27" t="str" cm="1">
        <f t="array" ref="CD172">IF(CA$2&lt;=$R172,INDEX('Sites Data'!$BF$11:$BF$210,(CA$2+SUM($R$4:$R171))),"")</f>
        <v/>
      </c>
      <c r="CE172" s="27" t="str" cm="1">
        <f t="array" ref="CE172">IF(CA$2&lt;=$R172,INDEX('Sites Data'!$BG$11:$BG$210,(CA$2+SUM($R$4:$R171))),"")</f>
        <v/>
      </c>
      <c r="CF172" s="27" t="str" cm="1">
        <f t="array" ref="CF172">IF(CA$2&lt;=$R172,INDEX('Sites Data'!$BH$11:$BH$210,(CA$2+SUM($R$4:$R171))),"")</f>
        <v/>
      </c>
      <c r="CG172" s="27" t="str" cm="1">
        <f t="array" ref="CG172">IF(CA$2&lt;=$R172,INDEX('Sites Data'!$BI$11:$BI$210,(CA$2+SUM($R$4:$R171))),"")</f>
        <v/>
      </c>
      <c r="CH172" s="27" t="str" cm="1">
        <f t="array" ref="CH172">IF(CA$2&lt;=$R172,INDEX('Sites Data'!$BJ$11:$BJ$210,(CA$2+SUM($R$4:$R171))),"")</f>
        <v/>
      </c>
      <c r="CI172" s="27" t="str" cm="1">
        <f t="array" ref="CI172">IF(CA$2&lt;=$R172,INDEX('Sites Data'!$BK$11:$BK$210,(CA$2+SUM($R$4:$R171))),"")</f>
        <v/>
      </c>
      <c r="CJ172" s="25" t="str">
        <f>IF(CA172="","",SUMIF(Hide[Unique Types],$C172&amp;" "&amp;CB172&amp;" "&amp;CC172&amp;" "&amp;CD172,SiteCalc2[FCI Charging Capacity '[kWh/day']]))</f>
        <v/>
      </c>
      <c r="CK172" s="25" t="str">
        <f t="shared" si="35"/>
        <v/>
      </c>
      <c r="CL172" s="25" t="str">
        <f t="shared" si="36"/>
        <v/>
      </c>
      <c r="CM172" s="25" t="str">
        <f t="shared" si="37"/>
        <v/>
      </c>
      <c r="CN172" s="25" t="str">
        <f t="shared" si="38"/>
        <v/>
      </c>
      <c r="CO172" s="25" t="str">
        <f t="shared" si="39"/>
        <v/>
      </c>
      <c r="CP172" s="25" t="str">
        <f t="shared" si="40"/>
        <v/>
      </c>
      <c r="CQ172" s="25" t="str">
        <f t="shared" si="41"/>
        <v/>
      </c>
      <c r="CR172" s="25" t="str">
        <f t="shared" si="42"/>
        <v/>
      </c>
      <c r="CS172" s="25" t="str">
        <f t="shared" si="43"/>
        <v/>
      </c>
      <c r="CT172" s="25" t="str">
        <f t="shared" si="44"/>
        <v/>
      </c>
    </row>
    <row r="173" spans="1:98" x14ac:dyDescent="0.3">
      <c r="A173" s="20">
        <v>170</v>
      </c>
      <c r="B173" s="20">
        <f t="shared" si="45"/>
        <v>0</v>
      </c>
      <c r="D173" s="25">
        <f>_xlfn.XLOOKUP(C173,SiteChar[Site Name],SiteChar[Site Street Address],"",0,1)</f>
        <v>0</v>
      </c>
      <c r="E173" s="25" t="str">
        <f>_xlfn.XLOOKUP(D173,SiteChar[Site Street Address],SiteChar[Site City],"",0,1)</f>
        <v/>
      </c>
      <c r="F173" s="25">
        <f>_xlfn.XLOOKUP($C173,SiteChar[Site Name],SiteChar[Latitude],"",0,1)</f>
        <v>0</v>
      </c>
      <c r="G173" s="25">
        <f>_xlfn.XLOOKUP($C173,SiteChar[Site Name],SiteChar[Longitude],"",0,1)</f>
        <v>0</v>
      </c>
      <c r="H173" s="33">
        <f>_xlfn.XLOOKUP($C173,SiteChar[Site Name],SiteChar[Expected Date of Station Operation],"",0,1)</f>
        <v>0</v>
      </c>
      <c r="I173" s="34">
        <f>_xlfn.XLOOKUP($C173,SiteChar[Site Name],SiteChar[Expected Daily Permitted Hours],"",0,1)</f>
        <v>0</v>
      </c>
      <c r="J173" s="25">
        <f>_xlfn.XLOOKUP($C173,SiteChar[Site Name],SiteChar[Maximum Total Site Power 
'[kW']],"",0,1)</f>
        <v>0</v>
      </c>
      <c r="K173" s="25"/>
      <c r="L173" s="25" cm="1">
        <f t="array" ref="L173">_xlfn.XLOOKUP($C173,SiteChar[Site Name],SiteCalc1[Total Site
FCI 
Power Rating 
'[kW']],"",0,1)</f>
        <v>0</v>
      </c>
      <c r="M173" s="25" cm="1">
        <f t="array" ref="M173">_xlfn.XLOOKUP($C173,SiteChar[Site Name],SiteCalc1[Total 
Site 
LMD-FCI Power Rating 
'[kW']],"",0,1)</f>
        <v>0</v>
      </c>
      <c r="N173" s="25" cm="1">
        <f t="array" ref="N173">_xlfn.XLOOKUP($C173,SiteChar[Site Name],SiteCalc1[Total Site
HD-FCI Power Rating 
'[kW']],"",0,1)</f>
        <v>0</v>
      </c>
      <c r="O173" s="25" cm="1">
        <f t="array" ref="O173">_xlfn.XLOOKUP($C173,SiteChar[Site Name],SiteCalc2[Total Number of 
Site 
FSEs],"",0,1)</f>
        <v>0</v>
      </c>
      <c r="P173" s="27" cm="1">
        <f t="array" ref="P173">_xlfn.XLOOKUP($C173,SiteChar[Site Name],SiteCalc2[Total Number of Site
LMD-FCI FSEs],"",0,1)</f>
        <v>0</v>
      </c>
      <c r="Q173" s="27" cm="1">
        <f t="array" ref="Q173">_xlfn.XLOOKUP($C173,SiteChar[Site Name],SiteCalc2[Total Number of Site
HD-FCI FSEs],"",0,1)</f>
        <v>0</v>
      </c>
      <c r="R173" s="27" t="str" cm="1">
        <f t="array" ref="R173">_xlfn.XLOOKUP(C173,'Sites Data'!AZ180:$AZ$210,'Sites Data'!BA180:$BA$210,"",0,1)</f>
        <v/>
      </c>
      <c r="S173" s="25" t="str" cm="1">
        <f t="array" ref="S173">INDEX('Sites Data'!$BC$11:$BC$210,(S$2+SUM($R$4:R172)))</f>
        <v/>
      </c>
      <c r="T173" s="25" t="str" cm="1">
        <f t="array" ref="T173">INDEX('Sites Data'!$BD$11:$BD$210,(S$2+SUM($R$4:R172)))</f>
        <v/>
      </c>
      <c r="U173" s="25" t="str" cm="1">
        <f t="array" ref="U173">INDEX('Sites Data'!$BE$11:$BE$210,(S$2+SUM($R$4:$R172)))</f>
        <v/>
      </c>
      <c r="V173" s="25" t="str" cm="1">
        <f t="array" ref="V173">INDEX('Sites Data'!$BF$11:$BF$210,(S$2+SUM($R$4:$R172)))</f>
        <v/>
      </c>
      <c r="W173" s="25" t="str" cm="1">
        <f t="array" ref="W173">INDEX('Sites Data'!$BG$11:$BG$210,(S$2+SUM($R$4:$R172)))</f>
        <v/>
      </c>
      <c r="X173" s="25" t="str" cm="1">
        <f t="array" ref="X173">INDEX('Sites Data'!$BH$11:$BH$210,(S$2+SUM($R$4:$R172)))</f>
        <v/>
      </c>
      <c r="Y173" s="25" t="str" cm="1">
        <f t="array" ref="Y173">INDEX('Sites Data'!$BI$11:$BI$210,(S$2+SUM($R$4:$R172)))</f>
        <v/>
      </c>
      <c r="Z173" s="25" t="str" cm="1">
        <f t="array" ref="Z173">INDEX('Sites Data'!$BJ$11:$BJ$210,(S$2+SUM($R$4:$R172)))</f>
        <v/>
      </c>
      <c r="AA173" s="25" t="str" cm="1">
        <f t="array" ref="AA173">INDEX('Sites Data'!$BK$11:$BK$210,(S$2+SUM($R$4:$R172)))</f>
        <v/>
      </c>
      <c r="AB173" s="25" t="str">
        <f>IF(S173="","",SUMIF(Hide[Unique Types],$C173&amp;" "&amp;T173&amp;" "&amp;U173&amp;" "&amp;V173,SiteCalc2[FCI Charging Capacity '[kWh/day']]))</f>
        <v/>
      </c>
      <c r="AC173" s="27" t="str" cm="1">
        <f t="array" ref="AC173">IF(AC$2&lt;=$R173,INDEX('Sites Data'!$BC$11:$BC$210,(AC$2+SUM($R$4:$R172))),"")</f>
        <v/>
      </c>
      <c r="AD173" s="152" t="str" cm="1">
        <f t="array" ref="AD173">IF(AC$2&lt;=$R173,INDEX('Sites Data'!$BD$11:$BD$210,(AC$2+SUM($R$4:$R172))),"")</f>
        <v/>
      </c>
      <c r="AE173" s="27" t="str" cm="1">
        <f t="array" ref="AE173">IF(AC$2&lt;=$R173,INDEX('Sites Data'!$BE$11:$BE$210,(AC$2+SUM($R$4:$R172))),"")</f>
        <v/>
      </c>
      <c r="AF173" s="27" t="str" cm="1">
        <f t="array" ref="AF173">IF(AC$2&lt;=$R173,INDEX('Sites Data'!$BF$11:$BF$210,(AC$2+SUM($R$4:$R172))),"")</f>
        <v/>
      </c>
      <c r="AG173" s="27" t="str" cm="1">
        <f t="array" ref="AG173">IF(AC$2&lt;=$R173,INDEX('Sites Data'!$BG$11:$BG$210,(AC$2+SUM($R$4:$R172))),"")</f>
        <v/>
      </c>
      <c r="AH173" s="27" t="str" cm="1">
        <f t="array" ref="AH173">IF(AC$2&lt;=$R173,INDEX('Sites Data'!$BH$11:$BH$210,(AC$2+SUM($R$4:$R172))),"")</f>
        <v/>
      </c>
      <c r="AI173" s="27" t="str" cm="1">
        <f t="array" ref="AI173">IF(AC$2&lt;=$R173,INDEX('Sites Data'!$BI$11:$BI$210,(AC$2+SUM($R$4:$R172))),"")</f>
        <v/>
      </c>
      <c r="AJ173" s="27" t="str" cm="1">
        <f t="array" ref="AJ173">IF(AC$2&lt;=$R173,INDEX('Sites Data'!$BJ$11:$BJ$210,(AC$2+SUM($R$4:$R172))),"")</f>
        <v/>
      </c>
      <c r="AK173" s="27" t="str" cm="1">
        <f t="array" ref="AK173">IF(AC$2&lt;=$R173,INDEX('Sites Data'!$BK$11:$BK$210,(AC$2+SUM($R$4:$R172))),"")</f>
        <v/>
      </c>
      <c r="AL173" s="25" t="str">
        <f>IF(AC173="","",SUMIF(Hide[Unique Types],$C173&amp;" "&amp;AD173&amp;" "&amp;AE173&amp;" "&amp;AF173,SiteCalc2[FCI Charging Capacity '[kWh/day']]))</f>
        <v/>
      </c>
      <c r="AM173" s="27" t="str" cm="1">
        <f t="array" ref="AM173">IF(AM$2&lt;=$R173,INDEX('Sites Data'!$BC$11:$BC$210,(AM$2+SUM($R$4:$R172))),"")</f>
        <v/>
      </c>
      <c r="AN173" s="27" t="str" cm="1">
        <f t="array" ref="AN173">IF(AM$2&lt;=$R173,INDEX('Sites Data'!$BD$11:$BD$210,(AM$2+SUM($R$4:$R172))),"")</f>
        <v/>
      </c>
      <c r="AO173" s="27" t="str" cm="1">
        <f t="array" ref="AO173">IF(AM$2&lt;=$R173,INDEX('Sites Data'!$BE$11:$BE$210,(AM$2+SUM($R$4:$R172))),"")</f>
        <v/>
      </c>
      <c r="AP173" s="27" t="str" cm="1">
        <f t="array" ref="AP173">IF(AM$2&lt;=$R173,INDEX('Sites Data'!$BF$11:$BF$210,(AM$2+SUM($R$4:$R172))),"")</f>
        <v/>
      </c>
      <c r="AQ173" s="27" t="str" cm="1">
        <f t="array" ref="AQ173">IF(AM$2&lt;=$R173,INDEX('Sites Data'!$BG$11:$BG$210,(AM$2+SUM($R$4:$R172))),"")</f>
        <v/>
      </c>
      <c r="AR173" s="27" t="str" cm="1">
        <f t="array" ref="AR173">IF(AM$2&lt;=$R173,INDEX('Sites Data'!$BH$11:$BH$210,(AM$2+SUM($R$4:$R172))),"")</f>
        <v/>
      </c>
      <c r="AS173" s="27" t="str" cm="1">
        <f t="array" ref="AS173">IF(AM$2&lt;=$R173,INDEX('Sites Data'!$BI$11:$BI$210,(AM$2+SUM($R$4:$R172))),"")</f>
        <v/>
      </c>
      <c r="AT173" s="27" t="str" cm="1">
        <f t="array" ref="AT173">IF(AM$2&lt;=$R173,INDEX('Sites Data'!$BJ$11:$BJ$210,(AM$2+SUM($R$4:$R172))),"")</f>
        <v/>
      </c>
      <c r="AU173" s="27" t="str" cm="1">
        <f t="array" ref="AU173">IF(AM$2&lt;=$R173,INDEX('Sites Data'!$BK$11:$BK$210,(AM$2+SUM($R$4:$R172))),"")</f>
        <v/>
      </c>
      <c r="AV173" s="25" t="str">
        <f>IF(AM173="","",SUMIF(Hide[Unique Types],$C173&amp;" "&amp;AN173&amp;" "&amp;AO173&amp;" "&amp;AP173,SiteCalc2[FCI Charging Capacity '[kWh/day']]))</f>
        <v/>
      </c>
      <c r="AW173" s="27" t="str" cm="1">
        <f t="array" ref="AW173">IF(AW$2&lt;=$R173,INDEX('Sites Data'!$BC$11:$BC$210,(AW$2+SUM($R$4:$R172))),"")</f>
        <v/>
      </c>
      <c r="AX173" s="27" t="str" cm="1">
        <f t="array" ref="AX173">IF(AW$2&lt;=$R173,INDEX('Sites Data'!$BD$11:$BD$210,(AW$2+SUM($R$4:$R172))),"")</f>
        <v/>
      </c>
      <c r="AY173" s="27" t="str" cm="1">
        <f t="array" ref="AY173">IF(AW$2&lt;=$R173,INDEX('Sites Data'!$BE$11:$BE$210,(AW$2+SUM($R$4:$R172))),"")</f>
        <v/>
      </c>
      <c r="AZ173" s="27" t="str" cm="1">
        <f t="array" ref="AZ173">IF(AW$2&lt;=$R173,INDEX('Sites Data'!$BF$11:$BF$210,(AW$2+SUM($R$4:$R172))),"")</f>
        <v/>
      </c>
      <c r="BA173" s="27" t="str" cm="1">
        <f t="array" ref="BA173">IF(AW$2&lt;=$R173,INDEX('Sites Data'!$BG$11:$BG$210,(AW$2+SUM($R$4:$R172))),"")</f>
        <v/>
      </c>
      <c r="BB173" s="27" t="str" cm="1">
        <f t="array" ref="BB173">IF(AW$2&lt;=$R173,INDEX('Sites Data'!$BH$11:$BH$210,(AW$2+SUM($R$4:$R172))),"")</f>
        <v/>
      </c>
      <c r="BC173" s="27" t="str" cm="1">
        <f t="array" ref="BC173">IF(AW$2&lt;=$R173,INDEX('Sites Data'!$BI$11:$BI$210,(AW$2+SUM($R$4:$R172))),"")</f>
        <v/>
      </c>
      <c r="BD173" s="27" t="str" cm="1">
        <f t="array" ref="BD173">IF(AW$2&lt;=$R173,INDEX('Sites Data'!$BJ$11:$BJ$210,(AW$2+SUM($R$4:$R172))),"")</f>
        <v/>
      </c>
      <c r="BE173" s="27" t="str" cm="1">
        <f t="array" ref="BE173">IF(AW$2&lt;=$R173,INDEX('Sites Data'!$BK$11:$BK$210,(AW$2+SUM($R$4:$R172))),"")</f>
        <v/>
      </c>
      <c r="BF173" s="25" t="str">
        <f>IF(AW173="","",SUMIF(Hide[Unique Types],$C173&amp;" "&amp;AX173&amp;" "&amp;AY173&amp;" "&amp;AZ173,SiteCalc2[FCI Charging Capacity '[kWh/day']]))</f>
        <v/>
      </c>
      <c r="BG173" s="27" t="str" cm="1">
        <f t="array" ref="BG173">IF(BG$2&lt;=$R173,INDEX('Sites Data'!$BC$11:$BC$210,(BG$2+SUM($R$4:$R172))),"")</f>
        <v/>
      </c>
      <c r="BH173" s="27" t="str" cm="1">
        <f t="array" ref="BH173">IF(BG$2&lt;=$R173,INDEX('Sites Data'!$BD$11:$BD$210,(BG$2+SUM($R$4:$R172))),"")</f>
        <v/>
      </c>
      <c r="BI173" s="27" t="str" cm="1">
        <f t="array" ref="BI173">IF(BG$2&lt;=$R173,INDEX('Sites Data'!$BE$11:$BE$210,(BG$2+SUM($R$4:$R172))),"")</f>
        <v/>
      </c>
      <c r="BJ173" s="27" t="str" cm="1">
        <f t="array" ref="BJ173">IF(BG$2&lt;=$R173,INDEX('Sites Data'!$BF$11:$BF$210,(BG$2+SUM($R$4:$R172))),"")</f>
        <v/>
      </c>
      <c r="BK173" s="27" t="str" cm="1">
        <f t="array" ref="BK173">IF(BG$2&lt;=$R173,INDEX('Sites Data'!$BG$11:$BG$210,(BG$2+SUM($R$4:$R172))),"")</f>
        <v/>
      </c>
      <c r="BL173" s="27" t="str" cm="1">
        <f t="array" ref="BL173">IF(BG$2&lt;=$R173,INDEX('Sites Data'!$BH$11:$BH$210,(BG$2+SUM($R$4:$R172))),"")</f>
        <v/>
      </c>
      <c r="BM173" s="27" t="str" cm="1">
        <f t="array" ref="BM173">IF(BG$2&lt;=$R173,INDEX('Sites Data'!$BI$11:$BI$210,(BG$2+SUM($R$4:$R172))),"")</f>
        <v/>
      </c>
      <c r="BN173" s="27" t="str" cm="1">
        <f t="array" ref="BN173">IF(BG$2&lt;=$R173,INDEX('Sites Data'!$BJ$11:$BJ$210,(BG$2+SUM($R$4:$R172))),"")</f>
        <v/>
      </c>
      <c r="BO173" s="27" t="str" cm="1">
        <f t="array" ref="BO173">IF(BG$2&lt;=$R173,INDEX('Sites Data'!$BK$11:$BK$210,(BG$2+SUM($R$4:$R172))),"")</f>
        <v/>
      </c>
      <c r="BP173" s="25" t="str">
        <f>IF(BG173="","",SUMIF(Hide[Unique Types],$C173&amp;" "&amp;BH173&amp;" "&amp;BI173&amp;" "&amp;BJ173,SiteCalc2[FCI Charging Capacity '[kWh/day']]))</f>
        <v/>
      </c>
      <c r="BQ173" s="27" t="str" cm="1">
        <f t="array" ref="BQ173">IF(BQ$2&lt;=$R173,INDEX('Sites Data'!$BC$11:$BC$210,(BQ$2+SUM($R$4:$R172))),"")</f>
        <v/>
      </c>
      <c r="BR173" s="27" t="str" cm="1">
        <f t="array" ref="BR173">IF(BQ$2&lt;=$R173,INDEX('Sites Data'!$BD$11:$BD$210,(BQ$2+SUM($R$4:$R172))),"")</f>
        <v/>
      </c>
      <c r="BS173" s="27" t="str" cm="1">
        <f t="array" ref="BS173">IF(BQ$2&lt;=$R173,INDEX('Sites Data'!$BE$11:$BE$210,(BQ$2+SUM($R$4:$R172))),"")</f>
        <v/>
      </c>
      <c r="BT173" s="27" t="str" cm="1">
        <f t="array" ref="BT173">IF(BQ$2&lt;=$R173,INDEX('Sites Data'!$BF$11:$BF$210,(BQ$2+SUM($R$4:$R172))),"")</f>
        <v/>
      </c>
      <c r="BU173" s="27" t="str" cm="1">
        <f t="array" ref="BU173">IF(BQ$2&lt;=$R173,INDEX('Sites Data'!$BG$11:$BG$210,(BQ$2+SUM($R$4:$R172))),"")</f>
        <v/>
      </c>
      <c r="BV173" s="27" t="str" cm="1">
        <f t="array" ref="BV173">IF(BQ$2&lt;=$R173,INDEX('Sites Data'!$BH$11:$BH$210,(BQ$2+SUM($R$4:$R172))),"")</f>
        <v/>
      </c>
      <c r="BW173" s="27" t="str" cm="1">
        <f t="array" ref="BW173">IF(BQ$2&lt;=$R173,INDEX('Sites Data'!$BI$11:$BI$210,(BQ$2+SUM($R$4:$R172))),"")</f>
        <v/>
      </c>
      <c r="BX173" s="27" t="str" cm="1">
        <f t="array" ref="BX173">IF(BQ$2&lt;=$R173,INDEX('Sites Data'!$BJ$11:$BJ$210,(BQ$2+SUM($R$4:$R172))),"")</f>
        <v/>
      </c>
      <c r="BY173" s="27" t="str" cm="1">
        <f t="array" ref="BY173">IF(BQ$2&lt;=$R173,INDEX('Sites Data'!$BK$11:$BK$210,(BQ$2+SUM($R$4:$R172))),"")</f>
        <v/>
      </c>
      <c r="BZ173" s="25" t="str">
        <f>IF(BQ173="","",SUMIF(Hide[Unique Types],$C173&amp;" "&amp;BR173&amp;" "&amp;BS173&amp;" "&amp;BT173,SiteCalc2[FCI Charging Capacity '[kWh/day']]))</f>
        <v/>
      </c>
      <c r="CA173" s="27" t="str" cm="1">
        <f t="array" ref="CA173">IF(CA$2&lt;=$R173,INDEX('Sites Data'!$BC$11:$BC$210,(CA$2+SUM($R$4:$R172))),"")</f>
        <v/>
      </c>
      <c r="CB173" s="27" t="str" cm="1">
        <f t="array" ref="CB173">IF(CA$2&lt;=$R173,INDEX('Sites Data'!$BD$11:$BD$210,(CA$2+SUM($R$4:$R172))),"")</f>
        <v/>
      </c>
      <c r="CC173" s="27" t="str" cm="1">
        <f t="array" ref="CC173">IF(CA$2&lt;=$R173,INDEX('Sites Data'!$BE$11:$BE$210,(CA$2+SUM($R$4:$R172))),"")</f>
        <v/>
      </c>
      <c r="CD173" s="27" t="str" cm="1">
        <f t="array" ref="CD173">IF(CA$2&lt;=$R173,INDEX('Sites Data'!$BF$11:$BF$210,(CA$2+SUM($R$4:$R172))),"")</f>
        <v/>
      </c>
      <c r="CE173" s="27" t="str" cm="1">
        <f t="array" ref="CE173">IF(CA$2&lt;=$R173,INDEX('Sites Data'!$BG$11:$BG$210,(CA$2+SUM($R$4:$R172))),"")</f>
        <v/>
      </c>
      <c r="CF173" s="27" t="str" cm="1">
        <f t="array" ref="CF173">IF(CA$2&lt;=$R173,INDEX('Sites Data'!$BH$11:$BH$210,(CA$2+SUM($R$4:$R172))),"")</f>
        <v/>
      </c>
      <c r="CG173" s="27" t="str" cm="1">
        <f t="array" ref="CG173">IF(CA$2&lt;=$R173,INDEX('Sites Data'!$BI$11:$BI$210,(CA$2+SUM($R$4:$R172))),"")</f>
        <v/>
      </c>
      <c r="CH173" s="27" t="str" cm="1">
        <f t="array" ref="CH173">IF(CA$2&lt;=$R173,INDEX('Sites Data'!$BJ$11:$BJ$210,(CA$2+SUM($R$4:$R172))),"")</f>
        <v/>
      </c>
      <c r="CI173" s="27" t="str" cm="1">
        <f t="array" ref="CI173">IF(CA$2&lt;=$R173,INDEX('Sites Data'!$BK$11:$BK$210,(CA$2+SUM($R$4:$R172))),"")</f>
        <v/>
      </c>
      <c r="CJ173" s="25" t="str">
        <f>IF(CA173="","",SUMIF(Hide[Unique Types],$C173&amp;" "&amp;CB173&amp;" "&amp;CC173&amp;" "&amp;CD173,SiteCalc2[FCI Charging Capacity '[kWh/day']]))</f>
        <v/>
      </c>
      <c r="CK173" s="25" t="str">
        <f t="shared" si="35"/>
        <v/>
      </c>
      <c r="CL173" s="25" t="str">
        <f t="shared" si="36"/>
        <v/>
      </c>
      <c r="CM173" s="25" t="str">
        <f t="shared" si="37"/>
        <v/>
      </c>
      <c r="CN173" s="25" t="str">
        <f t="shared" si="38"/>
        <v/>
      </c>
      <c r="CO173" s="25" t="str">
        <f t="shared" si="39"/>
        <v/>
      </c>
      <c r="CP173" s="25" t="str">
        <f t="shared" si="40"/>
        <v/>
      </c>
      <c r="CQ173" s="25" t="str">
        <f t="shared" si="41"/>
        <v/>
      </c>
      <c r="CR173" s="25" t="str">
        <f t="shared" si="42"/>
        <v/>
      </c>
      <c r="CS173" s="25" t="str">
        <f t="shared" si="43"/>
        <v/>
      </c>
      <c r="CT173" s="25" t="str">
        <f t="shared" si="44"/>
        <v/>
      </c>
    </row>
    <row r="174" spans="1:98" x14ac:dyDescent="0.3">
      <c r="A174" s="20">
        <v>171</v>
      </c>
      <c r="B174" s="20">
        <f t="shared" si="45"/>
        <v>0</v>
      </c>
      <c r="D174" s="25">
        <f>_xlfn.XLOOKUP(C174,SiteChar[Site Name],SiteChar[Site Street Address],"",0,1)</f>
        <v>0</v>
      </c>
      <c r="E174" s="25" t="str">
        <f>_xlfn.XLOOKUP(D174,SiteChar[Site Street Address],SiteChar[Site City],"",0,1)</f>
        <v/>
      </c>
      <c r="F174" s="25">
        <f>_xlfn.XLOOKUP($C174,SiteChar[Site Name],SiteChar[Latitude],"",0,1)</f>
        <v>0</v>
      </c>
      <c r="G174" s="25">
        <f>_xlfn.XLOOKUP($C174,SiteChar[Site Name],SiteChar[Longitude],"",0,1)</f>
        <v>0</v>
      </c>
      <c r="H174" s="33">
        <f>_xlfn.XLOOKUP($C174,SiteChar[Site Name],SiteChar[Expected Date of Station Operation],"",0,1)</f>
        <v>0</v>
      </c>
      <c r="I174" s="34">
        <f>_xlfn.XLOOKUP($C174,SiteChar[Site Name],SiteChar[Expected Daily Permitted Hours],"",0,1)</f>
        <v>0</v>
      </c>
      <c r="J174" s="25">
        <f>_xlfn.XLOOKUP($C174,SiteChar[Site Name],SiteChar[Maximum Total Site Power 
'[kW']],"",0,1)</f>
        <v>0</v>
      </c>
      <c r="K174" s="25"/>
      <c r="L174" s="25" cm="1">
        <f t="array" ref="L174">_xlfn.XLOOKUP($C174,SiteChar[Site Name],SiteCalc1[Total Site
FCI 
Power Rating 
'[kW']],"",0,1)</f>
        <v>0</v>
      </c>
      <c r="M174" s="25" cm="1">
        <f t="array" ref="M174">_xlfn.XLOOKUP($C174,SiteChar[Site Name],SiteCalc1[Total 
Site 
LMD-FCI Power Rating 
'[kW']],"",0,1)</f>
        <v>0</v>
      </c>
      <c r="N174" s="25" cm="1">
        <f t="array" ref="N174">_xlfn.XLOOKUP($C174,SiteChar[Site Name],SiteCalc1[Total Site
HD-FCI Power Rating 
'[kW']],"",0,1)</f>
        <v>0</v>
      </c>
      <c r="O174" s="25" cm="1">
        <f t="array" ref="O174">_xlfn.XLOOKUP($C174,SiteChar[Site Name],SiteCalc2[Total Number of 
Site 
FSEs],"",0,1)</f>
        <v>0</v>
      </c>
      <c r="P174" s="27" cm="1">
        <f t="array" ref="P174">_xlfn.XLOOKUP($C174,SiteChar[Site Name],SiteCalc2[Total Number of Site
LMD-FCI FSEs],"",0,1)</f>
        <v>0</v>
      </c>
      <c r="Q174" s="27" cm="1">
        <f t="array" ref="Q174">_xlfn.XLOOKUP($C174,SiteChar[Site Name],SiteCalc2[Total Number of Site
HD-FCI FSEs],"",0,1)</f>
        <v>0</v>
      </c>
      <c r="R174" s="27" t="str" cm="1">
        <f t="array" ref="R174">_xlfn.XLOOKUP(C174,'Sites Data'!AZ181:$AZ$210,'Sites Data'!BA181:$BA$210,"",0,1)</f>
        <v/>
      </c>
      <c r="S174" s="25" t="str" cm="1">
        <f t="array" ref="S174">INDEX('Sites Data'!$BC$11:$BC$210,(S$2+SUM($R$4:R173)))</f>
        <v/>
      </c>
      <c r="T174" s="25" t="str" cm="1">
        <f t="array" ref="T174">INDEX('Sites Data'!$BD$11:$BD$210,(S$2+SUM($R$4:R173)))</f>
        <v/>
      </c>
      <c r="U174" s="25" t="str" cm="1">
        <f t="array" ref="U174">INDEX('Sites Data'!$BE$11:$BE$210,(S$2+SUM($R$4:$R173)))</f>
        <v/>
      </c>
      <c r="V174" s="25" t="str" cm="1">
        <f t="array" ref="V174">INDEX('Sites Data'!$BF$11:$BF$210,(S$2+SUM($R$4:$R173)))</f>
        <v/>
      </c>
      <c r="W174" s="25" t="str" cm="1">
        <f t="array" ref="W174">INDEX('Sites Data'!$BG$11:$BG$210,(S$2+SUM($R$4:$R173)))</f>
        <v/>
      </c>
      <c r="X174" s="25" t="str" cm="1">
        <f t="array" ref="X174">INDEX('Sites Data'!$BH$11:$BH$210,(S$2+SUM($R$4:$R173)))</f>
        <v/>
      </c>
      <c r="Y174" s="25" t="str" cm="1">
        <f t="array" ref="Y174">INDEX('Sites Data'!$BI$11:$BI$210,(S$2+SUM($R$4:$R173)))</f>
        <v/>
      </c>
      <c r="Z174" s="25" t="str" cm="1">
        <f t="array" ref="Z174">INDEX('Sites Data'!$BJ$11:$BJ$210,(S$2+SUM($R$4:$R173)))</f>
        <v/>
      </c>
      <c r="AA174" s="25" t="str" cm="1">
        <f t="array" ref="AA174">INDEX('Sites Data'!$BK$11:$BK$210,(S$2+SUM($R$4:$R173)))</f>
        <v/>
      </c>
      <c r="AB174" s="25" t="str">
        <f>IF(S174="","",SUMIF(Hide[Unique Types],$C174&amp;" "&amp;T174&amp;" "&amp;U174&amp;" "&amp;V174,SiteCalc2[FCI Charging Capacity '[kWh/day']]))</f>
        <v/>
      </c>
      <c r="AC174" s="27" t="str" cm="1">
        <f t="array" ref="AC174">IF(AC$2&lt;=$R174,INDEX('Sites Data'!$BC$11:$BC$210,(AC$2+SUM($R$4:$R173))),"")</f>
        <v/>
      </c>
      <c r="AD174" s="152" t="str" cm="1">
        <f t="array" ref="AD174">IF(AC$2&lt;=$R174,INDEX('Sites Data'!$BD$11:$BD$210,(AC$2+SUM($R$4:$R173))),"")</f>
        <v/>
      </c>
      <c r="AE174" s="27" t="str" cm="1">
        <f t="array" ref="AE174">IF(AC$2&lt;=$R174,INDEX('Sites Data'!$BE$11:$BE$210,(AC$2+SUM($R$4:$R173))),"")</f>
        <v/>
      </c>
      <c r="AF174" s="27" t="str" cm="1">
        <f t="array" ref="AF174">IF(AC$2&lt;=$R174,INDEX('Sites Data'!$BF$11:$BF$210,(AC$2+SUM($R$4:$R173))),"")</f>
        <v/>
      </c>
      <c r="AG174" s="27" t="str" cm="1">
        <f t="array" ref="AG174">IF(AC$2&lt;=$R174,INDEX('Sites Data'!$BG$11:$BG$210,(AC$2+SUM($R$4:$R173))),"")</f>
        <v/>
      </c>
      <c r="AH174" s="27" t="str" cm="1">
        <f t="array" ref="AH174">IF(AC$2&lt;=$R174,INDEX('Sites Data'!$BH$11:$BH$210,(AC$2+SUM($R$4:$R173))),"")</f>
        <v/>
      </c>
      <c r="AI174" s="27" t="str" cm="1">
        <f t="array" ref="AI174">IF(AC$2&lt;=$R174,INDEX('Sites Data'!$BI$11:$BI$210,(AC$2+SUM($R$4:$R173))),"")</f>
        <v/>
      </c>
      <c r="AJ174" s="27" t="str" cm="1">
        <f t="array" ref="AJ174">IF(AC$2&lt;=$R174,INDEX('Sites Data'!$BJ$11:$BJ$210,(AC$2+SUM($R$4:$R173))),"")</f>
        <v/>
      </c>
      <c r="AK174" s="27" t="str" cm="1">
        <f t="array" ref="AK174">IF(AC$2&lt;=$R174,INDEX('Sites Data'!$BK$11:$BK$210,(AC$2+SUM($R$4:$R173))),"")</f>
        <v/>
      </c>
      <c r="AL174" s="25" t="str">
        <f>IF(AC174="","",SUMIF(Hide[Unique Types],$C174&amp;" "&amp;AD174&amp;" "&amp;AE174&amp;" "&amp;AF174,SiteCalc2[FCI Charging Capacity '[kWh/day']]))</f>
        <v/>
      </c>
      <c r="AM174" s="27" t="str" cm="1">
        <f t="array" ref="AM174">IF(AM$2&lt;=$R174,INDEX('Sites Data'!$BC$11:$BC$210,(AM$2+SUM($R$4:$R173))),"")</f>
        <v/>
      </c>
      <c r="AN174" s="27" t="str" cm="1">
        <f t="array" ref="AN174">IF(AM$2&lt;=$R174,INDEX('Sites Data'!$BD$11:$BD$210,(AM$2+SUM($R$4:$R173))),"")</f>
        <v/>
      </c>
      <c r="AO174" s="27" t="str" cm="1">
        <f t="array" ref="AO174">IF(AM$2&lt;=$R174,INDEX('Sites Data'!$BE$11:$BE$210,(AM$2+SUM($R$4:$R173))),"")</f>
        <v/>
      </c>
      <c r="AP174" s="27" t="str" cm="1">
        <f t="array" ref="AP174">IF(AM$2&lt;=$R174,INDEX('Sites Data'!$BF$11:$BF$210,(AM$2+SUM($R$4:$R173))),"")</f>
        <v/>
      </c>
      <c r="AQ174" s="27" t="str" cm="1">
        <f t="array" ref="AQ174">IF(AM$2&lt;=$R174,INDEX('Sites Data'!$BG$11:$BG$210,(AM$2+SUM($R$4:$R173))),"")</f>
        <v/>
      </c>
      <c r="AR174" s="27" t="str" cm="1">
        <f t="array" ref="AR174">IF(AM$2&lt;=$R174,INDEX('Sites Data'!$BH$11:$BH$210,(AM$2+SUM($R$4:$R173))),"")</f>
        <v/>
      </c>
      <c r="AS174" s="27" t="str" cm="1">
        <f t="array" ref="AS174">IF(AM$2&lt;=$R174,INDEX('Sites Data'!$BI$11:$BI$210,(AM$2+SUM($R$4:$R173))),"")</f>
        <v/>
      </c>
      <c r="AT174" s="27" t="str" cm="1">
        <f t="array" ref="AT174">IF(AM$2&lt;=$R174,INDEX('Sites Data'!$BJ$11:$BJ$210,(AM$2+SUM($R$4:$R173))),"")</f>
        <v/>
      </c>
      <c r="AU174" s="27" t="str" cm="1">
        <f t="array" ref="AU174">IF(AM$2&lt;=$R174,INDEX('Sites Data'!$BK$11:$BK$210,(AM$2+SUM($R$4:$R173))),"")</f>
        <v/>
      </c>
      <c r="AV174" s="25" t="str">
        <f>IF(AM174="","",SUMIF(Hide[Unique Types],$C174&amp;" "&amp;AN174&amp;" "&amp;AO174&amp;" "&amp;AP174,SiteCalc2[FCI Charging Capacity '[kWh/day']]))</f>
        <v/>
      </c>
      <c r="AW174" s="27" t="str" cm="1">
        <f t="array" ref="AW174">IF(AW$2&lt;=$R174,INDEX('Sites Data'!$BC$11:$BC$210,(AW$2+SUM($R$4:$R173))),"")</f>
        <v/>
      </c>
      <c r="AX174" s="27" t="str" cm="1">
        <f t="array" ref="AX174">IF(AW$2&lt;=$R174,INDEX('Sites Data'!$BD$11:$BD$210,(AW$2+SUM($R$4:$R173))),"")</f>
        <v/>
      </c>
      <c r="AY174" s="27" t="str" cm="1">
        <f t="array" ref="AY174">IF(AW$2&lt;=$R174,INDEX('Sites Data'!$BE$11:$BE$210,(AW$2+SUM($R$4:$R173))),"")</f>
        <v/>
      </c>
      <c r="AZ174" s="27" t="str" cm="1">
        <f t="array" ref="AZ174">IF(AW$2&lt;=$R174,INDEX('Sites Data'!$BF$11:$BF$210,(AW$2+SUM($R$4:$R173))),"")</f>
        <v/>
      </c>
      <c r="BA174" s="27" t="str" cm="1">
        <f t="array" ref="BA174">IF(AW$2&lt;=$R174,INDEX('Sites Data'!$BG$11:$BG$210,(AW$2+SUM($R$4:$R173))),"")</f>
        <v/>
      </c>
      <c r="BB174" s="27" t="str" cm="1">
        <f t="array" ref="BB174">IF(AW$2&lt;=$R174,INDEX('Sites Data'!$BH$11:$BH$210,(AW$2+SUM($R$4:$R173))),"")</f>
        <v/>
      </c>
      <c r="BC174" s="27" t="str" cm="1">
        <f t="array" ref="BC174">IF(AW$2&lt;=$R174,INDEX('Sites Data'!$BI$11:$BI$210,(AW$2+SUM($R$4:$R173))),"")</f>
        <v/>
      </c>
      <c r="BD174" s="27" t="str" cm="1">
        <f t="array" ref="BD174">IF(AW$2&lt;=$R174,INDEX('Sites Data'!$BJ$11:$BJ$210,(AW$2+SUM($R$4:$R173))),"")</f>
        <v/>
      </c>
      <c r="BE174" s="27" t="str" cm="1">
        <f t="array" ref="BE174">IF(AW$2&lt;=$R174,INDEX('Sites Data'!$BK$11:$BK$210,(AW$2+SUM($R$4:$R173))),"")</f>
        <v/>
      </c>
      <c r="BF174" s="25" t="str">
        <f>IF(AW174="","",SUMIF(Hide[Unique Types],$C174&amp;" "&amp;AX174&amp;" "&amp;AY174&amp;" "&amp;AZ174,SiteCalc2[FCI Charging Capacity '[kWh/day']]))</f>
        <v/>
      </c>
      <c r="BG174" s="27" t="str" cm="1">
        <f t="array" ref="BG174">IF(BG$2&lt;=$R174,INDEX('Sites Data'!$BC$11:$BC$210,(BG$2+SUM($R$4:$R173))),"")</f>
        <v/>
      </c>
      <c r="BH174" s="27" t="str" cm="1">
        <f t="array" ref="BH174">IF(BG$2&lt;=$R174,INDEX('Sites Data'!$BD$11:$BD$210,(BG$2+SUM($R$4:$R173))),"")</f>
        <v/>
      </c>
      <c r="BI174" s="27" t="str" cm="1">
        <f t="array" ref="BI174">IF(BG$2&lt;=$R174,INDEX('Sites Data'!$BE$11:$BE$210,(BG$2+SUM($R$4:$R173))),"")</f>
        <v/>
      </c>
      <c r="BJ174" s="27" t="str" cm="1">
        <f t="array" ref="BJ174">IF(BG$2&lt;=$R174,INDEX('Sites Data'!$BF$11:$BF$210,(BG$2+SUM($R$4:$R173))),"")</f>
        <v/>
      </c>
      <c r="BK174" s="27" t="str" cm="1">
        <f t="array" ref="BK174">IF(BG$2&lt;=$R174,INDEX('Sites Data'!$BG$11:$BG$210,(BG$2+SUM($R$4:$R173))),"")</f>
        <v/>
      </c>
      <c r="BL174" s="27" t="str" cm="1">
        <f t="array" ref="BL174">IF(BG$2&lt;=$R174,INDEX('Sites Data'!$BH$11:$BH$210,(BG$2+SUM($R$4:$R173))),"")</f>
        <v/>
      </c>
      <c r="BM174" s="27" t="str" cm="1">
        <f t="array" ref="BM174">IF(BG$2&lt;=$R174,INDEX('Sites Data'!$BI$11:$BI$210,(BG$2+SUM($R$4:$R173))),"")</f>
        <v/>
      </c>
      <c r="BN174" s="27" t="str" cm="1">
        <f t="array" ref="BN174">IF(BG$2&lt;=$R174,INDEX('Sites Data'!$BJ$11:$BJ$210,(BG$2+SUM($R$4:$R173))),"")</f>
        <v/>
      </c>
      <c r="BO174" s="27" t="str" cm="1">
        <f t="array" ref="BO174">IF(BG$2&lt;=$R174,INDEX('Sites Data'!$BK$11:$BK$210,(BG$2+SUM($R$4:$R173))),"")</f>
        <v/>
      </c>
      <c r="BP174" s="25" t="str">
        <f>IF(BG174="","",SUMIF(Hide[Unique Types],$C174&amp;" "&amp;BH174&amp;" "&amp;BI174&amp;" "&amp;BJ174,SiteCalc2[FCI Charging Capacity '[kWh/day']]))</f>
        <v/>
      </c>
      <c r="BQ174" s="27" t="str" cm="1">
        <f t="array" ref="BQ174">IF(BQ$2&lt;=$R174,INDEX('Sites Data'!$BC$11:$BC$210,(BQ$2+SUM($R$4:$R173))),"")</f>
        <v/>
      </c>
      <c r="BR174" s="27" t="str" cm="1">
        <f t="array" ref="BR174">IF(BQ$2&lt;=$R174,INDEX('Sites Data'!$BD$11:$BD$210,(BQ$2+SUM($R$4:$R173))),"")</f>
        <v/>
      </c>
      <c r="BS174" s="27" t="str" cm="1">
        <f t="array" ref="BS174">IF(BQ$2&lt;=$R174,INDEX('Sites Data'!$BE$11:$BE$210,(BQ$2+SUM($R$4:$R173))),"")</f>
        <v/>
      </c>
      <c r="BT174" s="27" t="str" cm="1">
        <f t="array" ref="BT174">IF(BQ$2&lt;=$R174,INDEX('Sites Data'!$BF$11:$BF$210,(BQ$2+SUM($R$4:$R173))),"")</f>
        <v/>
      </c>
      <c r="BU174" s="27" t="str" cm="1">
        <f t="array" ref="BU174">IF(BQ$2&lt;=$R174,INDEX('Sites Data'!$BG$11:$BG$210,(BQ$2+SUM($R$4:$R173))),"")</f>
        <v/>
      </c>
      <c r="BV174" s="27" t="str" cm="1">
        <f t="array" ref="BV174">IF(BQ$2&lt;=$R174,INDEX('Sites Data'!$BH$11:$BH$210,(BQ$2+SUM($R$4:$R173))),"")</f>
        <v/>
      </c>
      <c r="BW174" s="27" t="str" cm="1">
        <f t="array" ref="BW174">IF(BQ$2&lt;=$R174,INDEX('Sites Data'!$BI$11:$BI$210,(BQ$2+SUM($R$4:$R173))),"")</f>
        <v/>
      </c>
      <c r="BX174" s="27" t="str" cm="1">
        <f t="array" ref="BX174">IF(BQ$2&lt;=$R174,INDEX('Sites Data'!$BJ$11:$BJ$210,(BQ$2+SUM($R$4:$R173))),"")</f>
        <v/>
      </c>
      <c r="BY174" s="27" t="str" cm="1">
        <f t="array" ref="BY174">IF(BQ$2&lt;=$R174,INDEX('Sites Data'!$BK$11:$BK$210,(BQ$2+SUM($R$4:$R173))),"")</f>
        <v/>
      </c>
      <c r="BZ174" s="25" t="str">
        <f>IF(BQ174="","",SUMIF(Hide[Unique Types],$C174&amp;" "&amp;BR174&amp;" "&amp;BS174&amp;" "&amp;BT174,SiteCalc2[FCI Charging Capacity '[kWh/day']]))</f>
        <v/>
      </c>
      <c r="CA174" s="27" t="str" cm="1">
        <f t="array" ref="CA174">IF(CA$2&lt;=$R174,INDEX('Sites Data'!$BC$11:$BC$210,(CA$2+SUM($R$4:$R173))),"")</f>
        <v/>
      </c>
      <c r="CB174" s="27" t="str" cm="1">
        <f t="array" ref="CB174">IF(CA$2&lt;=$R174,INDEX('Sites Data'!$BD$11:$BD$210,(CA$2+SUM($R$4:$R173))),"")</f>
        <v/>
      </c>
      <c r="CC174" s="27" t="str" cm="1">
        <f t="array" ref="CC174">IF(CA$2&lt;=$R174,INDEX('Sites Data'!$BE$11:$BE$210,(CA$2+SUM($R$4:$R173))),"")</f>
        <v/>
      </c>
      <c r="CD174" s="27" t="str" cm="1">
        <f t="array" ref="CD174">IF(CA$2&lt;=$R174,INDEX('Sites Data'!$BF$11:$BF$210,(CA$2+SUM($R$4:$R173))),"")</f>
        <v/>
      </c>
      <c r="CE174" s="27" t="str" cm="1">
        <f t="array" ref="CE174">IF(CA$2&lt;=$R174,INDEX('Sites Data'!$BG$11:$BG$210,(CA$2+SUM($R$4:$R173))),"")</f>
        <v/>
      </c>
      <c r="CF174" s="27" t="str" cm="1">
        <f t="array" ref="CF174">IF(CA$2&lt;=$R174,INDEX('Sites Data'!$BH$11:$BH$210,(CA$2+SUM($R$4:$R173))),"")</f>
        <v/>
      </c>
      <c r="CG174" s="27" t="str" cm="1">
        <f t="array" ref="CG174">IF(CA$2&lt;=$R174,INDEX('Sites Data'!$BI$11:$BI$210,(CA$2+SUM($R$4:$R173))),"")</f>
        <v/>
      </c>
      <c r="CH174" s="27" t="str" cm="1">
        <f t="array" ref="CH174">IF(CA$2&lt;=$R174,INDEX('Sites Data'!$BJ$11:$BJ$210,(CA$2+SUM($R$4:$R173))),"")</f>
        <v/>
      </c>
      <c r="CI174" s="27" t="str" cm="1">
        <f t="array" ref="CI174">IF(CA$2&lt;=$R174,INDEX('Sites Data'!$BK$11:$BK$210,(CA$2+SUM($R$4:$R173))),"")</f>
        <v/>
      </c>
      <c r="CJ174" s="25" t="str">
        <f>IF(CA174="","",SUMIF(Hide[Unique Types],$C174&amp;" "&amp;CB174&amp;" "&amp;CC174&amp;" "&amp;CD174,SiteCalc2[FCI Charging Capacity '[kWh/day']]))</f>
        <v/>
      </c>
      <c r="CK174" s="25" t="str">
        <f t="shared" si="35"/>
        <v/>
      </c>
      <c r="CL174" s="25" t="str">
        <f t="shared" si="36"/>
        <v/>
      </c>
      <c r="CM174" s="25" t="str">
        <f t="shared" si="37"/>
        <v/>
      </c>
      <c r="CN174" s="25" t="str">
        <f t="shared" si="38"/>
        <v/>
      </c>
      <c r="CO174" s="25" t="str">
        <f t="shared" si="39"/>
        <v/>
      </c>
      <c r="CP174" s="25" t="str">
        <f t="shared" si="40"/>
        <v/>
      </c>
      <c r="CQ174" s="25" t="str">
        <f t="shared" si="41"/>
        <v/>
      </c>
      <c r="CR174" s="25" t="str">
        <f t="shared" si="42"/>
        <v/>
      </c>
      <c r="CS174" s="25" t="str">
        <f t="shared" si="43"/>
        <v/>
      </c>
      <c r="CT174" s="25" t="str">
        <f t="shared" si="44"/>
        <v/>
      </c>
    </row>
    <row r="175" spans="1:98" x14ac:dyDescent="0.3">
      <c r="A175" s="20">
        <v>172</v>
      </c>
      <c r="B175" s="20">
        <f t="shared" si="45"/>
        <v>0</v>
      </c>
      <c r="D175" s="25">
        <f>_xlfn.XLOOKUP(C175,SiteChar[Site Name],SiteChar[Site Street Address],"",0,1)</f>
        <v>0</v>
      </c>
      <c r="E175" s="25" t="str">
        <f>_xlfn.XLOOKUP(D175,SiteChar[Site Street Address],SiteChar[Site City],"",0,1)</f>
        <v/>
      </c>
      <c r="F175" s="25">
        <f>_xlfn.XLOOKUP($C175,SiteChar[Site Name],SiteChar[Latitude],"",0,1)</f>
        <v>0</v>
      </c>
      <c r="G175" s="25">
        <f>_xlfn.XLOOKUP($C175,SiteChar[Site Name],SiteChar[Longitude],"",0,1)</f>
        <v>0</v>
      </c>
      <c r="H175" s="33">
        <f>_xlfn.XLOOKUP($C175,SiteChar[Site Name],SiteChar[Expected Date of Station Operation],"",0,1)</f>
        <v>0</v>
      </c>
      <c r="I175" s="34">
        <f>_xlfn.XLOOKUP($C175,SiteChar[Site Name],SiteChar[Expected Daily Permitted Hours],"",0,1)</f>
        <v>0</v>
      </c>
      <c r="J175" s="25">
        <f>_xlfn.XLOOKUP($C175,SiteChar[Site Name],SiteChar[Maximum Total Site Power 
'[kW']],"",0,1)</f>
        <v>0</v>
      </c>
      <c r="K175" s="25"/>
      <c r="L175" s="25" cm="1">
        <f t="array" ref="L175">_xlfn.XLOOKUP($C175,SiteChar[Site Name],SiteCalc1[Total Site
FCI 
Power Rating 
'[kW']],"",0,1)</f>
        <v>0</v>
      </c>
      <c r="M175" s="25" cm="1">
        <f t="array" ref="M175">_xlfn.XLOOKUP($C175,SiteChar[Site Name],SiteCalc1[Total 
Site 
LMD-FCI Power Rating 
'[kW']],"",0,1)</f>
        <v>0</v>
      </c>
      <c r="N175" s="25" cm="1">
        <f t="array" ref="N175">_xlfn.XLOOKUP($C175,SiteChar[Site Name],SiteCalc1[Total Site
HD-FCI Power Rating 
'[kW']],"",0,1)</f>
        <v>0</v>
      </c>
      <c r="O175" s="25" cm="1">
        <f t="array" ref="O175">_xlfn.XLOOKUP($C175,SiteChar[Site Name],SiteCalc2[Total Number of 
Site 
FSEs],"",0,1)</f>
        <v>0</v>
      </c>
      <c r="P175" s="27" cm="1">
        <f t="array" ref="P175">_xlfn.XLOOKUP($C175,SiteChar[Site Name],SiteCalc2[Total Number of Site
LMD-FCI FSEs],"",0,1)</f>
        <v>0</v>
      </c>
      <c r="Q175" s="27" cm="1">
        <f t="array" ref="Q175">_xlfn.XLOOKUP($C175,SiteChar[Site Name],SiteCalc2[Total Number of Site
HD-FCI FSEs],"",0,1)</f>
        <v>0</v>
      </c>
      <c r="R175" s="27" t="str" cm="1">
        <f t="array" ref="R175">_xlfn.XLOOKUP(C175,'Sites Data'!AZ182:$AZ$210,'Sites Data'!BA182:$BA$210,"",0,1)</f>
        <v/>
      </c>
      <c r="S175" s="25" t="str" cm="1">
        <f t="array" ref="S175">INDEX('Sites Data'!$BC$11:$BC$210,(S$2+SUM($R$4:R174)))</f>
        <v/>
      </c>
      <c r="T175" s="25" t="str" cm="1">
        <f t="array" ref="T175">INDEX('Sites Data'!$BD$11:$BD$210,(S$2+SUM($R$4:R174)))</f>
        <v/>
      </c>
      <c r="U175" s="25" t="str" cm="1">
        <f t="array" ref="U175">INDEX('Sites Data'!$BE$11:$BE$210,(S$2+SUM($R$4:$R174)))</f>
        <v/>
      </c>
      <c r="V175" s="25" t="str" cm="1">
        <f t="array" ref="V175">INDEX('Sites Data'!$BF$11:$BF$210,(S$2+SUM($R$4:$R174)))</f>
        <v/>
      </c>
      <c r="W175" s="25" t="str" cm="1">
        <f t="array" ref="W175">INDEX('Sites Data'!$BG$11:$BG$210,(S$2+SUM($R$4:$R174)))</f>
        <v/>
      </c>
      <c r="X175" s="25" t="str" cm="1">
        <f t="array" ref="X175">INDEX('Sites Data'!$BH$11:$BH$210,(S$2+SUM($R$4:$R174)))</f>
        <v/>
      </c>
      <c r="Y175" s="25" t="str" cm="1">
        <f t="array" ref="Y175">INDEX('Sites Data'!$BI$11:$BI$210,(S$2+SUM($R$4:$R174)))</f>
        <v/>
      </c>
      <c r="Z175" s="25" t="str" cm="1">
        <f t="array" ref="Z175">INDEX('Sites Data'!$BJ$11:$BJ$210,(S$2+SUM($R$4:$R174)))</f>
        <v/>
      </c>
      <c r="AA175" s="25" t="str" cm="1">
        <f t="array" ref="AA175">INDEX('Sites Data'!$BK$11:$BK$210,(S$2+SUM($R$4:$R174)))</f>
        <v/>
      </c>
      <c r="AB175" s="25" t="str">
        <f>IF(S175="","",SUMIF(Hide[Unique Types],$C175&amp;" "&amp;T175&amp;" "&amp;U175&amp;" "&amp;V175,SiteCalc2[FCI Charging Capacity '[kWh/day']]))</f>
        <v/>
      </c>
      <c r="AC175" s="27" t="str" cm="1">
        <f t="array" ref="AC175">IF(AC$2&lt;=$R175,INDEX('Sites Data'!$BC$11:$BC$210,(AC$2+SUM($R$4:$R174))),"")</f>
        <v/>
      </c>
      <c r="AD175" s="152" t="str" cm="1">
        <f t="array" ref="AD175">IF(AC$2&lt;=$R175,INDEX('Sites Data'!$BD$11:$BD$210,(AC$2+SUM($R$4:$R174))),"")</f>
        <v/>
      </c>
      <c r="AE175" s="27" t="str" cm="1">
        <f t="array" ref="AE175">IF(AC$2&lt;=$R175,INDEX('Sites Data'!$BE$11:$BE$210,(AC$2+SUM($R$4:$R174))),"")</f>
        <v/>
      </c>
      <c r="AF175" s="27" t="str" cm="1">
        <f t="array" ref="AF175">IF(AC$2&lt;=$R175,INDEX('Sites Data'!$BF$11:$BF$210,(AC$2+SUM($R$4:$R174))),"")</f>
        <v/>
      </c>
      <c r="AG175" s="27" t="str" cm="1">
        <f t="array" ref="AG175">IF(AC$2&lt;=$R175,INDEX('Sites Data'!$BG$11:$BG$210,(AC$2+SUM($R$4:$R174))),"")</f>
        <v/>
      </c>
      <c r="AH175" s="27" t="str" cm="1">
        <f t="array" ref="AH175">IF(AC$2&lt;=$R175,INDEX('Sites Data'!$BH$11:$BH$210,(AC$2+SUM($R$4:$R174))),"")</f>
        <v/>
      </c>
      <c r="AI175" s="27" t="str" cm="1">
        <f t="array" ref="AI175">IF(AC$2&lt;=$R175,INDEX('Sites Data'!$BI$11:$BI$210,(AC$2+SUM($R$4:$R174))),"")</f>
        <v/>
      </c>
      <c r="AJ175" s="27" t="str" cm="1">
        <f t="array" ref="AJ175">IF(AC$2&lt;=$R175,INDEX('Sites Data'!$BJ$11:$BJ$210,(AC$2+SUM($R$4:$R174))),"")</f>
        <v/>
      </c>
      <c r="AK175" s="27" t="str" cm="1">
        <f t="array" ref="AK175">IF(AC$2&lt;=$R175,INDEX('Sites Data'!$BK$11:$BK$210,(AC$2+SUM($R$4:$R174))),"")</f>
        <v/>
      </c>
      <c r="AL175" s="25" t="str">
        <f>IF(AC175="","",SUMIF(Hide[Unique Types],$C175&amp;" "&amp;AD175&amp;" "&amp;AE175&amp;" "&amp;AF175,SiteCalc2[FCI Charging Capacity '[kWh/day']]))</f>
        <v/>
      </c>
      <c r="AM175" s="27" t="str" cm="1">
        <f t="array" ref="AM175">IF(AM$2&lt;=$R175,INDEX('Sites Data'!$BC$11:$BC$210,(AM$2+SUM($R$4:$R174))),"")</f>
        <v/>
      </c>
      <c r="AN175" s="27" t="str" cm="1">
        <f t="array" ref="AN175">IF(AM$2&lt;=$R175,INDEX('Sites Data'!$BD$11:$BD$210,(AM$2+SUM($R$4:$R174))),"")</f>
        <v/>
      </c>
      <c r="AO175" s="27" t="str" cm="1">
        <f t="array" ref="AO175">IF(AM$2&lt;=$R175,INDEX('Sites Data'!$BE$11:$BE$210,(AM$2+SUM($R$4:$R174))),"")</f>
        <v/>
      </c>
      <c r="AP175" s="27" t="str" cm="1">
        <f t="array" ref="AP175">IF(AM$2&lt;=$R175,INDEX('Sites Data'!$BF$11:$BF$210,(AM$2+SUM($R$4:$R174))),"")</f>
        <v/>
      </c>
      <c r="AQ175" s="27" t="str" cm="1">
        <f t="array" ref="AQ175">IF(AM$2&lt;=$R175,INDEX('Sites Data'!$BG$11:$BG$210,(AM$2+SUM($R$4:$R174))),"")</f>
        <v/>
      </c>
      <c r="AR175" s="27" t="str" cm="1">
        <f t="array" ref="AR175">IF(AM$2&lt;=$R175,INDEX('Sites Data'!$BH$11:$BH$210,(AM$2+SUM($R$4:$R174))),"")</f>
        <v/>
      </c>
      <c r="AS175" s="27" t="str" cm="1">
        <f t="array" ref="AS175">IF(AM$2&lt;=$R175,INDEX('Sites Data'!$BI$11:$BI$210,(AM$2+SUM($R$4:$R174))),"")</f>
        <v/>
      </c>
      <c r="AT175" s="27" t="str" cm="1">
        <f t="array" ref="AT175">IF(AM$2&lt;=$R175,INDEX('Sites Data'!$BJ$11:$BJ$210,(AM$2+SUM($R$4:$R174))),"")</f>
        <v/>
      </c>
      <c r="AU175" s="27" t="str" cm="1">
        <f t="array" ref="AU175">IF(AM$2&lt;=$R175,INDEX('Sites Data'!$BK$11:$BK$210,(AM$2+SUM($R$4:$R174))),"")</f>
        <v/>
      </c>
      <c r="AV175" s="25" t="str">
        <f>IF(AM175="","",SUMIF(Hide[Unique Types],$C175&amp;" "&amp;AN175&amp;" "&amp;AO175&amp;" "&amp;AP175,SiteCalc2[FCI Charging Capacity '[kWh/day']]))</f>
        <v/>
      </c>
      <c r="AW175" s="27" t="str" cm="1">
        <f t="array" ref="AW175">IF(AW$2&lt;=$R175,INDEX('Sites Data'!$BC$11:$BC$210,(AW$2+SUM($R$4:$R174))),"")</f>
        <v/>
      </c>
      <c r="AX175" s="27" t="str" cm="1">
        <f t="array" ref="AX175">IF(AW$2&lt;=$R175,INDEX('Sites Data'!$BD$11:$BD$210,(AW$2+SUM($R$4:$R174))),"")</f>
        <v/>
      </c>
      <c r="AY175" s="27" t="str" cm="1">
        <f t="array" ref="AY175">IF(AW$2&lt;=$R175,INDEX('Sites Data'!$BE$11:$BE$210,(AW$2+SUM($R$4:$R174))),"")</f>
        <v/>
      </c>
      <c r="AZ175" s="27" t="str" cm="1">
        <f t="array" ref="AZ175">IF(AW$2&lt;=$R175,INDEX('Sites Data'!$BF$11:$BF$210,(AW$2+SUM($R$4:$R174))),"")</f>
        <v/>
      </c>
      <c r="BA175" s="27" t="str" cm="1">
        <f t="array" ref="BA175">IF(AW$2&lt;=$R175,INDEX('Sites Data'!$BG$11:$BG$210,(AW$2+SUM($R$4:$R174))),"")</f>
        <v/>
      </c>
      <c r="BB175" s="27" t="str" cm="1">
        <f t="array" ref="BB175">IF(AW$2&lt;=$R175,INDEX('Sites Data'!$BH$11:$BH$210,(AW$2+SUM($R$4:$R174))),"")</f>
        <v/>
      </c>
      <c r="BC175" s="27" t="str" cm="1">
        <f t="array" ref="BC175">IF(AW$2&lt;=$R175,INDEX('Sites Data'!$BI$11:$BI$210,(AW$2+SUM($R$4:$R174))),"")</f>
        <v/>
      </c>
      <c r="BD175" s="27" t="str" cm="1">
        <f t="array" ref="BD175">IF(AW$2&lt;=$R175,INDEX('Sites Data'!$BJ$11:$BJ$210,(AW$2+SUM($R$4:$R174))),"")</f>
        <v/>
      </c>
      <c r="BE175" s="27" t="str" cm="1">
        <f t="array" ref="BE175">IF(AW$2&lt;=$R175,INDEX('Sites Data'!$BK$11:$BK$210,(AW$2+SUM($R$4:$R174))),"")</f>
        <v/>
      </c>
      <c r="BF175" s="25" t="str">
        <f>IF(AW175="","",SUMIF(Hide[Unique Types],$C175&amp;" "&amp;AX175&amp;" "&amp;AY175&amp;" "&amp;AZ175,SiteCalc2[FCI Charging Capacity '[kWh/day']]))</f>
        <v/>
      </c>
      <c r="BG175" s="27" t="str" cm="1">
        <f t="array" ref="BG175">IF(BG$2&lt;=$R175,INDEX('Sites Data'!$BC$11:$BC$210,(BG$2+SUM($R$4:$R174))),"")</f>
        <v/>
      </c>
      <c r="BH175" s="27" t="str" cm="1">
        <f t="array" ref="BH175">IF(BG$2&lt;=$R175,INDEX('Sites Data'!$BD$11:$BD$210,(BG$2+SUM($R$4:$R174))),"")</f>
        <v/>
      </c>
      <c r="BI175" s="27" t="str" cm="1">
        <f t="array" ref="BI175">IF(BG$2&lt;=$R175,INDEX('Sites Data'!$BE$11:$BE$210,(BG$2+SUM($R$4:$R174))),"")</f>
        <v/>
      </c>
      <c r="BJ175" s="27" t="str" cm="1">
        <f t="array" ref="BJ175">IF(BG$2&lt;=$R175,INDEX('Sites Data'!$BF$11:$BF$210,(BG$2+SUM($R$4:$R174))),"")</f>
        <v/>
      </c>
      <c r="BK175" s="27" t="str" cm="1">
        <f t="array" ref="BK175">IF(BG$2&lt;=$R175,INDEX('Sites Data'!$BG$11:$BG$210,(BG$2+SUM($R$4:$R174))),"")</f>
        <v/>
      </c>
      <c r="BL175" s="27" t="str" cm="1">
        <f t="array" ref="BL175">IF(BG$2&lt;=$R175,INDEX('Sites Data'!$BH$11:$BH$210,(BG$2+SUM($R$4:$R174))),"")</f>
        <v/>
      </c>
      <c r="BM175" s="27" t="str" cm="1">
        <f t="array" ref="BM175">IF(BG$2&lt;=$R175,INDEX('Sites Data'!$BI$11:$BI$210,(BG$2+SUM($R$4:$R174))),"")</f>
        <v/>
      </c>
      <c r="BN175" s="27" t="str" cm="1">
        <f t="array" ref="BN175">IF(BG$2&lt;=$R175,INDEX('Sites Data'!$BJ$11:$BJ$210,(BG$2+SUM($R$4:$R174))),"")</f>
        <v/>
      </c>
      <c r="BO175" s="27" t="str" cm="1">
        <f t="array" ref="BO175">IF(BG$2&lt;=$R175,INDEX('Sites Data'!$BK$11:$BK$210,(BG$2+SUM($R$4:$R174))),"")</f>
        <v/>
      </c>
      <c r="BP175" s="25" t="str">
        <f>IF(BG175="","",SUMIF(Hide[Unique Types],$C175&amp;" "&amp;BH175&amp;" "&amp;BI175&amp;" "&amp;BJ175,SiteCalc2[FCI Charging Capacity '[kWh/day']]))</f>
        <v/>
      </c>
      <c r="BQ175" s="27" t="str" cm="1">
        <f t="array" ref="BQ175">IF(BQ$2&lt;=$R175,INDEX('Sites Data'!$BC$11:$BC$210,(BQ$2+SUM($R$4:$R174))),"")</f>
        <v/>
      </c>
      <c r="BR175" s="27" t="str" cm="1">
        <f t="array" ref="BR175">IF(BQ$2&lt;=$R175,INDEX('Sites Data'!$BD$11:$BD$210,(BQ$2+SUM($R$4:$R174))),"")</f>
        <v/>
      </c>
      <c r="BS175" s="27" t="str" cm="1">
        <f t="array" ref="BS175">IF(BQ$2&lt;=$R175,INDEX('Sites Data'!$BE$11:$BE$210,(BQ$2+SUM($R$4:$R174))),"")</f>
        <v/>
      </c>
      <c r="BT175" s="27" t="str" cm="1">
        <f t="array" ref="BT175">IF(BQ$2&lt;=$R175,INDEX('Sites Data'!$BF$11:$BF$210,(BQ$2+SUM($R$4:$R174))),"")</f>
        <v/>
      </c>
      <c r="BU175" s="27" t="str" cm="1">
        <f t="array" ref="BU175">IF(BQ$2&lt;=$R175,INDEX('Sites Data'!$BG$11:$BG$210,(BQ$2+SUM($R$4:$R174))),"")</f>
        <v/>
      </c>
      <c r="BV175" s="27" t="str" cm="1">
        <f t="array" ref="BV175">IF(BQ$2&lt;=$R175,INDEX('Sites Data'!$BH$11:$BH$210,(BQ$2+SUM($R$4:$R174))),"")</f>
        <v/>
      </c>
      <c r="BW175" s="27" t="str" cm="1">
        <f t="array" ref="BW175">IF(BQ$2&lt;=$R175,INDEX('Sites Data'!$BI$11:$BI$210,(BQ$2+SUM($R$4:$R174))),"")</f>
        <v/>
      </c>
      <c r="BX175" s="27" t="str" cm="1">
        <f t="array" ref="BX175">IF(BQ$2&lt;=$R175,INDEX('Sites Data'!$BJ$11:$BJ$210,(BQ$2+SUM($R$4:$R174))),"")</f>
        <v/>
      </c>
      <c r="BY175" s="27" t="str" cm="1">
        <f t="array" ref="BY175">IF(BQ$2&lt;=$R175,INDEX('Sites Data'!$BK$11:$BK$210,(BQ$2+SUM($R$4:$R174))),"")</f>
        <v/>
      </c>
      <c r="BZ175" s="25" t="str">
        <f>IF(BQ175="","",SUMIF(Hide[Unique Types],$C175&amp;" "&amp;BR175&amp;" "&amp;BS175&amp;" "&amp;BT175,SiteCalc2[FCI Charging Capacity '[kWh/day']]))</f>
        <v/>
      </c>
      <c r="CA175" s="27" t="str" cm="1">
        <f t="array" ref="CA175">IF(CA$2&lt;=$R175,INDEX('Sites Data'!$BC$11:$BC$210,(CA$2+SUM($R$4:$R174))),"")</f>
        <v/>
      </c>
      <c r="CB175" s="27" t="str" cm="1">
        <f t="array" ref="CB175">IF(CA$2&lt;=$R175,INDEX('Sites Data'!$BD$11:$BD$210,(CA$2+SUM($R$4:$R174))),"")</f>
        <v/>
      </c>
      <c r="CC175" s="27" t="str" cm="1">
        <f t="array" ref="CC175">IF(CA$2&lt;=$R175,INDEX('Sites Data'!$BE$11:$BE$210,(CA$2+SUM($R$4:$R174))),"")</f>
        <v/>
      </c>
      <c r="CD175" s="27" t="str" cm="1">
        <f t="array" ref="CD175">IF(CA$2&lt;=$R175,INDEX('Sites Data'!$BF$11:$BF$210,(CA$2+SUM($R$4:$R174))),"")</f>
        <v/>
      </c>
      <c r="CE175" s="27" t="str" cm="1">
        <f t="array" ref="CE175">IF(CA$2&lt;=$R175,INDEX('Sites Data'!$BG$11:$BG$210,(CA$2+SUM($R$4:$R174))),"")</f>
        <v/>
      </c>
      <c r="CF175" s="27" t="str" cm="1">
        <f t="array" ref="CF175">IF(CA$2&lt;=$R175,INDEX('Sites Data'!$BH$11:$BH$210,(CA$2+SUM($R$4:$R174))),"")</f>
        <v/>
      </c>
      <c r="CG175" s="27" t="str" cm="1">
        <f t="array" ref="CG175">IF(CA$2&lt;=$R175,INDEX('Sites Data'!$BI$11:$BI$210,(CA$2+SUM($R$4:$R174))),"")</f>
        <v/>
      </c>
      <c r="CH175" s="27" t="str" cm="1">
        <f t="array" ref="CH175">IF(CA$2&lt;=$R175,INDEX('Sites Data'!$BJ$11:$BJ$210,(CA$2+SUM($R$4:$R174))),"")</f>
        <v/>
      </c>
      <c r="CI175" s="27" t="str" cm="1">
        <f t="array" ref="CI175">IF(CA$2&lt;=$R175,INDEX('Sites Data'!$BK$11:$BK$210,(CA$2+SUM($R$4:$R174))),"")</f>
        <v/>
      </c>
      <c r="CJ175" s="25" t="str">
        <f>IF(CA175="","",SUMIF(Hide[Unique Types],$C175&amp;" "&amp;CB175&amp;" "&amp;CC175&amp;" "&amp;CD175,SiteCalc2[FCI Charging Capacity '[kWh/day']]))</f>
        <v/>
      </c>
      <c r="CK175" s="25" t="str">
        <f t="shared" si="35"/>
        <v/>
      </c>
      <c r="CL175" s="25" t="str">
        <f t="shared" si="36"/>
        <v/>
      </c>
      <c r="CM175" s="25" t="str">
        <f t="shared" si="37"/>
        <v/>
      </c>
      <c r="CN175" s="25" t="str">
        <f t="shared" si="38"/>
        <v/>
      </c>
      <c r="CO175" s="25" t="str">
        <f t="shared" si="39"/>
        <v/>
      </c>
      <c r="CP175" s="25" t="str">
        <f t="shared" si="40"/>
        <v/>
      </c>
      <c r="CQ175" s="25" t="str">
        <f t="shared" si="41"/>
        <v/>
      </c>
      <c r="CR175" s="25" t="str">
        <f t="shared" si="42"/>
        <v/>
      </c>
      <c r="CS175" s="25" t="str">
        <f t="shared" si="43"/>
        <v/>
      </c>
      <c r="CT175" s="25" t="str">
        <f t="shared" si="44"/>
        <v/>
      </c>
    </row>
    <row r="176" spans="1:98" x14ac:dyDescent="0.3">
      <c r="A176" s="20">
        <v>173</v>
      </c>
      <c r="B176" s="20">
        <f t="shared" si="45"/>
        <v>0</v>
      </c>
      <c r="D176" s="25">
        <f>_xlfn.XLOOKUP(C176,SiteChar[Site Name],SiteChar[Site Street Address],"",0,1)</f>
        <v>0</v>
      </c>
      <c r="E176" s="25" t="str">
        <f>_xlfn.XLOOKUP(D176,SiteChar[Site Street Address],SiteChar[Site City],"",0,1)</f>
        <v/>
      </c>
      <c r="F176" s="25">
        <f>_xlfn.XLOOKUP($C176,SiteChar[Site Name],SiteChar[Latitude],"",0,1)</f>
        <v>0</v>
      </c>
      <c r="G176" s="25">
        <f>_xlfn.XLOOKUP($C176,SiteChar[Site Name],SiteChar[Longitude],"",0,1)</f>
        <v>0</v>
      </c>
      <c r="H176" s="33">
        <f>_xlfn.XLOOKUP($C176,SiteChar[Site Name],SiteChar[Expected Date of Station Operation],"",0,1)</f>
        <v>0</v>
      </c>
      <c r="I176" s="34">
        <f>_xlfn.XLOOKUP($C176,SiteChar[Site Name],SiteChar[Expected Daily Permitted Hours],"",0,1)</f>
        <v>0</v>
      </c>
      <c r="J176" s="25">
        <f>_xlfn.XLOOKUP($C176,SiteChar[Site Name],SiteChar[Maximum Total Site Power 
'[kW']],"",0,1)</f>
        <v>0</v>
      </c>
      <c r="K176" s="25"/>
      <c r="L176" s="25" cm="1">
        <f t="array" ref="L176">_xlfn.XLOOKUP($C176,SiteChar[Site Name],SiteCalc1[Total Site
FCI 
Power Rating 
'[kW']],"",0,1)</f>
        <v>0</v>
      </c>
      <c r="M176" s="25" cm="1">
        <f t="array" ref="M176">_xlfn.XLOOKUP($C176,SiteChar[Site Name],SiteCalc1[Total 
Site 
LMD-FCI Power Rating 
'[kW']],"",0,1)</f>
        <v>0</v>
      </c>
      <c r="N176" s="25" cm="1">
        <f t="array" ref="N176">_xlfn.XLOOKUP($C176,SiteChar[Site Name],SiteCalc1[Total Site
HD-FCI Power Rating 
'[kW']],"",0,1)</f>
        <v>0</v>
      </c>
      <c r="O176" s="25" cm="1">
        <f t="array" ref="O176">_xlfn.XLOOKUP($C176,SiteChar[Site Name],SiteCalc2[Total Number of 
Site 
FSEs],"",0,1)</f>
        <v>0</v>
      </c>
      <c r="P176" s="27" cm="1">
        <f t="array" ref="P176">_xlfn.XLOOKUP($C176,SiteChar[Site Name],SiteCalc2[Total Number of Site
LMD-FCI FSEs],"",0,1)</f>
        <v>0</v>
      </c>
      <c r="Q176" s="27" cm="1">
        <f t="array" ref="Q176">_xlfn.XLOOKUP($C176,SiteChar[Site Name],SiteCalc2[Total Number of Site
HD-FCI FSEs],"",0,1)</f>
        <v>0</v>
      </c>
      <c r="R176" s="27" t="str" cm="1">
        <f t="array" ref="R176">_xlfn.XLOOKUP(C176,'Sites Data'!AZ183:$AZ$210,'Sites Data'!BA183:$BA$210,"",0,1)</f>
        <v/>
      </c>
      <c r="S176" s="25" t="str" cm="1">
        <f t="array" ref="S176">INDEX('Sites Data'!$BC$11:$BC$210,(S$2+SUM($R$4:R175)))</f>
        <v/>
      </c>
      <c r="T176" s="25" t="str" cm="1">
        <f t="array" ref="T176">INDEX('Sites Data'!$BD$11:$BD$210,(S$2+SUM($R$4:R175)))</f>
        <v/>
      </c>
      <c r="U176" s="25" t="str" cm="1">
        <f t="array" ref="U176">INDEX('Sites Data'!$BE$11:$BE$210,(S$2+SUM($R$4:$R175)))</f>
        <v/>
      </c>
      <c r="V176" s="25" t="str" cm="1">
        <f t="array" ref="V176">INDEX('Sites Data'!$BF$11:$BF$210,(S$2+SUM($R$4:$R175)))</f>
        <v/>
      </c>
      <c r="W176" s="25" t="str" cm="1">
        <f t="array" ref="W176">INDEX('Sites Data'!$BG$11:$BG$210,(S$2+SUM($R$4:$R175)))</f>
        <v/>
      </c>
      <c r="X176" s="25" t="str" cm="1">
        <f t="array" ref="X176">INDEX('Sites Data'!$BH$11:$BH$210,(S$2+SUM($R$4:$R175)))</f>
        <v/>
      </c>
      <c r="Y176" s="25" t="str" cm="1">
        <f t="array" ref="Y176">INDEX('Sites Data'!$BI$11:$BI$210,(S$2+SUM($R$4:$R175)))</f>
        <v/>
      </c>
      <c r="Z176" s="25" t="str" cm="1">
        <f t="array" ref="Z176">INDEX('Sites Data'!$BJ$11:$BJ$210,(S$2+SUM($R$4:$R175)))</f>
        <v/>
      </c>
      <c r="AA176" s="25" t="str" cm="1">
        <f t="array" ref="AA176">INDEX('Sites Data'!$BK$11:$BK$210,(S$2+SUM($R$4:$R175)))</f>
        <v/>
      </c>
      <c r="AB176" s="25" t="str">
        <f>IF(S176="","",SUMIF(Hide[Unique Types],$C176&amp;" "&amp;T176&amp;" "&amp;U176&amp;" "&amp;V176,SiteCalc2[FCI Charging Capacity '[kWh/day']]))</f>
        <v/>
      </c>
      <c r="AC176" s="27" t="str" cm="1">
        <f t="array" ref="AC176">IF(AC$2&lt;=$R176,INDEX('Sites Data'!$BC$11:$BC$210,(AC$2+SUM($R$4:$R175))),"")</f>
        <v/>
      </c>
      <c r="AD176" s="152" t="str" cm="1">
        <f t="array" ref="AD176">IF(AC$2&lt;=$R176,INDEX('Sites Data'!$BD$11:$BD$210,(AC$2+SUM($R$4:$R175))),"")</f>
        <v/>
      </c>
      <c r="AE176" s="27" t="str" cm="1">
        <f t="array" ref="AE176">IF(AC$2&lt;=$R176,INDEX('Sites Data'!$BE$11:$BE$210,(AC$2+SUM($R$4:$R175))),"")</f>
        <v/>
      </c>
      <c r="AF176" s="27" t="str" cm="1">
        <f t="array" ref="AF176">IF(AC$2&lt;=$R176,INDEX('Sites Data'!$BF$11:$BF$210,(AC$2+SUM($R$4:$R175))),"")</f>
        <v/>
      </c>
      <c r="AG176" s="27" t="str" cm="1">
        <f t="array" ref="AG176">IF(AC$2&lt;=$R176,INDEX('Sites Data'!$BG$11:$BG$210,(AC$2+SUM($R$4:$R175))),"")</f>
        <v/>
      </c>
      <c r="AH176" s="27" t="str" cm="1">
        <f t="array" ref="AH176">IF(AC$2&lt;=$R176,INDEX('Sites Data'!$BH$11:$BH$210,(AC$2+SUM($R$4:$R175))),"")</f>
        <v/>
      </c>
      <c r="AI176" s="27" t="str" cm="1">
        <f t="array" ref="AI176">IF(AC$2&lt;=$R176,INDEX('Sites Data'!$BI$11:$BI$210,(AC$2+SUM($R$4:$R175))),"")</f>
        <v/>
      </c>
      <c r="AJ176" s="27" t="str" cm="1">
        <f t="array" ref="AJ176">IF(AC$2&lt;=$R176,INDEX('Sites Data'!$BJ$11:$BJ$210,(AC$2+SUM($R$4:$R175))),"")</f>
        <v/>
      </c>
      <c r="AK176" s="27" t="str" cm="1">
        <f t="array" ref="AK176">IF(AC$2&lt;=$R176,INDEX('Sites Data'!$BK$11:$BK$210,(AC$2+SUM($R$4:$R175))),"")</f>
        <v/>
      </c>
      <c r="AL176" s="25" t="str">
        <f>IF(AC176="","",SUMIF(Hide[Unique Types],$C176&amp;" "&amp;AD176&amp;" "&amp;AE176&amp;" "&amp;AF176,SiteCalc2[FCI Charging Capacity '[kWh/day']]))</f>
        <v/>
      </c>
      <c r="AM176" s="27" t="str" cm="1">
        <f t="array" ref="AM176">IF(AM$2&lt;=$R176,INDEX('Sites Data'!$BC$11:$BC$210,(AM$2+SUM($R$4:$R175))),"")</f>
        <v/>
      </c>
      <c r="AN176" s="27" t="str" cm="1">
        <f t="array" ref="AN176">IF(AM$2&lt;=$R176,INDEX('Sites Data'!$BD$11:$BD$210,(AM$2+SUM($R$4:$R175))),"")</f>
        <v/>
      </c>
      <c r="AO176" s="27" t="str" cm="1">
        <f t="array" ref="AO176">IF(AM$2&lt;=$R176,INDEX('Sites Data'!$BE$11:$BE$210,(AM$2+SUM($R$4:$R175))),"")</f>
        <v/>
      </c>
      <c r="AP176" s="27" t="str" cm="1">
        <f t="array" ref="AP176">IF(AM$2&lt;=$R176,INDEX('Sites Data'!$BF$11:$BF$210,(AM$2+SUM($R$4:$R175))),"")</f>
        <v/>
      </c>
      <c r="AQ176" s="27" t="str" cm="1">
        <f t="array" ref="AQ176">IF(AM$2&lt;=$R176,INDEX('Sites Data'!$BG$11:$BG$210,(AM$2+SUM($R$4:$R175))),"")</f>
        <v/>
      </c>
      <c r="AR176" s="27" t="str" cm="1">
        <f t="array" ref="AR176">IF(AM$2&lt;=$R176,INDEX('Sites Data'!$BH$11:$BH$210,(AM$2+SUM($R$4:$R175))),"")</f>
        <v/>
      </c>
      <c r="AS176" s="27" t="str" cm="1">
        <f t="array" ref="AS176">IF(AM$2&lt;=$R176,INDEX('Sites Data'!$BI$11:$BI$210,(AM$2+SUM($R$4:$R175))),"")</f>
        <v/>
      </c>
      <c r="AT176" s="27" t="str" cm="1">
        <f t="array" ref="AT176">IF(AM$2&lt;=$R176,INDEX('Sites Data'!$BJ$11:$BJ$210,(AM$2+SUM($R$4:$R175))),"")</f>
        <v/>
      </c>
      <c r="AU176" s="27" t="str" cm="1">
        <f t="array" ref="AU176">IF(AM$2&lt;=$R176,INDEX('Sites Data'!$BK$11:$BK$210,(AM$2+SUM($R$4:$R175))),"")</f>
        <v/>
      </c>
      <c r="AV176" s="25" t="str">
        <f>IF(AM176="","",SUMIF(Hide[Unique Types],$C176&amp;" "&amp;AN176&amp;" "&amp;AO176&amp;" "&amp;AP176,SiteCalc2[FCI Charging Capacity '[kWh/day']]))</f>
        <v/>
      </c>
      <c r="AW176" s="27" t="str" cm="1">
        <f t="array" ref="AW176">IF(AW$2&lt;=$R176,INDEX('Sites Data'!$BC$11:$BC$210,(AW$2+SUM($R$4:$R175))),"")</f>
        <v/>
      </c>
      <c r="AX176" s="27" t="str" cm="1">
        <f t="array" ref="AX176">IF(AW$2&lt;=$R176,INDEX('Sites Data'!$BD$11:$BD$210,(AW$2+SUM($R$4:$R175))),"")</f>
        <v/>
      </c>
      <c r="AY176" s="27" t="str" cm="1">
        <f t="array" ref="AY176">IF(AW$2&lt;=$R176,INDEX('Sites Data'!$BE$11:$BE$210,(AW$2+SUM($R$4:$R175))),"")</f>
        <v/>
      </c>
      <c r="AZ176" s="27" t="str" cm="1">
        <f t="array" ref="AZ176">IF(AW$2&lt;=$R176,INDEX('Sites Data'!$BF$11:$BF$210,(AW$2+SUM($R$4:$R175))),"")</f>
        <v/>
      </c>
      <c r="BA176" s="27" t="str" cm="1">
        <f t="array" ref="BA176">IF(AW$2&lt;=$R176,INDEX('Sites Data'!$BG$11:$BG$210,(AW$2+SUM($R$4:$R175))),"")</f>
        <v/>
      </c>
      <c r="BB176" s="27" t="str" cm="1">
        <f t="array" ref="BB176">IF(AW$2&lt;=$R176,INDEX('Sites Data'!$BH$11:$BH$210,(AW$2+SUM($R$4:$R175))),"")</f>
        <v/>
      </c>
      <c r="BC176" s="27" t="str" cm="1">
        <f t="array" ref="BC176">IF(AW$2&lt;=$R176,INDEX('Sites Data'!$BI$11:$BI$210,(AW$2+SUM($R$4:$R175))),"")</f>
        <v/>
      </c>
      <c r="BD176" s="27" t="str" cm="1">
        <f t="array" ref="BD176">IF(AW$2&lt;=$R176,INDEX('Sites Data'!$BJ$11:$BJ$210,(AW$2+SUM($R$4:$R175))),"")</f>
        <v/>
      </c>
      <c r="BE176" s="27" t="str" cm="1">
        <f t="array" ref="BE176">IF(AW$2&lt;=$R176,INDEX('Sites Data'!$BK$11:$BK$210,(AW$2+SUM($R$4:$R175))),"")</f>
        <v/>
      </c>
      <c r="BF176" s="25" t="str">
        <f>IF(AW176="","",SUMIF(Hide[Unique Types],$C176&amp;" "&amp;AX176&amp;" "&amp;AY176&amp;" "&amp;AZ176,SiteCalc2[FCI Charging Capacity '[kWh/day']]))</f>
        <v/>
      </c>
      <c r="BG176" s="27" t="str" cm="1">
        <f t="array" ref="BG176">IF(BG$2&lt;=$R176,INDEX('Sites Data'!$BC$11:$BC$210,(BG$2+SUM($R$4:$R175))),"")</f>
        <v/>
      </c>
      <c r="BH176" s="27" t="str" cm="1">
        <f t="array" ref="BH176">IF(BG$2&lt;=$R176,INDEX('Sites Data'!$BD$11:$BD$210,(BG$2+SUM($R$4:$R175))),"")</f>
        <v/>
      </c>
      <c r="BI176" s="27" t="str" cm="1">
        <f t="array" ref="BI176">IF(BG$2&lt;=$R176,INDEX('Sites Data'!$BE$11:$BE$210,(BG$2+SUM($R$4:$R175))),"")</f>
        <v/>
      </c>
      <c r="BJ176" s="27" t="str" cm="1">
        <f t="array" ref="BJ176">IF(BG$2&lt;=$R176,INDEX('Sites Data'!$BF$11:$BF$210,(BG$2+SUM($R$4:$R175))),"")</f>
        <v/>
      </c>
      <c r="BK176" s="27" t="str" cm="1">
        <f t="array" ref="BK176">IF(BG$2&lt;=$R176,INDEX('Sites Data'!$BG$11:$BG$210,(BG$2+SUM($R$4:$R175))),"")</f>
        <v/>
      </c>
      <c r="BL176" s="27" t="str" cm="1">
        <f t="array" ref="BL176">IF(BG$2&lt;=$R176,INDEX('Sites Data'!$BH$11:$BH$210,(BG$2+SUM($R$4:$R175))),"")</f>
        <v/>
      </c>
      <c r="BM176" s="27" t="str" cm="1">
        <f t="array" ref="BM176">IF(BG$2&lt;=$R176,INDEX('Sites Data'!$BI$11:$BI$210,(BG$2+SUM($R$4:$R175))),"")</f>
        <v/>
      </c>
      <c r="BN176" s="27" t="str" cm="1">
        <f t="array" ref="BN176">IF(BG$2&lt;=$R176,INDEX('Sites Data'!$BJ$11:$BJ$210,(BG$2+SUM($R$4:$R175))),"")</f>
        <v/>
      </c>
      <c r="BO176" s="27" t="str" cm="1">
        <f t="array" ref="BO176">IF(BG$2&lt;=$R176,INDEX('Sites Data'!$BK$11:$BK$210,(BG$2+SUM($R$4:$R175))),"")</f>
        <v/>
      </c>
      <c r="BP176" s="25" t="str">
        <f>IF(BG176="","",SUMIF(Hide[Unique Types],$C176&amp;" "&amp;BH176&amp;" "&amp;BI176&amp;" "&amp;BJ176,SiteCalc2[FCI Charging Capacity '[kWh/day']]))</f>
        <v/>
      </c>
      <c r="BQ176" s="27" t="str" cm="1">
        <f t="array" ref="BQ176">IF(BQ$2&lt;=$R176,INDEX('Sites Data'!$BC$11:$BC$210,(BQ$2+SUM($R$4:$R175))),"")</f>
        <v/>
      </c>
      <c r="BR176" s="27" t="str" cm="1">
        <f t="array" ref="BR176">IF(BQ$2&lt;=$R176,INDEX('Sites Data'!$BD$11:$BD$210,(BQ$2+SUM($R$4:$R175))),"")</f>
        <v/>
      </c>
      <c r="BS176" s="27" t="str" cm="1">
        <f t="array" ref="BS176">IF(BQ$2&lt;=$R176,INDEX('Sites Data'!$BE$11:$BE$210,(BQ$2+SUM($R$4:$R175))),"")</f>
        <v/>
      </c>
      <c r="BT176" s="27" t="str" cm="1">
        <f t="array" ref="BT176">IF(BQ$2&lt;=$R176,INDEX('Sites Data'!$BF$11:$BF$210,(BQ$2+SUM($R$4:$R175))),"")</f>
        <v/>
      </c>
      <c r="BU176" s="27" t="str" cm="1">
        <f t="array" ref="BU176">IF(BQ$2&lt;=$R176,INDEX('Sites Data'!$BG$11:$BG$210,(BQ$2+SUM($R$4:$R175))),"")</f>
        <v/>
      </c>
      <c r="BV176" s="27" t="str" cm="1">
        <f t="array" ref="BV176">IF(BQ$2&lt;=$R176,INDEX('Sites Data'!$BH$11:$BH$210,(BQ$2+SUM($R$4:$R175))),"")</f>
        <v/>
      </c>
      <c r="BW176" s="27" t="str" cm="1">
        <f t="array" ref="BW176">IF(BQ$2&lt;=$R176,INDEX('Sites Data'!$BI$11:$BI$210,(BQ$2+SUM($R$4:$R175))),"")</f>
        <v/>
      </c>
      <c r="BX176" s="27" t="str" cm="1">
        <f t="array" ref="BX176">IF(BQ$2&lt;=$R176,INDEX('Sites Data'!$BJ$11:$BJ$210,(BQ$2+SUM($R$4:$R175))),"")</f>
        <v/>
      </c>
      <c r="BY176" s="27" t="str" cm="1">
        <f t="array" ref="BY176">IF(BQ$2&lt;=$R176,INDEX('Sites Data'!$BK$11:$BK$210,(BQ$2+SUM($R$4:$R175))),"")</f>
        <v/>
      </c>
      <c r="BZ176" s="25" t="str">
        <f>IF(BQ176="","",SUMIF(Hide[Unique Types],$C176&amp;" "&amp;BR176&amp;" "&amp;BS176&amp;" "&amp;BT176,SiteCalc2[FCI Charging Capacity '[kWh/day']]))</f>
        <v/>
      </c>
      <c r="CA176" s="27" t="str" cm="1">
        <f t="array" ref="CA176">IF(CA$2&lt;=$R176,INDEX('Sites Data'!$BC$11:$BC$210,(CA$2+SUM($R$4:$R175))),"")</f>
        <v/>
      </c>
      <c r="CB176" s="27" t="str" cm="1">
        <f t="array" ref="CB176">IF(CA$2&lt;=$R176,INDEX('Sites Data'!$BD$11:$BD$210,(CA$2+SUM($R$4:$R175))),"")</f>
        <v/>
      </c>
      <c r="CC176" s="27" t="str" cm="1">
        <f t="array" ref="CC176">IF(CA$2&lt;=$R176,INDEX('Sites Data'!$BE$11:$BE$210,(CA$2+SUM($R$4:$R175))),"")</f>
        <v/>
      </c>
      <c r="CD176" s="27" t="str" cm="1">
        <f t="array" ref="CD176">IF(CA$2&lt;=$R176,INDEX('Sites Data'!$BF$11:$BF$210,(CA$2+SUM($R$4:$R175))),"")</f>
        <v/>
      </c>
      <c r="CE176" s="27" t="str" cm="1">
        <f t="array" ref="CE176">IF(CA$2&lt;=$R176,INDEX('Sites Data'!$BG$11:$BG$210,(CA$2+SUM($R$4:$R175))),"")</f>
        <v/>
      </c>
      <c r="CF176" s="27" t="str" cm="1">
        <f t="array" ref="CF176">IF(CA$2&lt;=$R176,INDEX('Sites Data'!$BH$11:$BH$210,(CA$2+SUM($R$4:$R175))),"")</f>
        <v/>
      </c>
      <c r="CG176" s="27" t="str" cm="1">
        <f t="array" ref="CG176">IF(CA$2&lt;=$R176,INDEX('Sites Data'!$BI$11:$BI$210,(CA$2+SUM($R$4:$R175))),"")</f>
        <v/>
      </c>
      <c r="CH176" s="27" t="str" cm="1">
        <f t="array" ref="CH176">IF(CA$2&lt;=$R176,INDEX('Sites Data'!$BJ$11:$BJ$210,(CA$2+SUM($R$4:$R175))),"")</f>
        <v/>
      </c>
      <c r="CI176" s="27" t="str" cm="1">
        <f t="array" ref="CI176">IF(CA$2&lt;=$R176,INDEX('Sites Data'!$BK$11:$BK$210,(CA$2+SUM($R$4:$R175))),"")</f>
        <v/>
      </c>
      <c r="CJ176" s="25" t="str">
        <f>IF(CA176="","",SUMIF(Hide[Unique Types],$C176&amp;" "&amp;CB176&amp;" "&amp;CC176&amp;" "&amp;CD176,SiteCalc2[FCI Charging Capacity '[kWh/day']]))</f>
        <v/>
      </c>
      <c r="CK176" s="25" t="str">
        <f t="shared" si="35"/>
        <v/>
      </c>
      <c r="CL176" s="25" t="str">
        <f t="shared" si="36"/>
        <v/>
      </c>
      <c r="CM176" s="25" t="str">
        <f t="shared" si="37"/>
        <v/>
      </c>
      <c r="CN176" s="25" t="str">
        <f t="shared" si="38"/>
        <v/>
      </c>
      <c r="CO176" s="25" t="str">
        <f t="shared" si="39"/>
        <v/>
      </c>
      <c r="CP176" s="25" t="str">
        <f t="shared" si="40"/>
        <v/>
      </c>
      <c r="CQ176" s="25" t="str">
        <f t="shared" si="41"/>
        <v/>
      </c>
      <c r="CR176" s="25" t="str">
        <f t="shared" si="42"/>
        <v/>
      </c>
      <c r="CS176" s="25" t="str">
        <f t="shared" si="43"/>
        <v/>
      </c>
      <c r="CT176" s="25" t="str">
        <f t="shared" si="44"/>
        <v/>
      </c>
    </row>
    <row r="177" spans="1:98" x14ac:dyDescent="0.3">
      <c r="A177" s="20">
        <v>174</v>
      </c>
      <c r="B177" s="20">
        <f t="shared" si="45"/>
        <v>0</v>
      </c>
      <c r="D177" s="25">
        <f>_xlfn.XLOOKUP(C177,SiteChar[Site Name],SiteChar[Site Street Address],"",0,1)</f>
        <v>0</v>
      </c>
      <c r="E177" s="25" t="str">
        <f>_xlfn.XLOOKUP(D177,SiteChar[Site Street Address],SiteChar[Site City],"",0,1)</f>
        <v/>
      </c>
      <c r="F177" s="25">
        <f>_xlfn.XLOOKUP($C177,SiteChar[Site Name],SiteChar[Latitude],"",0,1)</f>
        <v>0</v>
      </c>
      <c r="G177" s="25">
        <f>_xlfn.XLOOKUP($C177,SiteChar[Site Name],SiteChar[Longitude],"",0,1)</f>
        <v>0</v>
      </c>
      <c r="H177" s="33">
        <f>_xlfn.XLOOKUP($C177,SiteChar[Site Name],SiteChar[Expected Date of Station Operation],"",0,1)</f>
        <v>0</v>
      </c>
      <c r="I177" s="34">
        <f>_xlfn.XLOOKUP($C177,SiteChar[Site Name],SiteChar[Expected Daily Permitted Hours],"",0,1)</f>
        <v>0</v>
      </c>
      <c r="J177" s="25">
        <f>_xlfn.XLOOKUP($C177,SiteChar[Site Name],SiteChar[Maximum Total Site Power 
'[kW']],"",0,1)</f>
        <v>0</v>
      </c>
      <c r="K177" s="25"/>
      <c r="L177" s="25" cm="1">
        <f t="array" ref="L177">_xlfn.XLOOKUP($C177,SiteChar[Site Name],SiteCalc1[Total Site
FCI 
Power Rating 
'[kW']],"",0,1)</f>
        <v>0</v>
      </c>
      <c r="M177" s="25" cm="1">
        <f t="array" ref="M177">_xlfn.XLOOKUP($C177,SiteChar[Site Name],SiteCalc1[Total 
Site 
LMD-FCI Power Rating 
'[kW']],"",0,1)</f>
        <v>0</v>
      </c>
      <c r="N177" s="25" cm="1">
        <f t="array" ref="N177">_xlfn.XLOOKUP($C177,SiteChar[Site Name],SiteCalc1[Total Site
HD-FCI Power Rating 
'[kW']],"",0,1)</f>
        <v>0</v>
      </c>
      <c r="O177" s="25" cm="1">
        <f t="array" ref="O177">_xlfn.XLOOKUP($C177,SiteChar[Site Name],SiteCalc2[Total Number of 
Site 
FSEs],"",0,1)</f>
        <v>0</v>
      </c>
      <c r="P177" s="27" cm="1">
        <f t="array" ref="P177">_xlfn.XLOOKUP($C177,SiteChar[Site Name],SiteCalc2[Total Number of Site
LMD-FCI FSEs],"",0,1)</f>
        <v>0</v>
      </c>
      <c r="Q177" s="27" cm="1">
        <f t="array" ref="Q177">_xlfn.XLOOKUP($C177,SiteChar[Site Name],SiteCalc2[Total Number of Site
HD-FCI FSEs],"",0,1)</f>
        <v>0</v>
      </c>
      <c r="R177" s="27" t="str" cm="1">
        <f t="array" ref="R177">_xlfn.XLOOKUP(C177,'Sites Data'!AZ184:$AZ$210,'Sites Data'!BA184:$BA$210,"",0,1)</f>
        <v/>
      </c>
      <c r="S177" s="25" t="str" cm="1">
        <f t="array" ref="S177">INDEX('Sites Data'!$BC$11:$BC$210,(S$2+SUM($R$4:R176)))</f>
        <v/>
      </c>
      <c r="T177" s="25" t="str" cm="1">
        <f t="array" ref="T177">INDEX('Sites Data'!$BD$11:$BD$210,(S$2+SUM($R$4:R176)))</f>
        <v/>
      </c>
      <c r="U177" s="25" t="str" cm="1">
        <f t="array" ref="U177">INDEX('Sites Data'!$BE$11:$BE$210,(S$2+SUM($R$4:$R176)))</f>
        <v/>
      </c>
      <c r="V177" s="25" t="str" cm="1">
        <f t="array" ref="V177">INDEX('Sites Data'!$BF$11:$BF$210,(S$2+SUM($R$4:$R176)))</f>
        <v/>
      </c>
      <c r="W177" s="25" t="str" cm="1">
        <f t="array" ref="W177">INDEX('Sites Data'!$BG$11:$BG$210,(S$2+SUM($R$4:$R176)))</f>
        <v/>
      </c>
      <c r="X177" s="25" t="str" cm="1">
        <f t="array" ref="X177">INDEX('Sites Data'!$BH$11:$BH$210,(S$2+SUM($R$4:$R176)))</f>
        <v/>
      </c>
      <c r="Y177" s="25" t="str" cm="1">
        <f t="array" ref="Y177">INDEX('Sites Data'!$BI$11:$BI$210,(S$2+SUM($R$4:$R176)))</f>
        <v/>
      </c>
      <c r="Z177" s="25" t="str" cm="1">
        <f t="array" ref="Z177">INDEX('Sites Data'!$BJ$11:$BJ$210,(S$2+SUM($R$4:$R176)))</f>
        <v/>
      </c>
      <c r="AA177" s="25" t="str" cm="1">
        <f t="array" ref="AA177">INDEX('Sites Data'!$BK$11:$BK$210,(S$2+SUM($R$4:$R176)))</f>
        <v/>
      </c>
      <c r="AB177" s="25" t="str">
        <f>IF(S177="","",SUMIF(Hide[Unique Types],$C177&amp;" "&amp;T177&amp;" "&amp;U177&amp;" "&amp;V177,SiteCalc2[FCI Charging Capacity '[kWh/day']]))</f>
        <v/>
      </c>
      <c r="AC177" s="27" t="str" cm="1">
        <f t="array" ref="AC177">IF(AC$2&lt;=$R177,INDEX('Sites Data'!$BC$11:$BC$210,(AC$2+SUM($R$4:$R176))),"")</f>
        <v/>
      </c>
      <c r="AD177" s="152" t="str" cm="1">
        <f t="array" ref="AD177">IF(AC$2&lt;=$R177,INDEX('Sites Data'!$BD$11:$BD$210,(AC$2+SUM($R$4:$R176))),"")</f>
        <v/>
      </c>
      <c r="AE177" s="27" t="str" cm="1">
        <f t="array" ref="AE177">IF(AC$2&lt;=$R177,INDEX('Sites Data'!$BE$11:$BE$210,(AC$2+SUM($R$4:$R176))),"")</f>
        <v/>
      </c>
      <c r="AF177" s="27" t="str" cm="1">
        <f t="array" ref="AF177">IF(AC$2&lt;=$R177,INDEX('Sites Data'!$BF$11:$BF$210,(AC$2+SUM($R$4:$R176))),"")</f>
        <v/>
      </c>
      <c r="AG177" s="27" t="str" cm="1">
        <f t="array" ref="AG177">IF(AC$2&lt;=$R177,INDEX('Sites Data'!$BG$11:$BG$210,(AC$2+SUM($R$4:$R176))),"")</f>
        <v/>
      </c>
      <c r="AH177" s="27" t="str" cm="1">
        <f t="array" ref="AH177">IF(AC$2&lt;=$R177,INDEX('Sites Data'!$BH$11:$BH$210,(AC$2+SUM($R$4:$R176))),"")</f>
        <v/>
      </c>
      <c r="AI177" s="27" t="str" cm="1">
        <f t="array" ref="AI177">IF(AC$2&lt;=$R177,INDEX('Sites Data'!$BI$11:$BI$210,(AC$2+SUM($R$4:$R176))),"")</f>
        <v/>
      </c>
      <c r="AJ177" s="27" t="str" cm="1">
        <f t="array" ref="AJ177">IF(AC$2&lt;=$R177,INDEX('Sites Data'!$BJ$11:$BJ$210,(AC$2+SUM($R$4:$R176))),"")</f>
        <v/>
      </c>
      <c r="AK177" s="27" t="str" cm="1">
        <f t="array" ref="AK177">IF(AC$2&lt;=$R177,INDEX('Sites Data'!$BK$11:$BK$210,(AC$2+SUM($R$4:$R176))),"")</f>
        <v/>
      </c>
      <c r="AL177" s="25" t="str">
        <f>IF(AC177="","",SUMIF(Hide[Unique Types],$C177&amp;" "&amp;AD177&amp;" "&amp;AE177&amp;" "&amp;AF177,SiteCalc2[FCI Charging Capacity '[kWh/day']]))</f>
        <v/>
      </c>
      <c r="AM177" s="27" t="str" cm="1">
        <f t="array" ref="AM177">IF(AM$2&lt;=$R177,INDEX('Sites Data'!$BC$11:$BC$210,(AM$2+SUM($R$4:$R176))),"")</f>
        <v/>
      </c>
      <c r="AN177" s="27" t="str" cm="1">
        <f t="array" ref="AN177">IF(AM$2&lt;=$R177,INDEX('Sites Data'!$BD$11:$BD$210,(AM$2+SUM($R$4:$R176))),"")</f>
        <v/>
      </c>
      <c r="AO177" s="27" t="str" cm="1">
        <f t="array" ref="AO177">IF(AM$2&lt;=$R177,INDEX('Sites Data'!$BE$11:$BE$210,(AM$2+SUM($R$4:$R176))),"")</f>
        <v/>
      </c>
      <c r="AP177" s="27" t="str" cm="1">
        <f t="array" ref="AP177">IF(AM$2&lt;=$R177,INDEX('Sites Data'!$BF$11:$BF$210,(AM$2+SUM($R$4:$R176))),"")</f>
        <v/>
      </c>
      <c r="AQ177" s="27" t="str" cm="1">
        <f t="array" ref="AQ177">IF(AM$2&lt;=$R177,INDEX('Sites Data'!$BG$11:$BG$210,(AM$2+SUM($R$4:$R176))),"")</f>
        <v/>
      </c>
      <c r="AR177" s="27" t="str" cm="1">
        <f t="array" ref="AR177">IF(AM$2&lt;=$R177,INDEX('Sites Data'!$BH$11:$BH$210,(AM$2+SUM($R$4:$R176))),"")</f>
        <v/>
      </c>
      <c r="AS177" s="27" t="str" cm="1">
        <f t="array" ref="AS177">IF(AM$2&lt;=$R177,INDEX('Sites Data'!$BI$11:$BI$210,(AM$2+SUM($R$4:$R176))),"")</f>
        <v/>
      </c>
      <c r="AT177" s="27" t="str" cm="1">
        <f t="array" ref="AT177">IF(AM$2&lt;=$R177,INDEX('Sites Data'!$BJ$11:$BJ$210,(AM$2+SUM($R$4:$R176))),"")</f>
        <v/>
      </c>
      <c r="AU177" s="27" t="str" cm="1">
        <f t="array" ref="AU177">IF(AM$2&lt;=$R177,INDEX('Sites Data'!$BK$11:$BK$210,(AM$2+SUM($R$4:$R176))),"")</f>
        <v/>
      </c>
      <c r="AV177" s="25" t="str">
        <f>IF(AM177="","",SUMIF(Hide[Unique Types],$C177&amp;" "&amp;AN177&amp;" "&amp;AO177&amp;" "&amp;AP177,SiteCalc2[FCI Charging Capacity '[kWh/day']]))</f>
        <v/>
      </c>
      <c r="AW177" s="27" t="str" cm="1">
        <f t="array" ref="AW177">IF(AW$2&lt;=$R177,INDEX('Sites Data'!$BC$11:$BC$210,(AW$2+SUM($R$4:$R176))),"")</f>
        <v/>
      </c>
      <c r="AX177" s="27" t="str" cm="1">
        <f t="array" ref="AX177">IF(AW$2&lt;=$R177,INDEX('Sites Data'!$BD$11:$BD$210,(AW$2+SUM($R$4:$R176))),"")</f>
        <v/>
      </c>
      <c r="AY177" s="27" t="str" cm="1">
        <f t="array" ref="AY177">IF(AW$2&lt;=$R177,INDEX('Sites Data'!$BE$11:$BE$210,(AW$2+SUM($R$4:$R176))),"")</f>
        <v/>
      </c>
      <c r="AZ177" s="27" t="str" cm="1">
        <f t="array" ref="AZ177">IF(AW$2&lt;=$R177,INDEX('Sites Data'!$BF$11:$BF$210,(AW$2+SUM($R$4:$R176))),"")</f>
        <v/>
      </c>
      <c r="BA177" s="27" t="str" cm="1">
        <f t="array" ref="BA177">IF(AW$2&lt;=$R177,INDEX('Sites Data'!$BG$11:$BG$210,(AW$2+SUM($R$4:$R176))),"")</f>
        <v/>
      </c>
      <c r="BB177" s="27" t="str" cm="1">
        <f t="array" ref="BB177">IF(AW$2&lt;=$R177,INDEX('Sites Data'!$BH$11:$BH$210,(AW$2+SUM($R$4:$R176))),"")</f>
        <v/>
      </c>
      <c r="BC177" s="27" t="str" cm="1">
        <f t="array" ref="BC177">IF(AW$2&lt;=$R177,INDEX('Sites Data'!$BI$11:$BI$210,(AW$2+SUM($R$4:$R176))),"")</f>
        <v/>
      </c>
      <c r="BD177" s="27" t="str" cm="1">
        <f t="array" ref="BD177">IF(AW$2&lt;=$R177,INDEX('Sites Data'!$BJ$11:$BJ$210,(AW$2+SUM($R$4:$R176))),"")</f>
        <v/>
      </c>
      <c r="BE177" s="27" t="str" cm="1">
        <f t="array" ref="BE177">IF(AW$2&lt;=$R177,INDEX('Sites Data'!$BK$11:$BK$210,(AW$2+SUM($R$4:$R176))),"")</f>
        <v/>
      </c>
      <c r="BF177" s="25" t="str">
        <f>IF(AW177="","",SUMIF(Hide[Unique Types],$C177&amp;" "&amp;AX177&amp;" "&amp;AY177&amp;" "&amp;AZ177,SiteCalc2[FCI Charging Capacity '[kWh/day']]))</f>
        <v/>
      </c>
      <c r="BG177" s="27" t="str" cm="1">
        <f t="array" ref="BG177">IF(BG$2&lt;=$R177,INDEX('Sites Data'!$BC$11:$BC$210,(BG$2+SUM($R$4:$R176))),"")</f>
        <v/>
      </c>
      <c r="BH177" s="27" t="str" cm="1">
        <f t="array" ref="BH177">IF(BG$2&lt;=$R177,INDEX('Sites Data'!$BD$11:$BD$210,(BG$2+SUM($R$4:$R176))),"")</f>
        <v/>
      </c>
      <c r="BI177" s="27" t="str" cm="1">
        <f t="array" ref="BI177">IF(BG$2&lt;=$R177,INDEX('Sites Data'!$BE$11:$BE$210,(BG$2+SUM($R$4:$R176))),"")</f>
        <v/>
      </c>
      <c r="BJ177" s="27" t="str" cm="1">
        <f t="array" ref="BJ177">IF(BG$2&lt;=$R177,INDEX('Sites Data'!$BF$11:$BF$210,(BG$2+SUM($R$4:$R176))),"")</f>
        <v/>
      </c>
      <c r="BK177" s="27" t="str" cm="1">
        <f t="array" ref="BK177">IF(BG$2&lt;=$R177,INDEX('Sites Data'!$BG$11:$BG$210,(BG$2+SUM($R$4:$R176))),"")</f>
        <v/>
      </c>
      <c r="BL177" s="27" t="str" cm="1">
        <f t="array" ref="BL177">IF(BG$2&lt;=$R177,INDEX('Sites Data'!$BH$11:$BH$210,(BG$2+SUM($R$4:$R176))),"")</f>
        <v/>
      </c>
      <c r="BM177" s="27" t="str" cm="1">
        <f t="array" ref="BM177">IF(BG$2&lt;=$R177,INDEX('Sites Data'!$BI$11:$BI$210,(BG$2+SUM($R$4:$R176))),"")</f>
        <v/>
      </c>
      <c r="BN177" s="27" t="str" cm="1">
        <f t="array" ref="BN177">IF(BG$2&lt;=$R177,INDEX('Sites Data'!$BJ$11:$BJ$210,(BG$2+SUM($R$4:$R176))),"")</f>
        <v/>
      </c>
      <c r="BO177" s="27" t="str" cm="1">
        <f t="array" ref="BO177">IF(BG$2&lt;=$R177,INDEX('Sites Data'!$BK$11:$BK$210,(BG$2+SUM($R$4:$R176))),"")</f>
        <v/>
      </c>
      <c r="BP177" s="25" t="str">
        <f>IF(BG177="","",SUMIF(Hide[Unique Types],$C177&amp;" "&amp;BH177&amp;" "&amp;BI177&amp;" "&amp;BJ177,SiteCalc2[FCI Charging Capacity '[kWh/day']]))</f>
        <v/>
      </c>
      <c r="BQ177" s="27" t="str" cm="1">
        <f t="array" ref="BQ177">IF(BQ$2&lt;=$R177,INDEX('Sites Data'!$BC$11:$BC$210,(BQ$2+SUM($R$4:$R176))),"")</f>
        <v/>
      </c>
      <c r="BR177" s="27" t="str" cm="1">
        <f t="array" ref="BR177">IF(BQ$2&lt;=$R177,INDEX('Sites Data'!$BD$11:$BD$210,(BQ$2+SUM($R$4:$R176))),"")</f>
        <v/>
      </c>
      <c r="BS177" s="27" t="str" cm="1">
        <f t="array" ref="BS177">IF(BQ$2&lt;=$R177,INDEX('Sites Data'!$BE$11:$BE$210,(BQ$2+SUM($R$4:$R176))),"")</f>
        <v/>
      </c>
      <c r="BT177" s="27" t="str" cm="1">
        <f t="array" ref="BT177">IF(BQ$2&lt;=$R177,INDEX('Sites Data'!$BF$11:$BF$210,(BQ$2+SUM($R$4:$R176))),"")</f>
        <v/>
      </c>
      <c r="BU177" s="27" t="str" cm="1">
        <f t="array" ref="BU177">IF(BQ$2&lt;=$R177,INDEX('Sites Data'!$BG$11:$BG$210,(BQ$2+SUM($R$4:$R176))),"")</f>
        <v/>
      </c>
      <c r="BV177" s="27" t="str" cm="1">
        <f t="array" ref="BV177">IF(BQ$2&lt;=$R177,INDEX('Sites Data'!$BH$11:$BH$210,(BQ$2+SUM($R$4:$R176))),"")</f>
        <v/>
      </c>
      <c r="BW177" s="27" t="str" cm="1">
        <f t="array" ref="BW177">IF(BQ$2&lt;=$R177,INDEX('Sites Data'!$BI$11:$BI$210,(BQ$2+SUM($R$4:$R176))),"")</f>
        <v/>
      </c>
      <c r="BX177" s="27" t="str" cm="1">
        <f t="array" ref="BX177">IF(BQ$2&lt;=$R177,INDEX('Sites Data'!$BJ$11:$BJ$210,(BQ$2+SUM($R$4:$R176))),"")</f>
        <v/>
      </c>
      <c r="BY177" s="27" t="str" cm="1">
        <f t="array" ref="BY177">IF(BQ$2&lt;=$R177,INDEX('Sites Data'!$BK$11:$BK$210,(BQ$2+SUM($R$4:$R176))),"")</f>
        <v/>
      </c>
      <c r="BZ177" s="25" t="str">
        <f>IF(BQ177="","",SUMIF(Hide[Unique Types],$C177&amp;" "&amp;BR177&amp;" "&amp;BS177&amp;" "&amp;BT177,SiteCalc2[FCI Charging Capacity '[kWh/day']]))</f>
        <v/>
      </c>
      <c r="CA177" s="27" t="str" cm="1">
        <f t="array" ref="CA177">IF(CA$2&lt;=$R177,INDEX('Sites Data'!$BC$11:$BC$210,(CA$2+SUM($R$4:$R176))),"")</f>
        <v/>
      </c>
      <c r="CB177" s="27" t="str" cm="1">
        <f t="array" ref="CB177">IF(CA$2&lt;=$R177,INDEX('Sites Data'!$BD$11:$BD$210,(CA$2+SUM($R$4:$R176))),"")</f>
        <v/>
      </c>
      <c r="CC177" s="27" t="str" cm="1">
        <f t="array" ref="CC177">IF(CA$2&lt;=$R177,INDEX('Sites Data'!$BE$11:$BE$210,(CA$2+SUM($R$4:$R176))),"")</f>
        <v/>
      </c>
      <c r="CD177" s="27" t="str" cm="1">
        <f t="array" ref="CD177">IF(CA$2&lt;=$R177,INDEX('Sites Data'!$BF$11:$BF$210,(CA$2+SUM($R$4:$R176))),"")</f>
        <v/>
      </c>
      <c r="CE177" s="27" t="str" cm="1">
        <f t="array" ref="CE177">IF(CA$2&lt;=$R177,INDEX('Sites Data'!$BG$11:$BG$210,(CA$2+SUM($R$4:$R176))),"")</f>
        <v/>
      </c>
      <c r="CF177" s="27" t="str" cm="1">
        <f t="array" ref="CF177">IF(CA$2&lt;=$R177,INDEX('Sites Data'!$BH$11:$BH$210,(CA$2+SUM($R$4:$R176))),"")</f>
        <v/>
      </c>
      <c r="CG177" s="27" t="str" cm="1">
        <f t="array" ref="CG177">IF(CA$2&lt;=$R177,INDEX('Sites Data'!$BI$11:$BI$210,(CA$2+SUM($R$4:$R176))),"")</f>
        <v/>
      </c>
      <c r="CH177" s="27" t="str" cm="1">
        <f t="array" ref="CH177">IF(CA$2&lt;=$R177,INDEX('Sites Data'!$BJ$11:$BJ$210,(CA$2+SUM($R$4:$R176))),"")</f>
        <v/>
      </c>
      <c r="CI177" s="27" t="str" cm="1">
        <f t="array" ref="CI177">IF(CA$2&lt;=$R177,INDEX('Sites Data'!$BK$11:$BK$210,(CA$2+SUM($R$4:$R176))),"")</f>
        <v/>
      </c>
      <c r="CJ177" s="25" t="str">
        <f>IF(CA177="","",SUMIF(Hide[Unique Types],$C177&amp;" "&amp;CB177&amp;" "&amp;CC177&amp;" "&amp;CD177,SiteCalc2[FCI Charging Capacity '[kWh/day']]))</f>
        <v/>
      </c>
      <c r="CK177" s="25" t="str">
        <f t="shared" si="35"/>
        <v/>
      </c>
      <c r="CL177" s="25" t="str">
        <f t="shared" si="36"/>
        <v/>
      </c>
      <c r="CM177" s="25" t="str">
        <f t="shared" si="37"/>
        <v/>
      </c>
      <c r="CN177" s="25" t="str">
        <f t="shared" si="38"/>
        <v/>
      </c>
      <c r="CO177" s="25" t="str">
        <f t="shared" si="39"/>
        <v/>
      </c>
      <c r="CP177" s="25" t="str">
        <f t="shared" si="40"/>
        <v/>
      </c>
      <c r="CQ177" s="25" t="str">
        <f t="shared" si="41"/>
        <v/>
      </c>
      <c r="CR177" s="25" t="str">
        <f t="shared" si="42"/>
        <v/>
      </c>
      <c r="CS177" s="25" t="str">
        <f t="shared" si="43"/>
        <v/>
      </c>
      <c r="CT177" s="25" t="str">
        <f t="shared" si="44"/>
        <v/>
      </c>
    </row>
    <row r="178" spans="1:98" x14ac:dyDescent="0.3">
      <c r="A178" s="20">
        <v>175</v>
      </c>
      <c r="B178" s="20">
        <f t="shared" si="45"/>
        <v>0</v>
      </c>
      <c r="D178" s="25">
        <f>_xlfn.XLOOKUP(C178,SiteChar[Site Name],SiteChar[Site Street Address],"",0,1)</f>
        <v>0</v>
      </c>
      <c r="E178" s="25" t="str">
        <f>_xlfn.XLOOKUP(D178,SiteChar[Site Street Address],SiteChar[Site City],"",0,1)</f>
        <v/>
      </c>
      <c r="F178" s="25">
        <f>_xlfn.XLOOKUP($C178,SiteChar[Site Name],SiteChar[Latitude],"",0,1)</f>
        <v>0</v>
      </c>
      <c r="G178" s="25">
        <f>_xlfn.XLOOKUP($C178,SiteChar[Site Name],SiteChar[Longitude],"",0,1)</f>
        <v>0</v>
      </c>
      <c r="H178" s="33">
        <f>_xlfn.XLOOKUP($C178,SiteChar[Site Name],SiteChar[Expected Date of Station Operation],"",0,1)</f>
        <v>0</v>
      </c>
      <c r="I178" s="34">
        <f>_xlfn.XLOOKUP($C178,SiteChar[Site Name],SiteChar[Expected Daily Permitted Hours],"",0,1)</f>
        <v>0</v>
      </c>
      <c r="J178" s="25">
        <f>_xlfn.XLOOKUP($C178,SiteChar[Site Name],SiteChar[Maximum Total Site Power 
'[kW']],"",0,1)</f>
        <v>0</v>
      </c>
      <c r="K178" s="25"/>
      <c r="L178" s="25" cm="1">
        <f t="array" ref="L178">_xlfn.XLOOKUP($C178,SiteChar[Site Name],SiteCalc1[Total Site
FCI 
Power Rating 
'[kW']],"",0,1)</f>
        <v>0</v>
      </c>
      <c r="M178" s="25" cm="1">
        <f t="array" ref="M178">_xlfn.XLOOKUP($C178,SiteChar[Site Name],SiteCalc1[Total 
Site 
LMD-FCI Power Rating 
'[kW']],"",0,1)</f>
        <v>0</v>
      </c>
      <c r="N178" s="25" cm="1">
        <f t="array" ref="N178">_xlfn.XLOOKUP($C178,SiteChar[Site Name],SiteCalc1[Total Site
HD-FCI Power Rating 
'[kW']],"",0,1)</f>
        <v>0</v>
      </c>
      <c r="O178" s="25" cm="1">
        <f t="array" ref="O178">_xlfn.XLOOKUP($C178,SiteChar[Site Name],SiteCalc2[Total Number of 
Site 
FSEs],"",0,1)</f>
        <v>0</v>
      </c>
      <c r="P178" s="27" cm="1">
        <f t="array" ref="P178">_xlfn.XLOOKUP($C178,SiteChar[Site Name],SiteCalc2[Total Number of Site
LMD-FCI FSEs],"",0,1)</f>
        <v>0</v>
      </c>
      <c r="Q178" s="27" cm="1">
        <f t="array" ref="Q178">_xlfn.XLOOKUP($C178,SiteChar[Site Name],SiteCalc2[Total Number of Site
HD-FCI FSEs],"",0,1)</f>
        <v>0</v>
      </c>
      <c r="R178" s="27" t="str" cm="1">
        <f t="array" ref="R178">_xlfn.XLOOKUP(C178,'Sites Data'!AZ185:$AZ$210,'Sites Data'!BA185:$BA$210,"",0,1)</f>
        <v/>
      </c>
      <c r="S178" s="25" t="str" cm="1">
        <f t="array" ref="S178">INDEX('Sites Data'!$BC$11:$BC$210,(S$2+SUM($R$4:R177)))</f>
        <v/>
      </c>
      <c r="T178" s="25" t="str" cm="1">
        <f t="array" ref="T178">INDEX('Sites Data'!$BD$11:$BD$210,(S$2+SUM($R$4:R177)))</f>
        <v/>
      </c>
      <c r="U178" s="25" t="str" cm="1">
        <f t="array" ref="U178">INDEX('Sites Data'!$BE$11:$BE$210,(S$2+SUM($R$4:$R177)))</f>
        <v/>
      </c>
      <c r="V178" s="25" t="str" cm="1">
        <f t="array" ref="V178">INDEX('Sites Data'!$BF$11:$BF$210,(S$2+SUM($R$4:$R177)))</f>
        <v/>
      </c>
      <c r="W178" s="25" t="str" cm="1">
        <f t="array" ref="W178">INDEX('Sites Data'!$BG$11:$BG$210,(S$2+SUM($R$4:$R177)))</f>
        <v/>
      </c>
      <c r="X178" s="25" t="str" cm="1">
        <f t="array" ref="X178">INDEX('Sites Data'!$BH$11:$BH$210,(S$2+SUM($R$4:$R177)))</f>
        <v/>
      </c>
      <c r="Y178" s="25" t="str" cm="1">
        <f t="array" ref="Y178">INDEX('Sites Data'!$BI$11:$BI$210,(S$2+SUM($R$4:$R177)))</f>
        <v/>
      </c>
      <c r="Z178" s="25" t="str" cm="1">
        <f t="array" ref="Z178">INDEX('Sites Data'!$BJ$11:$BJ$210,(S$2+SUM($R$4:$R177)))</f>
        <v/>
      </c>
      <c r="AA178" s="25" t="str" cm="1">
        <f t="array" ref="AA178">INDEX('Sites Data'!$BK$11:$BK$210,(S$2+SUM($R$4:$R177)))</f>
        <v/>
      </c>
      <c r="AB178" s="25" t="str">
        <f>IF(S178="","",SUMIF(Hide[Unique Types],$C178&amp;" "&amp;T178&amp;" "&amp;U178&amp;" "&amp;V178,SiteCalc2[FCI Charging Capacity '[kWh/day']]))</f>
        <v/>
      </c>
      <c r="AC178" s="27" t="str" cm="1">
        <f t="array" ref="AC178">IF(AC$2&lt;=$R178,INDEX('Sites Data'!$BC$11:$BC$210,(AC$2+SUM($R$4:$R177))),"")</f>
        <v/>
      </c>
      <c r="AD178" s="152" t="str" cm="1">
        <f t="array" ref="AD178">IF(AC$2&lt;=$R178,INDEX('Sites Data'!$BD$11:$BD$210,(AC$2+SUM($R$4:$R177))),"")</f>
        <v/>
      </c>
      <c r="AE178" s="27" t="str" cm="1">
        <f t="array" ref="AE178">IF(AC$2&lt;=$R178,INDEX('Sites Data'!$BE$11:$BE$210,(AC$2+SUM($R$4:$R177))),"")</f>
        <v/>
      </c>
      <c r="AF178" s="27" t="str" cm="1">
        <f t="array" ref="AF178">IF(AC$2&lt;=$R178,INDEX('Sites Data'!$BF$11:$BF$210,(AC$2+SUM($R$4:$R177))),"")</f>
        <v/>
      </c>
      <c r="AG178" s="27" t="str" cm="1">
        <f t="array" ref="AG178">IF(AC$2&lt;=$R178,INDEX('Sites Data'!$BG$11:$BG$210,(AC$2+SUM($R$4:$R177))),"")</f>
        <v/>
      </c>
      <c r="AH178" s="27" t="str" cm="1">
        <f t="array" ref="AH178">IF(AC$2&lt;=$R178,INDEX('Sites Data'!$BH$11:$BH$210,(AC$2+SUM($R$4:$R177))),"")</f>
        <v/>
      </c>
      <c r="AI178" s="27" t="str" cm="1">
        <f t="array" ref="AI178">IF(AC$2&lt;=$R178,INDEX('Sites Data'!$BI$11:$BI$210,(AC$2+SUM($R$4:$R177))),"")</f>
        <v/>
      </c>
      <c r="AJ178" s="27" t="str" cm="1">
        <f t="array" ref="AJ178">IF(AC$2&lt;=$R178,INDEX('Sites Data'!$BJ$11:$BJ$210,(AC$2+SUM($R$4:$R177))),"")</f>
        <v/>
      </c>
      <c r="AK178" s="27" t="str" cm="1">
        <f t="array" ref="AK178">IF(AC$2&lt;=$R178,INDEX('Sites Data'!$BK$11:$BK$210,(AC$2+SUM($R$4:$R177))),"")</f>
        <v/>
      </c>
      <c r="AL178" s="25" t="str">
        <f>IF(AC178="","",SUMIF(Hide[Unique Types],$C178&amp;" "&amp;AD178&amp;" "&amp;AE178&amp;" "&amp;AF178,SiteCalc2[FCI Charging Capacity '[kWh/day']]))</f>
        <v/>
      </c>
      <c r="AM178" s="27" t="str" cm="1">
        <f t="array" ref="AM178">IF(AM$2&lt;=$R178,INDEX('Sites Data'!$BC$11:$BC$210,(AM$2+SUM($R$4:$R177))),"")</f>
        <v/>
      </c>
      <c r="AN178" s="27" t="str" cm="1">
        <f t="array" ref="AN178">IF(AM$2&lt;=$R178,INDEX('Sites Data'!$BD$11:$BD$210,(AM$2+SUM($R$4:$R177))),"")</f>
        <v/>
      </c>
      <c r="AO178" s="27" t="str" cm="1">
        <f t="array" ref="AO178">IF(AM$2&lt;=$R178,INDEX('Sites Data'!$BE$11:$BE$210,(AM$2+SUM($R$4:$R177))),"")</f>
        <v/>
      </c>
      <c r="AP178" s="27" t="str" cm="1">
        <f t="array" ref="AP178">IF(AM$2&lt;=$R178,INDEX('Sites Data'!$BF$11:$BF$210,(AM$2+SUM($R$4:$R177))),"")</f>
        <v/>
      </c>
      <c r="AQ178" s="27" t="str" cm="1">
        <f t="array" ref="AQ178">IF(AM$2&lt;=$R178,INDEX('Sites Data'!$BG$11:$BG$210,(AM$2+SUM($R$4:$R177))),"")</f>
        <v/>
      </c>
      <c r="AR178" s="27" t="str" cm="1">
        <f t="array" ref="AR178">IF(AM$2&lt;=$R178,INDEX('Sites Data'!$BH$11:$BH$210,(AM$2+SUM($R$4:$R177))),"")</f>
        <v/>
      </c>
      <c r="AS178" s="27" t="str" cm="1">
        <f t="array" ref="AS178">IF(AM$2&lt;=$R178,INDEX('Sites Data'!$BI$11:$BI$210,(AM$2+SUM($R$4:$R177))),"")</f>
        <v/>
      </c>
      <c r="AT178" s="27" t="str" cm="1">
        <f t="array" ref="AT178">IF(AM$2&lt;=$R178,INDEX('Sites Data'!$BJ$11:$BJ$210,(AM$2+SUM($R$4:$R177))),"")</f>
        <v/>
      </c>
      <c r="AU178" s="27" t="str" cm="1">
        <f t="array" ref="AU178">IF(AM$2&lt;=$R178,INDEX('Sites Data'!$BK$11:$BK$210,(AM$2+SUM($R$4:$R177))),"")</f>
        <v/>
      </c>
      <c r="AV178" s="25" t="str">
        <f>IF(AM178="","",SUMIF(Hide[Unique Types],$C178&amp;" "&amp;AN178&amp;" "&amp;AO178&amp;" "&amp;AP178,SiteCalc2[FCI Charging Capacity '[kWh/day']]))</f>
        <v/>
      </c>
      <c r="AW178" s="27" t="str" cm="1">
        <f t="array" ref="AW178">IF(AW$2&lt;=$R178,INDEX('Sites Data'!$BC$11:$BC$210,(AW$2+SUM($R$4:$R177))),"")</f>
        <v/>
      </c>
      <c r="AX178" s="27" t="str" cm="1">
        <f t="array" ref="AX178">IF(AW$2&lt;=$R178,INDEX('Sites Data'!$BD$11:$BD$210,(AW$2+SUM($R$4:$R177))),"")</f>
        <v/>
      </c>
      <c r="AY178" s="27" t="str" cm="1">
        <f t="array" ref="AY178">IF(AW$2&lt;=$R178,INDEX('Sites Data'!$BE$11:$BE$210,(AW$2+SUM($R$4:$R177))),"")</f>
        <v/>
      </c>
      <c r="AZ178" s="27" t="str" cm="1">
        <f t="array" ref="AZ178">IF(AW$2&lt;=$R178,INDEX('Sites Data'!$BF$11:$BF$210,(AW$2+SUM($R$4:$R177))),"")</f>
        <v/>
      </c>
      <c r="BA178" s="27" t="str" cm="1">
        <f t="array" ref="BA178">IF(AW$2&lt;=$R178,INDEX('Sites Data'!$BG$11:$BG$210,(AW$2+SUM($R$4:$R177))),"")</f>
        <v/>
      </c>
      <c r="BB178" s="27" t="str" cm="1">
        <f t="array" ref="BB178">IF(AW$2&lt;=$R178,INDEX('Sites Data'!$BH$11:$BH$210,(AW$2+SUM($R$4:$R177))),"")</f>
        <v/>
      </c>
      <c r="BC178" s="27" t="str" cm="1">
        <f t="array" ref="BC178">IF(AW$2&lt;=$R178,INDEX('Sites Data'!$BI$11:$BI$210,(AW$2+SUM($R$4:$R177))),"")</f>
        <v/>
      </c>
      <c r="BD178" s="27" t="str" cm="1">
        <f t="array" ref="BD178">IF(AW$2&lt;=$R178,INDEX('Sites Data'!$BJ$11:$BJ$210,(AW$2+SUM($R$4:$R177))),"")</f>
        <v/>
      </c>
      <c r="BE178" s="27" t="str" cm="1">
        <f t="array" ref="BE178">IF(AW$2&lt;=$R178,INDEX('Sites Data'!$BK$11:$BK$210,(AW$2+SUM($R$4:$R177))),"")</f>
        <v/>
      </c>
      <c r="BF178" s="25" t="str">
        <f>IF(AW178="","",SUMIF(Hide[Unique Types],$C178&amp;" "&amp;AX178&amp;" "&amp;AY178&amp;" "&amp;AZ178,SiteCalc2[FCI Charging Capacity '[kWh/day']]))</f>
        <v/>
      </c>
      <c r="BG178" s="27" t="str" cm="1">
        <f t="array" ref="BG178">IF(BG$2&lt;=$R178,INDEX('Sites Data'!$BC$11:$BC$210,(BG$2+SUM($R$4:$R177))),"")</f>
        <v/>
      </c>
      <c r="BH178" s="27" t="str" cm="1">
        <f t="array" ref="BH178">IF(BG$2&lt;=$R178,INDEX('Sites Data'!$BD$11:$BD$210,(BG$2+SUM($R$4:$R177))),"")</f>
        <v/>
      </c>
      <c r="BI178" s="27" t="str" cm="1">
        <f t="array" ref="BI178">IF(BG$2&lt;=$R178,INDEX('Sites Data'!$BE$11:$BE$210,(BG$2+SUM($R$4:$R177))),"")</f>
        <v/>
      </c>
      <c r="BJ178" s="27" t="str" cm="1">
        <f t="array" ref="BJ178">IF(BG$2&lt;=$R178,INDEX('Sites Data'!$BF$11:$BF$210,(BG$2+SUM($R$4:$R177))),"")</f>
        <v/>
      </c>
      <c r="BK178" s="27" t="str" cm="1">
        <f t="array" ref="BK178">IF(BG$2&lt;=$R178,INDEX('Sites Data'!$BG$11:$BG$210,(BG$2+SUM($R$4:$R177))),"")</f>
        <v/>
      </c>
      <c r="BL178" s="27" t="str" cm="1">
        <f t="array" ref="BL178">IF(BG$2&lt;=$R178,INDEX('Sites Data'!$BH$11:$BH$210,(BG$2+SUM($R$4:$R177))),"")</f>
        <v/>
      </c>
      <c r="BM178" s="27" t="str" cm="1">
        <f t="array" ref="BM178">IF(BG$2&lt;=$R178,INDEX('Sites Data'!$BI$11:$BI$210,(BG$2+SUM($R$4:$R177))),"")</f>
        <v/>
      </c>
      <c r="BN178" s="27" t="str" cm="1">
        <f t="array" ref="BN178">IF(BG$2&lt;=$R178,INDEX('Sites Data'!$BJ$11:$BJ$210,(BG$2+SUM($R$4:$R177))),"")</f>
        <v/>
      </c>
      <c r="BO178" s="27" t="str" cm="1">
        <f t="array" ref="BO178">IF(BG$2&lt;=$R178,INDEX('Sites Data'!$BK$11:$BK$210,(BG$2+SUM($R$4:$R177))),"")</f>
        <v/>
      </c>
      <c r="BP178" s="25" t="str">
        <f>IF(BG178="","",SUMIF(Hide[Unique Types],$C178&amp;" "&amp;BH178&amp;" "&amp;BI178&amp;" "&amp;BJ178,SiteCalc2[FCI Charging Capacity '[kWh/day']]))</f>
        <v/>
      </c>
      <c r="BQ178" s="27" t="str" cm="1">
        <f t="array" ref="BQ178">IF(BQ$2&lt;=$R178,INDEX('Sites Data'!$BC$11:$BC$210,(BQ$2+SUM($R$4:$R177))),"")</f>
        <v/>
      </c>
      <c r="BR178" s="27" t="str" cm="1">
        <f t="array" ref="BR178">IF(BQ$2&lt;=$R178,INDEX('Sites Data'!$BD$11:$BD$210,(BQ$2+SUM($R$4:$R177))),"")</f>
        <v/>
      </c>
      <c r="BS178" s="27" t="str" cm="1">
        <f t="array" ref="BS178">IF(BQ$2&lt;=$R178,INDEX('Sites Data'!$BE$11:$BE$210,(BQ$2+SUM($R$4:$R177))),"")</f>
        <v/>
      </c>
      <c r="BT178" s="27" t="str" cm="1">
        <f t="array" ref="BT178">IF(BQ$2&lt;=$R178,INDEX('Sites Data'!$BF$11:$BF$210,(BQ$2+SUM($R$4:$R177))),"")</f>
        <v/>
      </c>
      <c r="BU178" s="27" t="str" cm="1">
        <f t="array" ref="BU178">IF(BQ$2&lt;=$R178,INDEX('Sites Data'!$BG$11:$BG$210,(BQ$2+SUM($R$4:$R177))),"")</f>
        <v/>
      </c>
      <c r="BV178" s="27" t="str" cm="1">
        <f t="array" ref="BV178">IF(BQ$2&lt;=$R178,INDEX('Sites Data'!$BH$11:$BH$210,(BQ$2+SUM($R$4:$R177))),"")</f>
        <v/>
      </c>
      <c r="BW178" s="27" t="str" cm="1">
        <f t="array" ref="BW178">IF(BQ$2&lt;=$R178,INDEX('Sites Data'!$BI$11:$BI$210,(BQ$2+SUM($R$4:$R177))),"")</f>
        <v/>
      </c>
      <c r="BX178" s="27" t="str" cm="1">
        <f t="array" ref="BX178">IF(BQ$2&lt;=$R178,INDEX('Sites Data'!$BJ$11:$BJ$210,(BQ$2+SUM($R$4:$R177))),"")</f>
        <v/>
      </c>
      <c r="BY178" s="27" t="str" cm="1">
        <f t="array" ref="BY178">IF(BQ$2&lt;=$R178,INDEX('Sites Data'!$BK$11:$BK$210,(BQ$2+SUM($R$4:$R177))),"")</f>
        <v/>
      </c>
      <c r="BZ178" s="25" t="str">
        <f>IF(BQ178="","",SUMIF(Hide[Unique Types],$C178&amp;" "&amp;BR178&amp;" "&amp;BS178&amp;" "&amp;BT178,SiteCalc2[FCI Charging Capacity '[kWh/day']]))</f>
        <v/>
      </c>
      <c r="CA178" s="27" t="str" cm="1">
        <f t="array" ref="CA178">IF(CA$2&lt;=$R178,INDEX('Sites Data'!$BC$11:$BC$210,(CA$2+SUM($R$4:$R177))),"")</f>
        <v/>
      </c>
      <c r="CB178" s="27" t="str" cm="1">
        <f t="array" ref="CB178">IF(CA$2&lt;=$R178,INDEX('Sites Data'!$BD$11:$BD$210,(CA$2+SUM($R$4:$R177))),"")</f>
        <v/>
      </c>
      <c r="CC178" s="27" t="str" cm="1">
        <f t="array" ref="CC178">IF(CA$2&lt;=$R178,INDEX('Sites Data'!$BE$11:$BE$210,(CA$2+SUM($R$4:$R177))),"")</f>
        <v/>
      </c>
      <c r="CD178" s="27" t="str" cm="1">
        <f t="array" ref="CD178">IF(CA$2&lt;=$R178,INDEX('Sites Data'!$BF$11:$BF$210,(CA$2+SUM($R$4:$R177))),"")</f>
        <v/>
      </c>
      <c r="CE178" s="27" t="str" cm="1">
        <f t="array" ref="CE178">IF(CA$2&lt;=$R178,INDEX('Sites Data'!$BG$11:$BG$210,(CA$2+SUM($R$4:$R177))),"")</f>
        <v/>
      </c>
      <c r="CF178" s="27" t="str" cm="1">
        <f t="array" ref="CF178">IF(CA$2&lt;=$R178,INDEX('Sites Data'!$BH$11:$BH$210,(CA$2+SUM($R$4:$R177))),"")</f>
        <v/>
      </c>
      <c r="CG178" s="27" t="str" cm="1">
        <f t="array" ref="CG178">IF(CA$2&lt;=$R178,INDEX('Sites Data'!$BI$11:$BI$210,(CA$2+SUM($R$4:$R177))),"")</f>
        <v/>
      </c>
      <c r="CH178" s="27" t="str" cm="1">
        <f t="array" ref="CH178">IF(CA$2&lt;=$R178,INDEX('Sites Data'!$BJ$11:$BJ$210,(CA$2+SUM($R$4:$R177))),"")</f>
        <v/>
      </c>
      <c r="CI178" s="27" t="str" cm="1">
        <f t="array" ref="CI178">IF(CA$2&lt;=$R178,INDEX('Sites Data'!$BK$11:$BK$210,(CA$2+SUM($R$4:$R177))),"")</f>
        <v/>
      </c>
      <c r="CJ178" s="25" t="str">
        <f>IF(CA178="","",SUMIF(Hide[Unique Types],$C178&amp;" "&amp;CB178&amp;" "&amp;CC178&amp;" "&amp;CD178,SiteCalc2[FCI Charging Capacity '[kWh/day']]))</f>
        <v/>
      </c>
      <c r="CK178" s="25" t="str">
        <f t="shared" si="35"/>
        <v/>
      </c>
      <c r="CL178" s="25" t="str">
        <f t="shared" si="36"/>
        <v/>
      </c>
      <c r="CM178" s="25" t="str">
        <f t="shared" si="37"/>
        <v/>
      </c>
      <c r="CN178" s="25" t="str">
        <f t="shared" si="38"/>
        <v/>
      </c>
      <c r="CO178" s="25" t="str">
        <f t="shared" si="39"/>
        <v/>
      </c>
      <c r="CP178" s="25" t="str">
        <f t="shared" si="40"/>
        <v/>
      </c>
      <c r="CQ178" s="25" t="str">
        <f t="shared" si="41"/>
        <v/>
      </c>
      <c r="CR178" s="25" t="str">
        <f t="shared" si="42"/>
        <v/>
      </c>
      <c r="CS178" s="25" t="str">
        <f t="shared" si="43"/>
        <v/>
      </c>
      <c r="CT178" s="25" t="str">
        <f t="shared" si="44"/>
        <v/>
      </c>
    </row>
    <row r="179" spans="1:98" x14ac:dyDescent="0.3">
      <c r="A179" s="20">
        <v>176</v>
      </c>
      <c r="B179" s="20">
        <f t="shared" si="45"/>
        <v>0</v>
      </c>
      <c r="D179" s="25">
        <f>_xlfn.XLOOKUP(C179,SiteChar[Site Name],SiteChar[Site Street Address],"",0,1)</f>
        <v>0</v>
      </c>
      <c r="E179" s="25" t="str">
        <f>_xlfn.XLOOKUP(D179,SiteChar[Site Street Address],SiteChar[Site City],"",0,1)</f>
        <v/>
      </c>
      <c r="F179" s="25">
        <f>_xlfn.XLOOKUP($C179,SiteChar[Site Name],SiteChar[Latitude],"",0,1)</f>
        <v>0</v>
      </c>
      <c r="G179" s="25">
        <f>_xlfn.XLOOKUP($C179,SiteChar[Site Name],SiteChar[Longitude],"",0,1)</f>
        <v>0</v>
      </c>
      <c r="H179" s="33">
        <f>_xlfn.XLOOKUP($C179,SiteChar[Site Name],SiteChar[Expected Date of Station Operation],"",0,1)</f>
        <v>0</v>
      </c>
      <c r="I179" s="34">
        <f>_xlfn.XLOOKUP($C179,SiteChar[Site Name],SiteChar[Expected Daily Permitted Hours],"",0,1)</f>
        <v>0</v>
      </c>
      <c r="J179" s="25">
        <f>_xlfn.XLOOKUP($C179,SiteChar[Site Name],SiteChar[Maximum Total Site Power 
'[kW']],"",0,1)</f>
        <v>0</v>
      </c>
      <c r="K179" s="25"/>
      <c r="L179" s="25" cm="1">
        <f t="array" ref="L179">_xlfn.XLOOKUP($C179,SiteChar[Site Name],SiteCalc1[Total Site
FCI 
Power Rating 
'[kW']],"",0,1)</f>
        <v>0</v>
      </c>
      <c r="M179" s="25" cm="1">
        <f t="array" ref="M179">_xlfn.XLOOKUP($C179,SiteChar[Site Name],SiteCalc1[Total 
Site 
LMD-FCI Power Rating 
'[kW']],"",0,1)</f>
        <v>0</v>
      </c>
      <c r="N179" s="25" cm="1">
        <f t="array" ref="N179">_xlfn.XLOOKUP($C179,SiteChar[Site Name],SiteCalc1[Total Site
HD-FCI Power Rating 
'[kW']],"",0,1)</f>
        <v>0</v>
      </c>
      <c r="O179" s="25" cm="1">
        <f t="array" ref="O179">_xlfn.XLOOKUP($C179,SiteChar[Site Name],SiteCalc2[Total Number of 
Site 
FSEs],"",0,1)</f>
        <v>0</v>
      </c>
      <c r="P179" s="27" cm="1">
        <f t="array" ref="P179">_xlfn.XLOOKUP($C179,SiteChar[Site Name],SiteCalc2[Total Number of Site
LMD-FCI FSEs],"",0,1)</f>
        <v>0</v>
      </c>
      <c r="Q179" s="27" cm="1">
        <f t="array" ref="Q179">_xlfn.XLOOKUP($C179,SiteChar[Site Name],SiteCalc2[Total Number of Site
HD-FCI FSEs],"",0,1)</f>
        <v>0</v>
      </c>
      <c r="R179" s="27" t="str" cm="1">
        <f t="array" ref="R179">_xlfn.XLOOKUP(C179,'Sites Data'!AZ186:$AZ$210,'Sites Data'!BA186:$BA$210,"",0,1)</f>
        <v/>
      </c>
      <c r="S179" s="25" t="str" cm="1">
        <f t="array" ref="S179">INDEX('Sites Data'!$BC$11:$BC$210,(S$2+SUM($R$4:R178)))</f>
        <v/>
      </c>
      <c r="T179" s="25" t="str" cm="1">
        <f t="array" ref="T179">INDEX('Sites Data'!$BD$11:$BD$210,(S$2+SUM($R$4:R178)))</f>
        <v/>
      </c>
      <c r="U179" s="25" t="str" cm="1">
        <f t="array" ref="U179">INDEX('Sites Data'!$BE$11:$BE$210,(S$2+SUM($R$4:$R178)))</f>
        <v/>
      </c>
      <c r="V179" s="25" t="str" cm="1">
        <f t="array" ref="V179">INDEX('Sites Data'!$BF$11:$BF$210,(S$2+SUM($R$4:$R178)))</f>
        <v/>
      </c>
      <c r="W179" s="25" t="str" cm="1">
        <f t="array" ref="W179">INDEX('Sites Data'!$BG$11:$BG$210,(S$2+SUM($R$4:$R178)))</f>
        <v/>
      </c>
      <c r="X179" s="25" t="str" cm="1">
        <f t="array" ref="X179">INDEX('Sites Data'!$BH$11:$BH$210,(S$2+SUM($R$4:$R178)))</f>
        <v/>
      </c>
      <c r="Y179" s="25" t="str" cm="1">
        <f t="array" ref="Y179">INDEX('Sites Data'!$BI$11:$BI$210,(S$2+SUM($R$4:$R178)))</f>
        <v/>
      </c>
      <c r="Z179" s="25" t="str" cm="1">
        <f t="array" ref="Z179">INDEX('Sites Data'!$BJ$11:$BJ$210,(S$2+SUM($R$4:$R178)))</f>
        <v/>
      </c>
      <c r="AA179" s="25" t="str" cm="1">
        <f t="array" ref="AA179">INDEX('Sites Data'!$BK$11:$BK$210,(S$2+SUM($R$4:$R178)))</f>
        <v/>
      </c>
      <c r="AB179" s="25" t="str">
        <f>IF(S179="","",SUMIF(Hide[Unique Types],$C179&amp;" "&amp;T179&amp;" "&amp;U179&amp;" "&amp;V179,SiteCalc2[FCI Charging Capacity '[kWh/day']]))</f>
        <v/>
      </c>
      <c r="AC179" s="27" t="str" cm="1">
        <f t="array" ref="AC179">IF(AC$2&lt;=$R179,INDEX('Sites Data'!$BC$11:$BC$210,(AC$2+SUM($R$4:$R178))),"")</f>
        <v/>
      </c>
      <c r="AD179" s="152" t="str" cm="1">
        <f t="array" ref="AD179">IF(AC$2&lt;=$R179,INDEX('Sites Data'!$BD$11:$BD$210,(AC$2+SUM($R$4:$R178))),"")</f>
        <v/>
      </c>
      <c r="AE179" s="27" t="str" cm="1">
        <f t="array" ref="AE179">IF(AC$2&lt;=$R179,INDEX('Sites Data'!$BE$11:$BE$210,(AC$2+SUM($R$4:$R178))),"")</f>
        <v/>
      </c>
      <c r="AF179" s="27" t="str" cm="1">
        <f t="array" ref="AF179">IF(AC$2&lt;=$R179,INDEX('Sites Data'!$BF$11:$BF$210,(AC$2+SUM($R$4:$R178))),"")</f>
        <v/>
      </c>
      <c r="AG179" s="27" t="str" cm="1">
        <f t="array" ref="AG179">IF(AC$2&lt;=$R179,INDEX('Sites Data'!$BG$11:$BG$210,(AC$2+SUM($R$4:$R178))),"")</f>
        <v/>
      </c>
      <c r="AH179" s="27" t="str" cm="1">
        <f t="array" ref="AH179">IF(AC$2&lt;=$R179,INDEX('Sites Data'!$BH$11:$BH$210,(AC$2+SUM($R$4:$R178))),"")</f>
        <v/>
      </c>
      <c r="AI179" s="27" t="str" cm="1">
        <f t="array" ref="AI179">IF(AC$2&lt;=$R179,INDEX('Sites Data'!$BI$11:$BI$210,(AC$2+SUM($R$4:$R178))),"")</f>
        <v/>
      </c>
      <c r="AJ179" s="27" t="str" cm="1">
        <f t="array" ref="AJ179">IF(AC$2&lt;=$R179,INDEX('Sites Data'!$BJ$11:$BJ$210,(AC$2+SUM($R$4:$R178))),"")</f>
        <v/>
      </c>
      <c r="AK179" s="27" t="str" cm="1">
        <f t="array" ref="AK179">IF(AC$2&lt;=$R179,INDEX('Sites Data'!$BK$11:$BK$210,(AC$2+SUM($R$4:$R178))),"")</f>
        <v/>
      </c>
      <c r="AL179" s="25" t="str">
        <f>IF(AC179="","",SUMIF(Hide[Unique Types],$C179&amp;" "&amp;AD179&amp;" "&amp;AE179&amp;" "&amp;AF179,SiteCalc2[FCI Charging Capacity '[kWh/day']]))</f>
        <v/>
      </c>
      <c r="AM179" s="27" t="str" cm="1">
        <f t="array" ref="AM179">IF(AM$2&lt;=$R179,INDEX('Sites Data'!$BC$11:$BC$210,(AM$2+SUM($R$4:$R178))),"")</f>
        <v/>
      </c>
      <c r="AN179" s="27" t="str" cm="1">
        <f t="array" ref="AN179">IF(AM$2&lt;=$R179,INDEX('Sites Data'!$BD$11:$BD$210,(AM$2+SUM($R$4:$R178))),"")</f>
        <v/>
      </c>
      <c r="AO179" s="27" t="str" cm="1">
        <f t="array" ref="AO179">IF(AM$2&lt;=$R179,INDEX('Sites Data'!$BE$11:$BE$210,(AM$2+SUM($R$4:$R178))),"")</f>
        <v/>
      </c>
      <c r="AP179" s="27" t="str" cm="1">
        <f t="array" ref="AP179">IF(AM$2&lt;=$R179,INDEX('Sites Data'!$BF$11:$BF$210,(AM$2+SUM($R$4:$R178))),"")</f>
        <v/>
      </c>
      <c r="AQ179" s="27" t="str" cm="1">
        <f t="array" ref="AQ179">IF(AM$2&lt;=$R179,INDEX('Sites Data'!$BG$11:$BG$210,(AM$2+SUM($R$4:$R178))),"")</f>
        <v/>
      </c>
      <c r="AR179" s="27" t="str" cm="1">
        <f t="array" ref="AR179">IF(AM$2&lt;=$R179,INDEX('Sites Data'!$BH$11:$BH$210,(AM$2+SUM($R$4:$R178))),"")</f>
        <v/>
      </c>
      <c r="AS179" s="27" t="str" cm="1">
        <f t="array" ref="AS179">IF(AM$2&lt;=$R179,INDEX('Sites Data'!$BI$11:$BI$210,(AM$2+SUM($R$4:$R178))),"")</f>
        <v/>
      </c>
      <c r="AT179" s="27" t="str" cm="1">
        <f t="array" ref="AT179">IF(AM$2&lt;=$R179,INDEX('Sites Data'!$BJ$11:$BJ$210,(AM$2+SUM($R$4:$R178))),"")</f>
        <v/>
      </c>
      <c r="AU179" s="27" t="str" cm="1">
        <f t="array" ref="AU179">IF(AM$2&lt;=$R179,INDEX('Sites Data'!$BK$11:$BK$210,(AM$2+SUM($R$4:$R178))),"")</f>
        <v/>
      </c>
      <c r="AV179" s="25" t="str">
        <f>IF(AM179="","",SUMIF(Hide[Unique Types],$C179&amp;" "&amp;AN179&amp;" "&amp;AO179&amp;" "&amp;AP179,SiteCalc2[FCI Charging Capacity '[kWh/day']]))</f>
        <v/>
      </c>
      <c r="AW179" s="27" t="str" cm="1">
        <f t="array" ref="AW179">IF(AW$2&lt;=$R179,INDEX('Sites Data'!$BC$11:$BC$210,(AW$2+SUM($R$4:$R178))),"")</f>
        <v/>
      </c>
      <c r="AX179" s="27" t="str" cm="1">
        <f t="array" ref="AX179">IF(AW$2&lt;=$R179,INDEX('Sites Data'!$BD$11:$BD$210,(AW$2+SUM($R$4:$R178))),"")</f>
        <v/>
      </c>
      <c r="AY179" s="27" t="str" cm="1">
        <f t="array" ref="AY179">IF(AW$2&lt;=$R179,INDEX('Sites Data'!$BE$11:$BE$210,(AW$2+SUM($R$4:$R178))),"")</f>
        <v/>
      </c>
      <c r="AZ179" s="27" t="str" cm="1">
        <f t="array" ref="AZ179">IF(AW$2&lt;=$R179,INDEX('Sites Data'!$BF$11:$BF$210,(AW$2+SUM($R$4:$R178))),"")</f>
        <v/>
      </c>
      <c r="BA179" s="27" t="str" cm="1">
        <f t="array" ref="BA179">IF(AW$2&lt;=$R179,INDEX('Sites Data'!$BG$11:$BG$210,(AW$2+SUM($R$4:$R178))),"")</f>
        <v/>
      </c>
      <c r="BB179" s="27" t="str" cm="1">
        <f t="array" ref="BB179">IF(AW$2&lt;=$R179,INDEX('Sites Data'!$BH$11:$BH$210,(AW$2+SUM($R$4:$R178))),"")</f>
        <v/>
      </c>
      <c r="BC179" s="27" t="str" cm="1">
        <f t="array" ref="BC179">IF(AW$2&lt;=$R179,INDEX('Sites Data'!$BI$11:$BI$210,(AW$2+SUM($R$4:$R178))),"")</f>
        <v/>
      </c>
      <c r="BD179" s="27" t="str" cm="1">
        <f t="array" ref="BD179">IF(AW$2&lt;=$R179,INDEX('Sites Data'!$BJ$11:$BJ$210,(AW$2+SUM($R$4:$R178))),"")</f>
        <v/>
      </c>
      <c r="BE179" s="27" t="str" cm="1">
        <f t="array" ref="BE179">IF(AW$2&lt;=$R179,INDEX('Sites Data'!$BK$11:$BK$210,(AW$2+SUM($R$4:$R178))),"")</f>
        <v/>
      </c>
      <c r="BF179" s="25" t="str">
        <f>IF(AW179="","",SUMIF(Hide[Unique Types],$C179&amp;" "&amp;AX179&amp;" "&amp;AY179&amp;" "&amp;AZ179,SiteCalc2[FCI Charging Capacity '[kWh/day']]))</f>
        <v/>
      </c>
      <c r="BG179" s="27" t="str" cm="1">
        <f t="array" ref="BG179">IF(BG$2&lt;=$R179,INDEX('Sites Data'!$BC$11:$BC$210,(BG$2+SUM($R$4:$R178))),"")</f>
        <v/>
      </c>
      <c r="BH179" s="27" t="str" cm="1">
        <f t="array" ref="BH179">IF(BG$2&lt;=$R179,INDEX('Sites Data'!$BD$11:$BD$210,(BG$2+SUM($R$4:$R178))),"")</f>
        <v/>
      </c>
      <c r="BI179" s="27" t="str" cm="1">
        <f t="array" ref="BI179">IF(BG$2&lt;=$R179,INDEX('Sites Data'!$BE$11:$BE$210,(BG$2+SUM($R$4:$R178))),"")</f>
        <v/>
      </c>
      <c r="BJ179" s="27" t="str" cm="1">
        <f t="array" ref="BJ179">IF(BG$2&lt;=$R179,INDEX('Sites Data'!$BF$11:$BF$210,(BG$2+SUM($R$4:$R178))),"")</f>
        <v/>
      </c>
      <c r="BK179" s="27" t="str" cm="1">
        <f t="array" ref="BK179">IF(BG$2&lt;=$R179,INDEX('Sites Data'!$BG$11:$BG$210,(BG$2+SUM($R$4:$R178))),"")</f>
        <v/>
      </c>
      <c r="BL179" s="27" t="str" cm="1">
        <f t="array" ref="BL179">IF(BG$2&lt;=$R179,INDEX('Sites Data'!$BH$11:$BH$210,(BG$2+SUM($R$4:$R178))),"")</f>
        <v/>
      </c>
      <c r="BM179" s="27" t="str" cm="1">
        <f t="array" ref="BM179">IF(BG$2&lt;=$R179,INDEX('Sites Data'!$BI$11:$BI$210,(BG$2+SUM($R$4:$R178))),"")</f>
        <v/>
      </c>
      <c r="BN179" s="27" t="str" cm="1">
        <f t="array" ref="BN179">IF(BG$2&lt;=$R179,INDEX('Sites Data'!$BJ$11:$BJ$210,(BG$2+SUM($R$4:$R178))),"")</f>
        <v/>
      </c>
      <c r="BO179" s="27" t="str" cm="1">
        <f t="array" ref="BO179">IF(BG$2&lt;=$R179,INDEX('Sites Data'!$BK$11:$BK$210,(BG$2+SUM($R$4:$R178))),"")</f>
        <v/>
      </c>
      <c r="BP179" s="25" t="str">
        <f>IF(BG179="","",SUMIF(Hide[Unique Types],$C179&amp;" "&amp;BH179&amp;" "&amp;BI179&amp;" "&amp;BJ179,SiteCalc2[FCI Charging Capacity '[kWh/day']]))</f>
        <v/>
      </c>
      <c r="BQ179" s="27" t="str" cm="1">
        <f t="array" ref="BQ179">IF(BQ$2&lt;=$R179,INDEX('Sites Data'!$BC$11:$BC$210,(BQ$2+SUM($R$4:$R178))),"")</f>
        <v/>
      </c>
      <c r="BR179" s="27" t="str" cm="1">
        <f t="array" ref="BR179">IF(BQ$2&lt;=$R179,INDEX('Sites Data'!$BD$11:$BD$210,(BQ$2+SUM($R$4:$R178))),"")</f>
        <v/>
      </c>
      <c r="BS179" s="27" t="str" cm="1">
        <f t="array" ref="BS179">IF(BQ$2&lt;=$R179,INDEX('Sites Data'!$BE$11:$BE$210,(BQ$2+SUM($R$4:$R178))),"")</f>
        <v/>
      </c>
      <c r="BT179" s="27" t="str" cm="1">
        <f t="array" ref="BT179">IF(BQ$2&lt;=$R179,INDEX('Sites Data'!$BF$11:$BF$210,(BQ$2+SUM($R$4:$R178))),"")</f>
        <v/>
      </c>
      <c r="BU179" s="27" t="str" cm="1">
        <f t="array" ref="BU179">IF(BQ$2&lt;=$R179,INDEX('Sites Data'!$BG$11:$BG$210,(BQ$2+SUM($R$4:$R178))),"")</f>
        <v/>
      </c>
      <c r="BV179" s="27" t="str" cm="1">
        <f t="array" ref="BV179">IF(BQ$2&lt;=$R179,INDEX('Sites Data'!$BH$11:$BH$210,(BQ$2+SUM($R$4:$R178))),"")</f>
        <v/>
      </c>
      <c r="BW179" s="27" t="str" cm="1">
        <f t="array" ref="BW179">IF(BQ$2&lt;=$R179,INDEX('Sites Data'!$BI$11:$BI$210,(BQ$2+SUM($R$4:$R178))),"")</f>
        <v/>
      </c>
      <c r="BX179" s="27" t="str" cm="1">
        <f t="array" ref="BX179">IF(BQ$2&lt;=$R179,INDEX('Sites Data'!$BJ$11:$BJ$210,(BQ$2+SUM($R$4:$R178))),"")</f>
        <v/>
      </c>
      <c r="BY179" s="27" t="str" cm="1">
        <f t="array" ref="BY179">IF(BQ$2&lt;=$R179,INDEX('Sites Data'!$BK$11:$BK$210,(BQ$2+SUM($R$4:$R178))),"")</f>
        <v/>
      </c>
      <c r="BZ179" s="25" t="str">
        <f>IF(BQ179="","",SUMIF(Hide[Unique Types],$C179&amp;" "&amp;BR179&amp;" "&amp;BS179&amp;" "&amp;BT179,SiteCalc2[FCI Charging Capacity '[kWh/day']]))</f>
        <v/>
      </c>
      <c r="CA179" s="27" t="str" cm="1">
        <f t="array" ref="CA179">IF(CA$2&lt;=$R179,INDEX('Sites Data'!$BC$11:$BC$210,(CA$2+SUM($R$4:$R178))),"")</f>
        <v/>
      </c>
      <c r="CB179" s="27" t="str" cm="1">
        <f t="array" ref="CB179">IF(CA$2&lt;=$R179,INDEX('Sites Data'!$BD$11:$BD$210,(CA$2+SUM($R$4:$R178))),"")</f>
        <v/>
      </c>
      <c r="CC179" s="27" t="str" cm="1">
        <f t="array" ref="CC179">IF(CA$2&lt;=$R179,INDEX('Sites Data'!$BE$11:$BE$210,(CA$2+SUM($R$4:$R178))),"")</f>
        <v/>
      </c>
      <c r="CD179" s="27" t="str" cm="1">
        <f t="array" ref="CD179">IF(CA$2&lt;=$R179,INDEX('Sites Data'!$BF$11:$BF$210,(CA$2+SUM($R$4:$R178))),"")</f>
        <v/>
      </c>
      <c r="CE179" s="27" t="str" cm="1">
        <f t="array" ref="CE179">IF(CA$2&lt;=$R179,INDEX('Sites Data'!$BG$11:$BG$210,(CA$2+SUM($R$4:$R178))),"")</f>
        <v/>
      </c>
      <c r="CF179" s="27" t="str" cm="1">
        <f t="array" ref="CF179">IF(CA$2&lt;=$R179,INDEX('Sites Data'!$BH$11:$BH$210,(CA$2+SUM($R$4:$R178))),"")</f>
        <v/>
      </c>
      <c r="CG179" s="27" t="str" cm="1">
        <f t="array" ref="CG179">IF(CA$2&lt;=$R179,INDEX('Sites Data'!$BI$11:$BI$210,(CA$2+SUM($R$4:$R178))),"")</f>
        <v/>
      </c>
      <c r="CH179" s="27" t="str" cm="1">
        <f t="array" ref="CH179">IF(CA$2&lt;=$R179,INDEX('Sites Data'!$BJ$11:$BJ$210,(CA$2+SUM($R$4:$R178))),"")</f>
        <v/>
      </c>
      <c r="CI179" s="27" t="str" cm="1">
        <f t="array" ref="CI179">IF(CA$2&lt;=$R179,INDEX('Sites Data'!$BK$11:$BK$210,(CA$2+SUM($R$4:$R178))),"")</f>
        <v/>
      </c>
      <c r="CJ179" s="25" t="str">
        <f>IF(CA179="","",SUMIF(Hide[Unique Types],$C179&amp;" "&amp;CB179&amp;" "&amp;CC179&amp;" "&amp;CD179,SiteCalc2[FCI Charging Capacity '[kWh/day']]))</f>
        <v/>
      </c>
      <c r="CK179" s="25" t="str">
        <f t="shared" si="35"/>
        <v/>
      </c>
      <c r="CL179" s="25" t="str">
        <f t="shared" si="36"/>
        <v/>
      </c>
      <c r="CM179" s="25" t="str">
        <f t="shared" si="37"/>
        <v/>
      </c>
      <c r="CN179" s="25" t="str">
        <f t="shared" si="38"/>
        <v/>
      </c>
      <c r="CO179" s="25" t="str">
        <f t="shared" si="39"/>
        <v/>
      </c>
      <c r="CP179" s="25" t="str">
        <f t="shared" si="40"/>
        <v/>
      </c>
      <c r="CQ179" s="25" t="str">
        <f t="shared" si="41"/>
        <v/>
      </c>
      <c r="CR179" s="25" t="str">
        <f t="shared" si="42"/>
        <v/>
      </c>
      <c r="CS179" s="25" t="str">
        <f t="shared" si="43"/>
        <v/>
      </c>
      <c r="CT179" s="25" t="str">
        <f t="shared" si="44"/>
        <v/>
      </c>
    </row>
    <row r="180" spans="1:98" x14ac:dyDescent="0.3">
      <c r="A180" s="20">
        <v>177</v>
      </c>
      <c r="B180" s="20">
        <f t="shared" si="45"/>
        <v>0</v>
      </c>
      <c r="D180" s="25">
        <f>_xlfn.XLOOKUP(C180,SiteChar[Site Name],SiteChar[Site Street Address],"",0,1)</f>
        <v>0</v>
      </c>
      <c r="E180" s="25" t="str">
        <f>_xlfn.XLOOKUP(D180,SiteChar[Site Street Address],SiteChar[Site City],"",0,1)</f>
        <v/>
      </c>
      <c r="F180" s="25">
        <f>_xlfn.XLOOKUP($C180,SiteChar[Site Name],SiteChar[Latitude],"",0,1)</f>
        <v>0</v>
      </c>
      <c r="G180" s="25">
        <f>_xlfn.XLOOKUP($C180,SiteChar[Site Name],SiteChar[Longitude],"",0,1)</f>
        <v>0</v>
      </c>
      <c r="H180" s="33">
        <f>_xlfn.XLOOKUP($C180,SiteChar[Site Name],SiteChar[Expected Date of Station Operation],"",0,1)</f>
        <v>0</v>
      </c>
      <c r="I180" s="34">
        <f>_xlfn.XLOOKUP($C180,SiteChar[Site Name],SiteChar[Expected Daily Permitted Hours],"",0,1)</f>
        <v>0</v>
      </c>
      <c r="J180" s="25">
        <f>_xlfn.XLOOKUP($C180,SiteChar[Site Name],SiteChar[Maximum Total Site Power 
'[kW']],"",0,1)</f>
        <v>0</v>
      </c>
      <c r="K180" s="25"/>
      <c r="L180" s="25" cm="1">
        <f t="array" ref="L180">_xlfn.XLOOKUP($C180,SiteChar[Site Name],SiteCalc1[Total Site
FCI 
Power Rating 
'[kW']],"",0,1)</f>
        <v>0</v>
      </c>
      <c r="M180" s="25" cm="1">
        <f t="array" ref="M180">_xlfn.XLOOKUP($C180,SiteChar[Site Name],SiteCalc1[Total 
Site 
LMD-FCI Power Rating 
'[kW']],"",0,1)</f>
        <v>0</v>
      </c>
      <c r="N180" s="25" cm="1">
        <f t="array" ref="N180">_xlfn.XLOOKUP($C180,SiteChar[Site Name],SiteCalc1[Total Site
HD-FCI Power Rating 
'[kW']],"",0,1)</f>
        <v>0</v>
      </c>
      <c r="O180" s="25" cm="1">
        <f t="array" ref="O180">_xlfn.XLOOKUP($C180,SiteChar[Site Name],SiteCalc2[Total Number of 
Site 
FSEs],"",0,1)</f>
        <v>0</v>
      </c>
      <c r="P180" s="27" cm="1">
        <f t="array" ref="P180">_xlfn.XLOOKUP($C180,SiteChar[Site Name],SiteCalc2[Total Number of Site
LMD-FCI FSEs],"",0,1)</f>
        <v>0</v>
      </c>
      <c r="Q180" s="27" cm="1">
        <f t="array" ref="Q180">_xlfn.XLOOKUP($C180,SiteChar[Site Name],SiteCalc2[Total Number of Site
HD-FCI FSEs],"",0,1)</f>
        <v>0</v>
      </c>
      <c r="R180" s="27" t="str" cm="1">
        <f t="array" ref="R180">_xlfn.XLOOKUP(C180,'Sites Data'!AZ187:$AZ$210,'Sites Data'!BA187:$BA$210,"",0,1)</f>
        <v/>
      </c>
      <c r="S180" s="25" t="str" cm="1">
        <f t="array" ref="S180">INDEX('Sites Data'!$BC$11:$BC$210,(S$2+SUM($R$4:R179)))</f>
        <v/>
      </c>
      <c r="T180" s="25" t="str" cm="1">
        <f t="array" ref="T180">INDEX('Sites Data'!$BD$11:$BD$210,(S$2+SUM($R$4:R179)))</f>
        <v/>
      </c>
      <c r="U180" s="25" t="str" cm="1">
        <f t="array" ref="U180">INDEX('Sites Data'!$BE$11:$BE$210,(S$2+SUM($R$4:$R179)))</f>
        <v/>
      </c>
      <c r="V180" s="25" t="str" cm="1">
        <f t="array" ref="V180">INDEX('Sites Data'!$BF$11:$BF$210,(S$2+SUM($R$4:$R179)))</f>
        <v/>
      </c>
      <c r="W180" s="25" t="str" cm="1">
        <f t="array" ref="W180">INDEX('Sites Data'!$BG$11:$BG$210,(S$2+SUM($R$4:$R179)))</f>
        <v/>
      </c>
      <c r="X180" s="25" t="str" cm="1">
        <f t="array" ref="X180">INDEX('Sites Data'!$BH$11:$BH$210,(S$2+SUM($R$4:$R179)))</f>
        <v/>
      </c>
      <c r="Y180" s="25" t="str" cm="1">
        <f t="array" ref="Y180">INDEX('Sites Data'!$BI$11:$BI$210,(S$2+SUM($R$4:$R179)))</f>
        <v/>
      </c>
      <c r="Z180" s="25" t="str" cm="1">
        <f t="array" ref="Z180">INDEX('Sites Data'!$BJ$11:$BJ$210,(S$2+SUM($R$4:$R179)))</f>
        <v/>
      </c>
      <c r="AA180" s="25" t="str" cm="1">
        <f t="array" ref="AA180">INDEX('Sites Data'!$BK$11:$BK$210,(S$2+SUM($R$4:$R179)))</f>
        <v/>
      </c>
      <c r="AB180" s="25" t="str">
        <f>IF(S180="","",SUMIF(Hide[Unique Types],$C180&amp;" "&amp;T180&amp;" "&amp;U180&amp;" "&amp;V180,SiteCalc2[FCI Charging Capacity '[kWh/day']]))</f>
        <v/>
      </c>
      <c r="AC180" s="27" t="str" cm="1">
        <f t="array" ref="AC180">IF(AC$2&lt;=$R180,INDEX('Sites Data'!$BC$11:$BC$210,(AC$2+SUM($R$4:$R179))),"")</f>
        <v/>
      </c>
      <c r="AD180" s="152" t="str" cm="1">
        <f t="array" ref="AD180">IF(AC$2&lt;=$R180,INDEX('Sites Data'!$BD$11:$BD$210,(AC$2+SUM($R$4:$R179))),"")</f>
        <v/>
      </c>
      <c r="AE180" s="27" t="str" cm="1">
        <f t="array" ref="AE180">IF(AC$2&lt;=$R180,INDEX('Sites Data'!$BE$11:$BE$210,(AC$2+SUM($R$4:$R179))),"")</f>
        <v/>
      </c>
      <c r="AF180" s="27" t="str" cm="1">
        <f t="array" ref="AF180">IF(AC$2&lt;=$R180,INDEX('Sites Data'!$BF$11:$BF$210,(AC$2+SUM($R$4:$R179))),"")</f>
        <v/>
      </c>
      <c r="AG180" s="27" t="str" cm="1">
        <f t="array" ref="AG180">IF(AC$2&lt;=$R180,INDEX('Sites Data'!$BG$11:$BG$210,(AC$2+SUM($R$4:$R179))),"")</f>
        <v/>
      </c>
      <c r="AH180" s="27" t="str" cm="1">
        <f t="array" ref="AH180">IF(AC$2&lt;=$R180,INDEX('Sites Data'!$BH$11:$BH$210,(AC$2+SUM($R$4:$R179))),"")</f>
        <v/>
      </c>
      <c r="AI180" s="27" t="str" cm="1">
        <f t="array" ref="AI180">IF(AC$2&lt;=$R180,INDEX('Sites Data'!$BI$11:$BI$210,(AC$2+SUM($R$4:$R179))),"")</f>
        <v/>
      </c>
      <c r="AJ180" s="27" t="str" cm="1">
        <f t="array" ref="AJ180">IF(AC$2&lt;=$R180,INDEX('Sites Data'!$BJ$11:$BJ$210,(AC$2+SUM($R$4:$R179))),"")</f>
        <v/>
      </c>
      <c r="AK180" s="27" t="str" cm="1">
        <f t="array" ref="AK180">IF(AC$2&lt;=$R180,INDEX('Sites Data'!$BK$11:$BK$210,(AC$2+SUM($R$4:$R179))),"")</f>
        <v/>
      </c>
      <c r="AL180" s="25" t="str">
        <f>IF(AC180="","",SUMIF(Hide[Unique Types],$C180&amp;" "&amp;AD180&amp;" "&amp;AE180&amp;" "&amp;AF180,SiteCalc2[FCI Charging Capacity '[kWh/day']]))</f>
        <v/>
      </c>
      <c r="AM180" s="27" t="str" cm="1">
        <f t="array" ref="AM180">IF(AM$2&lt;=$R180,INDEX('Sites Data'!$BC$11:$BC$210,(AM$2+SUM($R$4:$R179))),"")</f>
        <v/>
      </c>
      <c r="AN180" s="27" t="str" cm="1">
        <f t="array" ref="AN180">IF(AM$2&lt;=$R180,INDEX('Sites Data'!$BD$11:$BD$210,(AM$2+SUM($R$4:$R179))),"")</f>
        <v/>
      </c>
      <c r="AO180" s="27" t="str" cm="1">
        <f t="array" ref="AO180">IF(AM$2&lt;=$R180,INDEX('Sites Data'!$BE$11:$BE$210,(AM$2+SUM($R$4:$R179))),"")</f>
        <v/>
      </c>
      <c r="AP180" s="27" t="str" cm="1">
        <f t="array" ref="AP180">IF(AM$2&lt;=$R180,INDEX('Sites Data'!$BF$11:$BF$210,(AM$2+SUM($R$4:$R179))),"")</f>
        <v/>
      </c>
      <c r="AQ180" s="27" t="str" cm="1">
        <f t="array" ref="AQ180">IF(AM$2&lt;=$R180,INDEX('Sites Data'!$BG$11:$BG$210,(AM$2+SUM($R$4:$R179))),"")</f>
        <v/>
      </c>
      <c r="AR180" s="27" t="str" cm="1">
        <f t="array" ref="AR180">IF(AM$2&lt;=$R180,INDEX('Sites Data'!$BH$11:$BH$210,(AM$2+SUM($R$4:$R179))),"")</f>
        <v/>
      </c>
      <c r="AS180" s="27" t="str" cm="1">
        <f t="array" ref="AS180">IF(AM$2&lt;=$R180,INDEX('Sites Data'!$BI$11:$BI$210,(AM$2+SUM($R$4:$R179))),"")</f>
        <v/>
      </c>
      <c r="AT180" s="27" t="str" cm="1">
        <f t="array" ref="AT180">IF(AM$2&lt;=$R180,INDEX('Sites Data'!$BJ$11:$BJ$210,(AM$2+SUM($R$4:$R179))),"")</f>
        <v/>
      </c>
      <c r="AU180" s="27" t="str" cm="1">
        <f t="array" ref="AU180">IF(AM$2&lt;=$R180,INDEX('Sites Data'!$BK$11:$BK$210,(AM$2+SUM($R$4:$R179))),"")</f>
        <v/>
      </c>
      <c r="AV180" s="25" t="str">
        <f>IF(AM180="","",SUMIF(Hide[Unique Types],$C180&amp;" "&amp;AN180&amp;" "&amp;AO180&amp;" "&amp;AP180,SiteCalc2[FCI Charging Capacity '[kWh/day']]))</f>
        <v/>
      </c>
      <c r="AW180" s="27" t="str" cm="1">
        <f t="array" ref="AW180">IF(AW$2&lt;=$R180,INDEX('Sites Data'!$BC$11:$BC$210,(AW$2+SUM($R$4:$R179))),"")</f>
        <v/>
      </c>
      <c r="AX180" s="27" t="str" cm="1">
        <f t="array" ref="AX180">IF(AW$2&lt;=$R180,INDEX('Sites Data'!$BD$11:$BD$210,(AW$2+SUM($R$4:$R179))),"")</f>
        <v/>
      </c>
      <c r="AY180" s="27" t="str" cm="1">
        <f t="array" ref="AY180">IF(AW$2&lt;=$R180,INDEX('Sites Data'!$BE$11:$BE$210,(AW$2+SUM($R$4:$R179))),"")</f>
        <v/>
      </c>
      <c r="AZ180" s="27" t="str" cm="1">
        <f t="array" ref="AZ180">IF(AW$2&lt;=$R180,INDEX('Sites Data'!$BF$11:$BF$210,(AW$2+SUM($R$4:$R179))),"")</f>
        <v/>
      </c>
      <c r="BA180" s="27" t="str" cm="1">
        <f t="array" ref="BA180">IF(AW$2&lt;=$R180,INDEX('Sites Data'!$BG$11:$BG$210,(AW$2+SUM($R$4:$R179))),"")</f>
        <v/>
      </c>
      <c r="BB180" s="27" t="str" cm="1">
        <f t="array" ref="BB180">IF(AW$2&lt;=$R180,INDEX('Sites Data'!$BH$11:$BH$210,(AW$2+SUM($R$4:$R179))),"")</f>
        <v/>
      </c>
      <c r="BC180" s="27" t="str" cm="1">
        <f t="array" ref="BC180">IF(AW$2&lt;=$R180,INDEX('Sites Data'!$BI$11:$BI$210,(AW$2+SUM($R$4:$R179))),"")</f>
        <v/>
      </c>
      <c r="BD180" s="27" t="str" cm="1">
        <f t="array" ref="BD180">IF(AW$2&lt;=$R180,INDEX('Sites Data'!$BJ$11:$BJ$210,(AW$2+SUM($R$4:$R179))),"")</f>
        <v/>
      </c>
      <c r="BE180" s="27" t="str" cm="1">
        <f t="array" ref="BE180">IF(AW$2&lt;=$R180,INDEX('Sites Data'!$BK$11:$BK$210,(AW$2+SUM($R$4:$R179))),"")</f>
        <v/>
      </c>
      <c r="BF180" s="25" t="str">
        <f>IF(AW180="","",SUMIF(Hide[Unique Types],$C180&amp;" "&amp;AX180&amp;" "&amp;AY180&amp;" "&amp;AZ180,SiteCalc2[FCI Charging Capacity '[kWh/day']]))</f>
        <v/>
      </c>
      <c r="BG180" s="27" t="str" cm="1">
        <f t="array" ref="BG180">IF(BG$2&lt;=$R180,INDEX('Sites Data'!$BC$11:$BC$210,(BG$2+SUM($R$4:$R179))),"")</f>
        <v/>
      </c>
      <c r="BH180" s="27" t="str" cm="1">
        <f t="array" ref="BH180">IF(BG$2&lt;=$R180,INDEX('Sites Data'!$BD$11:$BD$210,(BG$2+SUM($R$4:$R179))),"")</f>
        <v/>
      </c>
      <c r="BI180" s="27" t="str" cm="1">
        <f t="array" ref="BI180">IF(BG$2&lt;=$R180,INDEX('Sites Data'!$BE$11:$BE$210,(BG$2+SUM($R$4:$R179))),"")</f>
        <v/>
      </c>
      <c r="BJ180" s="27" t="str" cm="1">
        <f t="array" ref="BJ180">IF(BG$2&lt;=$R180,INDEX('Sites Data'!$BF$11:$BF$210,(BG$2+SUM($R$4:$R179))),"")</f>
        <v/>
      </c>
      <c r="BK180" s="27" t="str" cm="1">
        <f t="array" ref="BK180">IF(BG$2&lt;=$R180,INDEX('Sites Data'!$BG$11:$BG$210,(BG$2+SUM($R$4:$R179))),"")</f>
        <v/>
      </c>
      <c r="BL180" s="27" t="str" cm="1">
        <f t="array" ref="BL180">IF(BG$2&lt;=$R180,INDEX('Sites Data'!$BH$11:$BH$210,(BG$2+SUM($R$4:$R179))),"")</f>
        <v/>
      </c>
      <c r="BM180" s="27" t="str" cm="1">
        <f t="array" ref="BM180">IF(BG$2&lt;=$R180,INDEX('Sites Data'!$BI$11:$BI$210,(BG$2+SUM($R$4:$R179))),"")</f>
        <v/>
      </c>
      <c r="BN180" s="27" t="str" cm="1">
        <f t="array" ref="BN180">IF(BG$2&lt;=$R180,INDEX('Sites Data'!$BJ$11:$BJ$210,(BG$2+SUM($R$4:$R179))),"")</f>
        <v/>
      </c>
      <c r="BO180" s="27" t="str" cm="1">
        <f t="array" ref="BO180">IF(BG$2&lt;=$R180,INDEX('Sites Data'!$BK$11:$BK$210,(BG$2+SUM($R$4:$R179))),"")</f>
        <v/>
      </c>
      <c r="BP180" s="25" t="str">
        <f>IF(BG180="","",SUMIF(Hide[Unique Types],$C180&amp;" "&amp;BH180&amp;" "&amp;BI180&amp;" "&amp;BJ180,SiteCalc2[FCI Charging Capacity '[kWh/day']]))</f>
        <v/>
      </c>
      <c r="BQ180" s="27" t="str" cm="1">
        <f t="array" ref="BQ180">IF(BQ$2&lt;=$R180,INDEX('Sites Data'!$BC$11:$BC$210,(BQ$2+SUM($R$4:$R179))),"")</f>
        <v/>
      </c>
      <c r="BR180" s="27" t="str" cm="1">
        <f t="array" ref="BR180">IF(BQ$2&lt;=$R180,INDEX('Sites Data'!$BD$11:$BD$210,(BQ$2+SUM($R$4:$R179))),"")</f>
        <v/>
      </c>
      <c r="BS180" s="27" t="str" cm="1">
        <f t="array" ref="BS180">IF(BQ$2&lt;=$R180,INDEX('Sites Data'!$BE$11:$BE$210,(BQ$2+SUM($R$4:$R179))),"")</f>
        <v/>
      </c>
      <c r="BT180" s="27" t="str" cm="1">
        <f t="array" ref="BT180">IF(BQ$2&lt;=$R180,INDEX('Sites Data'!$BF$11:$BF$210,(BQ$2+SUM($R$4:$R179))),"")</f>
        <v/>
      </c>
      <c r="BU180" s="27" t="str" cm="1">
        <f t="array" ref="BU180">IF(BQ$2&lt;=$R180,INDEX('Sites Data'!$BG$11:$BG$210,(BQ$2+SUM($R$4:$R179))),"")</f>
        <v/>
      </c>
      <c r="BV180" s="27" t="str" cm="1">
        <f t="array" ref="BV180">IF(BQ$2&lt;=$R180,INDEX('Sites Data'!$BH$11:$BH$210,(BQ$2+SUM($R$4:$R179))),"")</f>
        <v/>
      </c>
      <c r="BW180" s="27" t="str" cm="1">
        <f t="array" ref="BW180">IF(BQ$2&lt;=$R180,INDEX('Sites Data'!$BI$11:$BI$210,(BQ$2+SUM($R$4:$R179))),"")</f>
        <v/>
      </c>
      <c r="BX180" s="27" t="str" cm="1">
        <f t="array" ref="BX180">IF(BQ$2&lt;=$R180,INDEX('Sites Data'!$BJ$11:$BJ$210,(BQ$2+SUM($R$4:$R179))),"")</f>
        <v/>
      </c>
      <c r="BY180" s="27" t="str" cm="1">
        <f t="array" ref="BY180">IF(BQ$2&lt;=$R180,INDEX('Sites Data'!$BK$11:$BK$210,(BQ$2+SUM($R$4:$R179))),"")</f>
        <v/>
      </c>
      <c r="BZ180" s="25" t="str">
        <f>IF(BQ180="","",SUMIF(Hide[Unique Types],$C180&amp;" "&amp;BR180&amp;" "&amp;BS180&amp;" "&amp;BT180,SiteCalc2[FCI Charging Capacity '[kWh/day']]))</f>
        <v/>
      </c>
      <c r="CA180" s="27" t="str" cm="1">
        <f t="array" ref="CA180">IF(CA$2&lt;=$R180,INDEX('Sites Data'!$BC$11:$BC$210,(CA$2+SUM($R$4:$R179))),"")</f>
        <v/>
      </c>
      <c r="CB180" s="27" t="str" cm="1">
        <f t="array" ref="CB180">IF(CA$2&lt;=$R180,INDEX('Sites Data'!$BD$11:$BD$210,(CA$2+SUM($R$4:$R179))),"")</f>
        <v/>
      </c>
      <c r="CC180" s="27" t="str" cm="1">
        <f t="array" ref="CC180">IF(CA$2&lt;=$R180,INDEX('Sites Data'!$BE$11:$BE$210,(CA$2+SUM($R$4:$R179))),"")</f>
        <v/>
      </c>
      <c r="CD180" s="27" t="str" cm="1">
        <f t="array" ref="CD180">IF(CA$2&lt;=$R180,INDEX('Sites Data'!$BF$11:$BF$210,(CA$2+SUM($R$4:$R179))),"")</f>
        <v/>
      </c>
      <c r="CE180" s="27" t="str" cm="1">
        <f t="array" ref="CE180">IF(CA$2&lt;=$R180,INDEX('Sites Data'!$BG$11:$BG$210,(CA$2+SUM($R$4:$R179))),"")</f>
        <v/>
      </c>
      <c r="CF180" s="27" t="str" cm="1">
        <f t="array" ref="CF180">IF(CA$2&lt;=$R180,INDEX('Sites Data'!$BH$11:$BH$210,(CA$2+SUM($R$4:$R179))),"")</f>
        <v/>
      </c>
      <c r="CG180" s="27" t="str" cm="1">
        <f t="array" ref="CG180">IF(CA$2&lt;=$R180,INDEX('Sites Data'!$BI$11:$BI$210,(CA$2+SUM($R$4:$R179))),"")</f>
        <v/>
      </c>
      <c r="CH180" s="27" t="str" cm="1">
        <f t="array" ref="CH180">IF(CA$2&lt;=$R180,INDEX('Sites Data'!$BJ$11:$BJ$210,(CA$2+SUM($R$4:$R179))),"")</f>
        <v/>
      </c>
      <c r="CI180" s="27" t="str" cm="1">
        <f t="array" ref="CI180">IF(CA$2&lt;=$R180,INDEX('Sites Data'!$BK$11:$BK$210,(CA$2+SUM($R$4:$R179))),"")</f>
        <v/>
      </c>
      <c r="CJ180" s="25" t="str">
        <f>IF(CA180="","",SUMIF(Hide[Unique Types],$C180&amp;" "&amp;CB180&amp;" "&amp;CC180&amp;" "&amp;CD180,SiteCalc2[FCI Charging Capacity '[kWh/day']]))</f>
        <v/>
      </c>
      <c r="CK180" s="25" t="str">
        <f t="shared" si="35"/>
        <v/>
      </c>
      <c r="CL180" s="25" t="str">
        <f t="shared" si="36"/>
        <v/>
      </c>
      <c r="CM180" s="25" t="str">
        <f t="shared" si="37"/>
        <v/>
      </c>
      <c r="CN180" s="25" t="str">
        <f t="shared" si="38"/>
        <v/>
      </c>
      <c r="CO180" s="25" t="str">
        <f t="shared" si="39"/>
        <v/>
      </c>
      <c r="CP180" s="25" t="str">
        <f t="shared" si="40"/>
        <v/>
      </c>
      <c r="CQ180" s="25" t="str">
        <f t="shared" si="41"/>
        <v/>
      </c>
      <c r="CR180" s="25" t="str">
        <f t="shared" si="42"/>
        <v/>
      </c>
      <c r="CS180" s="25" t="str">
        <f t="shared" si="43"/>
        <v/>
      </c>
      <c r="CT180" s="25" t="str">
        <f t="shared" si="44"/>
        <v/>
      </c>
    </row>
    <row r="181" spans="1:98" x14ac:dyDescent="0.3">
      <c r="A181" s="20">
        <v>178</v>
      </c>
      <c r="B181" s="20">
        <f t="shared" si="45"/>
        <v>0</v>
      </c>
      <c r="D181" s="25">
        <f>_xlfn.XLOOKUP(C181,SiteChar[Site Name],SiteChar[Site Street Address],"",0,1)</f>
        <v>0</v>
      </c>
      <c r="E181" s="25" t="str">
        <f>_xlfn.XLOOKUP(D181,SiteChar[Site Street Address],SiteChar[Site City],"",0,1)</f>
        <v/>
      </c>
      <c r="F181" s="25">
        <f>_xlfn.XLOOKUP($C181,SiteChar[Site Name],SiteChar[Latitude],"",0,1)</f>
        <v>0</v>
      </c>
      <c r="G181" s="25">
        <f>_xlfn.XLOOKUP($C181,SiteChar[Site Name],SiteChar[Longitude],"",0,1)</f>
        <v>0</v>
      </c>
      <c r="H181" s="33">
        <f>_xlfn.XLOOKUP($C181,SiteChar[Site Name],SiteChar[Expected Date of Station Operation],"",0,1)</f>
        <v>0</v>
      </c>
      <c r="I181" s="34">
        <f>_xlfn.XLOOKUP($C181,SiteChar[Site Name],SiteChar[Expected Daily Permitted Hours],"",0,1)</f>
        <v>0</v>
      </c>
      <c r="J181" s="25">
        <f>_xlfn.XLOOKUP($C181,SiteChar[Site Name],SiteChar[Maximum Total Site Power 
'[kW']],"",0,1)</f>
        <v>0</v>
      </c>
      <c r="K181" s="25"/>
      <c r="L181" s="25" cm="1">
        <f t="array" ref="L181">_xlfn.XLOOKUP($C181,SiteChar[Site Name],SiteCalc1[Total Site
FCI 
Power Rating 
'[kW']],"",0,1)</f>
        <v>0</v>
      </c>
      <c r="M181" s="25" cm="1">
        <f t="array" ref="M181">_xlfn.XLOOKUP($C181,SiteChar[Site Name],SiteCalc1[Total 
Site 
LMD-FCI Power Rating 
'[kW']],"",0,1)</f>
        <v>0</v>
      </c>
      <c r="N181" s="25" cm="1">
        <f t="array" ref="N181">_xlfn.XLOOKUP($C181,SiteChar[Site Name],SiteCalc1[Total Site
HD-FCI Power Rating 
'[kW']],"",0,1)</f>
        <v>0</v>
      </c>
      <c r="O181" s="25" cm="1">
        <f t="array" ref="O181">_xlfn.XLOOKUP($C181,SiteChar[Site Name],SiteCalc2[Total Number of 
Site 
FSEs],"",0,1)</f>
        <v>0</v>
      </c>
      <c r="P181" s="27" cm="1">
        <f t="array" ref="P181">_xlfn.XLOOKUP($C181,SiteChar[Site Name],SiteCalc2[Total Number of Site
LMD-FCI FSEs],"",0,1)</f>
        <v>0</v>
      </c>
      <c r="Q181" s="27" cm="1">
        <f t="array" ref="Q181">_xlfn.XLOOKUP($C181,SiteChar[Site Name],SiteCalc2[Total Number of Site
HD-FCI FSEs],"",0,1)</f>
        <v>0</v>
      </c>
      <c r="R181" s="27" t="str" cm="1">
        <f t="array" ref="R181">_xlfn.XLOOKUP(C181,'Sites Data'!AZ188:$AZ$210,'Sites Data'!BA188:$BA$210,"",0,1)</f>
        <v/>
      </c>
      <c r="S181" s="25" t="str" cm="1">
        <f t="array" ref="S181">INDEX('Sites Data'!$BC$11:$BC$210,(S$2+SUM($R$4:R180)))</f>
        <v/>
      </c>
      <c r="T181" s="25" t="str" cm="1">
        <f t="array" ref="T181">INDEX('Sites Data'!$BD$11:$BD$210,(S$2+SUM($R$4:R180)))</f>
        <v/>
      </c>
      <c r="U181" s="25" t="str" cm="1">
        <f t="array" ref="U181">INDEX('Sites Data'!$BE$11:$BE$210,(S$2+SUM($R$4:$R180)))</f>
        <v/>
      </c>
      <c r="V181" s="25" t="str" cm="1">
        <f t="array" ref="V181">INDEX('Sites Data'!$BF$11:$BF$210,(S$2+SUM($R$4:$R180)))</f>
        <v/>
      </c>
      <c r="W181" s="25" t="str" cm="1">
        <f t="array" ref="W181">INDEX('Sites Data'!$BG$11:$BG$210,(S$2+SUM($R$4:$R180)))</f>
        <v/>
      </c>
      <c r="X181" s="25" t="str" cm="1">
        <f t="array" ref="X181">INDEX('Sites Data'!$BH$11:$BH$210,(S$2+SUM($R$4:$R180)))</f>
        <v/>
      </c>
      <c r="Y181" s="25" t="str" cm="1">
        <f t="array" ref="Y181">INDEX('Sites Data'!$BI$11:$BI$210,(S$2+SUM($R$4:$R180)))</f>
        <v/>
      </c>
      <c r="Z181" s="25" t="str" cm="1">
        <f t="array" ref="Z181">INDEX('Sites Data'!$BJ$11:$BJ$210,(S$2+SUM($R$4:$R180)))</f>
        <v/>
      </c>
      <c r="AA181" s="25" t="str" cm="1">
        <f t="array" ref="AA181">INDEX('Sites Data'!$BK$11:$BK$210,(S$2+SUM($R$4:$R180)))</f>
        <v/>
      </c>
      <c r="AB181" s="25" t="str">
        <f>IF(S181="","",SUMIF(Hide[Unique Types],$C181&amp;" "&amp;T181&amp;" "&amp;U181&amp;" "&amp;V181,SiteCalc2[FCI Charging Capacity '[kWh/day']]))</f>
        <v/>
      </c>
      <c r="AC181" s="27" t="str" cm="1">
        <f t="array" ref="AC181">IF(AC$2&lt;=$R181,INDEX('Sites Data'!$BC$11:$BC$210,(AC$2+SUM($R$4:$R180))),"")</f>
        <v/>
      </c>
      <c r="AD181" s="152" t="str" cm="1">
        <f t="array" ref="AD181">IF(AC$2&lt;=$R181,INDEX('Sites Data'!$BD$11:$BD$210,(AC$2+SUM($R$4:$R180))),"")</f>
        <v/>
      </c>
      <c r="AE181" s="27" t="str" cm="1">
        <f t="array" ref="AE181">IF(AC$2&lt;=$R181,INDEX('Sites Data'!$BE$11:$BE$210,(AC$2+SUM($R$4:$R180))),"")</f>
        <v/>
      </c>
      <c r="AF181" s="27" t="str" cm="1">
        <f t="array" ref="AF181">IF(AC$2&lt;=$R181,INDEX('Sites Data'!$BF$11:$BF$210,(AC$2+SUM($R$4:$R180))),"")</f>
        <v/>
      </c>
      <c r="AG181" s="27" t="str" cm="1">
        <f t="array" ref="AG181">IF(AC$2&lt;=$R181,INDEX('Sites Data'!$BG$11:$BG$210,(AC$2+SUM($R$4:$R180))),"")</f>
        <v/>
      </c>
      <c r="AH181" s="27" t="str" cm="1">
        <f t="array" ref="AH181">IF(AC$2&lt;=$R181,INDEX('Sites Data'!$BH$11:$BH$210,(AC$2+SUM($R$4:$R180))),"")</f>
        <v/>
      </c>
      <c r="AI181" s="27" t="str" cm="1">
        <f t="array" ref="AI181">IF(AC$2&lt;=$R181,INDEX('Sites Data'!$BI$11:$BI$210,(AC$2+SUM($R$4:$R180))),"")</f>
        <v/>
      </c>
      <c r="AJ181" s="27" t="str" cm="1">
        <f t="array" ref="AJ181">IF(AC$2&lt;=$R181,INDEX('Sites Data'!$BJ$11:$BJ$210,(AC$2+SUM($R$4:$R180))),"")</f>
        <v/>
      </c>
      <c r="AK181" s="27" t="str" cm="1">
        <f t="array" ref="AK181">IF(AC$2&lt;=$R181,INDEX('Sites Data'!$BK$11:$BK$210,(AC$2+SUM($R$4:$R180))),"")</f>
        <v/>
      </c>
      <c r="AL181" s="25" t="str">
        <f>IF(AC181="","",SUMIF(Hide[Unique Types],$C181&amp;" "&amp;AD181&amp;" "&amp;AE181&amp;" "&amp;AF181,SiteCalc2[FCI Charging Capacity '[kWh/day']]))</f>
        <v/>
      </c>
      <c r="AM181" s="27" t="str" cm="1">
        <f t="array" ref="AM181">IF(AM$2&lt;=$R181,INDEX('Sites Data'!$BC$11:$BC$210,(AM$2+SUM($R$4:$R180))),"")</f>
        <v/>
      </c>
      <c r="AN181" s="27" t="str" cm="1">
        <f t="array" ref="AN181">IF(AM$2&lt;=$R181,INDEX('Sites Data'!$BD$11:$BD$210,(AM$2+SUM($R$4:$R180))),"")</f>
        <v/>
      </c>
      <c r="AO181" s="27" t="str" cm="1">
        <f t="array" ref="AO181">IF(AM$2&lt;=$R181,INDEX('Sites Data'!$BE$11:$BE$210,(AM$2+SUM($R$4:$R180))),"")</f>
        <v/>
      </c>
      <c r="AP181" s="27" t="str" cm="1">
        <f t="array" ref="AP181">IF(AM$2&lt;=$R181,INDEX('Sites Data'!$BF$11:$BF$210,(AM$2+SUM($R$4:$R180))),"")</f>
        <v/>
      </c>
      <c r="AQ181" s="27" t="str" cm="1">
        <f t="array" ref="AQ181">IF(AM$2&lt;=$R181,INDEX('Sites Data'!$BG$11:$BG$210,(AM$2+SUM($R$4:$R180))),"")</f>
        <v/>
      </c>
      <c r="AR181" s="27" t="str" cm="1">
        <f t="array" ref="AR181">IF(AM$2&lt;=$R181,INDEX('Sites Data'!$BH$11:$BH$210,(AM$2+SUM($R$4:$R180))),"")</f>
        <v/>
      </c>
      <c r="AS181" s="27" t="str" cm="1">
        <f t="array" ref="AS181">IF(AM$2&lt;=$R181,INDEX('Sites Data'!$BI$11:$BI$210,(AM$2+SUM($R$4:$R180))),"")</f>
        <v/>
      </c>
      <c r="AT181" s="27" t="str" cm="1">
        <f t="array" ref="AT181">IF(AM$2&lt;=$R181,INDEX('Sites Data'!$BJ$11:$BJ$210,(AM$2+SUM($R$4:$R180))),"")</f>
        <v/>
      </c>
      <c r="AU181" s="27" t="str" cm="1">
        <f t="array" ref="AU181">IF(AM$2&lt;=$R181,INDEX('Sites Data'!$BK$11:$BK$210,(AM$2+SUM($R$4:$R180))),"")</f>
        <v/>
      </c>
      <c r="AV181" s="25" t="str">
        <f>IF(AM181="","",SUMIF(Hide[Unique Types],$C181&amp;" "&amp;AN181&amp;" "&amp;AO181&amp;" "&amp;AP181,SiteCalc2[FCI Charging Capacity '[kWh/day']]))</f>
        <v/>
      </c>
      <c r="AW181" s="27" t="str" cm="1">
        <f t="array" ref="AW181">IF(AW$2&lt;=$R181,INDEX('Sites Data'!$BC$11:$BC$210,(AW$2+SUM($R$4:$R180))),"")</f>
        <v/>
      </c>
      <c r="AX181" s="27" t="str" cm="1">
        <f t="array" ref="AX181">IF(AW$2&lt;=$R181,INDEX('Sites Data'!$BD$11:$BD$210,(AW$2+SUM($R$4:$R180))),"")</f>
        <v/>
      </c>
      <c r="AY181" s="27" t="str" cm="1">
        <f t="array" ref="AY181">IF(AW$2&lt;=$R181,INDEX('Sites Data'!$BE$11:$BE$210,(AW$2+SUM($R$4:$R180))),"")</f>
        <v/>
      </c>
      <c r="AZ181" s="27" t="str" cm="1">
        <f t="array" ref="AZ181">IF(AW$2&lt;=$R181,INDEX('Sites Data'!$BF$11:$BF$210,(AW$2+SUM($R$4:$R180))),"")</f>
        <v/>
      </c>
      <c r="BA181" s="27" t="str" cm="1">
        <f t="array" ref="BA181">IF(AW$2&lt;=$R181,INDEX('Sites Data'!$BG$11:$BG$210,(AW$2+SUM($R$4:$R180))),"")</f>
        <v/>
      </c>
      <c r="BB181" s="27" t="str" cm="1">
        <f t="array" ref="BB181">IF(AW$2&lt;=$R181,INDEX('Sites Data'!$BH$11:$BH$210,(AW$2+SUM($R$4:$R180))),"")</f>
        <v/>
      </c>
      <c r="BC181" s="27" t="str" cm="1">
        <f t="array" ref="BC181">IF(AW$2&lt;=$R181,INDEX('Sites Data'!$BI$11:$BI$210,(AW$2+SUM($R$4:$R180))),"")</f>
        <v/>
      </c>
      <c r="BD181" s="27" t="str" cm="1">
        <f t="array" ref="BD181">IF(AW$2&lt;=$R181,INDEX('Sites Data'!$BJ$11:$BJ$210,(AW$2+SUM($R$4:$R180))),"")</f>
        <v/>
      </c>
      <c r="BE181" s="27" t="str" cm="1">
        <f t="array" ref="BE181">IF(AW$2&lt;=$R181,INDEX('Sites Data'!$BK$11:$BK$210,(AW$2+SUM($R$4:$R180))),"")</f>
        <v/>
      </c>
      <c r="BF181" s="25" t="str">
        <f>IF(AW181="","",SUMIF(Hide[Unique Types],$C181&amp;" "&amp;AX181&amp;" "&amp;AY181&amp;" "&amp;AZ181,SiteCalc2[FCI Charging Capacity '[kWh/day']]))</f>
        <v/>
      </c>
      <c r="BG181" s="27" t="str" cm="1">
        <f t="array" ref="BG181">IF(BG$2&lt;=$R181,INDEX('Sites Data'!$BC$11:$BC$210,(BG$2+SUM($R$4:$R180))),"")</f>
        <v/>
      </c>
      <c r="BH181" s="27" t="str" cm="1">
        <f t="array" ref="BH181">IF(BG$2&lt;=$R181,INDEX('Sites Data'!$BD$11:$BD$210,(BG$2+SUM($R$4:$R180))),"")</f>
        <v/>
      </c>
      <c r="BI181" s="27" t="str" cm="1">
        <f t="array" ref="BI181">IF(BG$2&lt;=$R181,INDEX('Sites Data'!$BE$11:$BE$210,(BG$2+SUM($R$4:$R180))),"")</f>
        <v/>
      </c>
      <c r="BJ181" s="27" t="str" cm="1">
        <f t="array" ref="BJ181">IF(BG$2&lt;=$R181,INDEX('Sites Data'!$BF$11:$BF$210,(BG$2+SUM($R$4:$R180))),"")</f>
        <v/>
      </c>
      <c r="BK181" s="27" t="str" cm="1">
        <f t="array" ref="BK181">IF(BG$2&lt;=$R181,INDEX('Sites Data'!$BG$11:$BG$210,(BG$2+SUM($R$4:$R180))),"")</f>
        <v/>
      </c>
      <c r="BL181" s="27" t="str" cm="1">
        <f t="array" ref="BL181">IF(BG$2&lt;=$R181,INDEX('Sites Data'!$BH$11:$BH$210,(BG$2+SUM($R$4:$R180))),"")</f>
        <v/>
      </c>
      <c r="BM181" s="27" t="str" cm="1">
        <f t="array" ref="BM181">IF(BG$2&lt;=$R181,INDEX('Sites Data'!$BI$11:$BI$210,(BG$2+SUM($R$4:$R180))),"")</f>
        <v/>
      </c>
      <c r="BN181" s="27" t="str" cm="1">
        <f t="array" ref="BN181">IF(BG$2&lt;=$R181,INDEX('Sites Data'!$BJ$11:$BJ$210,(BG$2+SUM($R$4:$R180))),"")</f>
        <v/>
      </c>
      <c r="BO181" s="27" t="str" cm="1">
        <f t="array" ref="BO181">IF(BG$2&lt;=$R181,INDEX('Sites Data'!$BK$11:$BK$210,(BG$2+SUM($R$4:$R180))),"")</f>
        <v/>
      </c>
      <c r="BP181" s="25" t="str">
        <f>IF(BG181="","",SUMIF(Hide[Unique Types],$C181&amp;" "&amp;BH181&amp;" "&amp;BI181&amp;" "&amp;BJ181,SiteCalc2[FCI Charging Capacity '[kWh/day']]))</f>
        <v/>
      </c>
      <c r="BQ181" s="27" t="str" cm="1">
        <f t="array" ref="BQ181">IF(BQ$2&lt;=$R181,INDEX('Sites Data'!$BC$11:$BC$210,(BQ$2+SUM($R$4:$R180))),"")</f>
        <v/>
      </c>
      <c r="BR181" s="27" t="str" cm="1">
        <f t="array" ref="BR181">IF(BQ$2&lt;=$R181,INDEX('Sites Data'!$BD$11:$BD$210,(BQ$2+SUM($R$4:$R180))),"")</f>
        <v/>
      </c>
      <c r="BS181" s="27" t="str" cm="1">
        <f t="array" ref="BS181">IF(BQ$2&lt;=$R181,INDEX('Sites Data'!$BE$11:$BE$210,(BQ$2+SUM($R$4:$R180))),"")</f>
        <v/>
      </c>
      <c r="BT181" s="27" t="str" cm="1">
        <f t="array" ref="BT181">IF(BQ$2&lt;=$R181,INDEX('Sites Data'!$BF$11:$BF$210,(BQ$2+SUM($R$4:$R180))),"")</f>
        <v/>
      </c>
      <c r="BU181" s="27" t="str" cm="1">
        <f t="array" ref="BU181">IF(BQ$2&lt;=$R181,INDEX('Sites Data'!$BG$11:$BG$210,(BQ$2+SUM($R$4:$R180))),"")</f>
        <v/>
      </c>
      <c r="BV181" s="27" t="str" cm="1">
        <f t="array" ref="BV181">IF(BQ$2&lt;=$R181,INDEX('Sites Data'!$BH$11:$BH$210,(BQ$2+SUM($R$4:$R180))),"")</f>
        <v/>
      </c>
      <c r="BW181" s="27" t="str" cm="1">
        <f t="array" ref="BW181">IF(BQ$2&lt;=$R181,INDEX('Sites Data'!$BI$11:$BI$210,(BQ$2+SUM($R$4:$R180))),"")</f>
        <v/>
      </c>
      <c r="BX181" s="27" t="str" cm="1">
        <f t="array" ref="BX181">IF(BQ$2&lt;=$R181,INDEX('Sites Data'!$BJ$11:$BJ$210,(BQ$2+SUM($R$4:$R180))),"")</f>
        <v/>
      </c>
      <c r="BY181" s="27" t="str" cm="1">
        <f t="array" ref="BY181">IF(BQ$2&lt;=$R181,INDEX('Sites Data'!$BK$11:$BK$210,(BQ$2+SUM($R$4:$R180))),"")</f>
        <v/>
      </c>
      <c r="BZ181" s="25" t="str">
        <f>IF(BQ181="","",SUMIF(Hide[Unique Types],$C181&amp;" "&amp;BR181&amp;" "&amp;BS181&amp;" "&amp;BT181,SiteCalc2[FCI Charging Capacity '[kWh/day']]))</f>
        <v/>
      </c>
      <c r="CA181" s="27" t="str" cm="1">
        <f t="array" ref="CA181">IF(CA$2&lt;=$R181,INDEX('Sites Data'!$BC$11:$BC$210,(CA$2+SUM($R$4:$R180))),"")</f>
        <v/>
      </c>
      <c r="CB181" s="27" t="str" cm="1">
        <f t="array" ref="CB181">IF(CA$2&lt;=$R181,INDEX('Sites Data'!$BD$11:$BD$210,(CA$2+SUM($R$4:$R180))),"")</f>
        <v/>
      </c>
      <c r="CC181" s="27" t="str" cm="1">
        <f t="array" ref="CC181">IF(CA$2&lt;=$R181,INDEX('Sites Data'!$BE$11:$BE$210,(CA$2+SUM($R$4:$R180))),"")</f>
        <v/>
      </c>
      <c r="CD181" s="27" t="str" cm="1">
        <f t="array" ref="CD181">IF(CA$2&lt;=$R181,INDEX('Sites Data'!$BF$11:$BF$210,(CA$2+SUM($R$4:$R180))),"")</f>
        <v/>
      </c>
      <c r="CE181" s="27" t="str" cm="1">
        <f t="array" ref="CE181">IF(CA$2&lt;=$R181,INDEX('Sites Data'!$BG$11:$BG$210,(CA$2+SUM($R$4:$R180))),"")</f>
        <v/>
      </c>
      <c r="CF181" s="27" t="str" cm="1">
        <f t="array" ref="CF181">IF(CA$2&lt;=$R181,INDEX('Sites Data'!$BH$11:$BH$210,(CA$2+SUM($R$4:$R180))),"")</f>
        <v/>
      </c>
      <c r="CG181" s="27" t="str" cm="1">
        <f t="array" ref="CG181">IF(CA$2&lt;=$R181,INDEX('Sites Data'!$BI$11:$BI$210,(CA$2+SUM($R$4:$R180))),"")</f>
        <v/>
      </c>
      <c r="CH181" s="27" t="str" cm="1">
        <f t="array" ref="CH181">IF(CA$2&lt;=$R181,INDEX('Sites Data'!$BJ$11:$BJ$210,(CA$2+SUM($R$4:$R180))),"")</f>
        <v/>
      </c>
      <c r="CI181" s="27" t="str" cm="1">
        <f t="array" ref="CI181">IF(CA$2&lt;=$R181,INDEX('Sites Data'!$BK$11:$BK$210,(CA$2+SUM($R$4:$R180))),"")</f>
        <v/>
      </c>
      <c r="CJ181" s="25" t="str">
        <f>IF(CA181="","",SUMIF(Hide[Unique Types],$C181&amp;" "&amp;CB181&amp;" "&amp;CC181&amp;" "&amp;CD181,SiteCalc2[FCI Charging Capacity '[kWh/day']]))</f>
        <v/>
      </c>
      <c r="CK181" s="25" t="str">
        <f t="shared" si="35"/>
        <v/>
      </c>
      <c r="CL181" s="25" t="str">
        <f t="shared" si="36"/>
        <v/>
      </c>
      <c r="CM181" s="25" t="str">
        <f t="shared" si="37"/>
        <v/>
      </c>
      <c r="CN181" s="25" t="str">
        <f t="shared" si="38"/>
        <v/>
      </c>
      <c r="CO181" s="25" t="str">
        <f t="shared" si="39"/>
        <v/>
      </c>
      <c r="CP181" s="25" t="str">
        <f t="shared" si="40"/>
        <v/>
      </c>
      <c r="CQ181" s="25" t="str">
        <f t="shared" si="41"/>
        <v/>
      </c>
      <c r="CR181" s="25" t="str">
        <f t="shared" si="42"/>
        <v/>
      </c>
      <c r="CS181" s="25" t="str">
        <f t="shared" si="43"/>
        <v/>
      </c>
      <c r="CT181" s="25" t="str">
        <f t="shared" si="44"/>
        <v/>
      </c>
    </row>
    <row r="182" spans="1:98" x14ac:dyDescent="0.3">
      <c r="A182" s="20">
        <v>179</v>
      </c>
      <c r="B182" s="20">
        <f t="shared" si="45"/>
        <v>0</v>
      </c>
      <c r="D182" s="25">
        <f>_xlfn.XLOOKUP(C182,SiteChar[Site Name],SiteChar[Site Street Address],"",0,1)</f>
        <v>0</v>
      </c>
      <c r="E182" s="25" t="str">
        <f>_xlfn.XLOOKUP(D182,SiteChar[Site Street Address],SiteChar[Site City],"",0,1)</f>
        <v/>
      </c>
      <c r="F182" s="25">
        <f>_xlfn.XLOOKUP($C182,SiteChar[Site Name],SiteChar[Latitude],"",0,1)</f>
        <v>0</v>
      </c>
      <c r="G182" s="25">
        <f>_xlfn.XLOOKUP($C182,SiteChar[Site Name],SiteChar[Longitude],"",0,1)</f>
        <v>0</v>
      </c>
      <c r="H182" s="33">
        <f>_xlfn.XLOOKUP($C182,SiteChar[Site Name],SiteChar[Expected Date of Station Operation],"",0,1)</f>
        <v>0</v>
      </c>
      <c r="I182" s="34">
        <f>_xlfn.XLOOKUP($C182,SiteChar[Site Name],SiteChar[Expected Daily Permitted Hours],"",0,1)</f>
        <v>0</v>
      </c>
      <c r="J182" s="25">
        <f>_xlfn.XLOOKUP($C182,SiteChar[Site Name],SiteChar[Maximum Total Site Power 
'[kW']],"",0,1)</f>
        <v>0</v>
      </c>
      <c r="K182" s="25"/>
      <c r="L182" s="25" cm="1">
        <f t="array" ref="L182">_xlfn.XLOOKUP($C182,SiteChar[Site Name],SiteCalc1[Total Site
FCI 
Power Rating 
'[kW']],"",0,1)</f>
        <v>0</v>
      </c>
      <c r="M182" s="25" cm="1">
        <f t="array" ref="M182">_xlfn.XLOOKUP($C182,SiteChar[Site Name],SiteCalc1[Total 
Site 
LMD-FCI Power Rating 
'[kW']],"",0,1)</f>
        <v>0</v>
      </c>
      <c r="N182" s="25" cm="1">
        <f t="array" ref="N182">_xlfn.XLOOKUP($C182,SiteChar[Site Name],SiteCalc1[Total Site
HD-FCI Power Rating 
'[kW']],"",0,1)</f>
        <v>0</v>
      </c>
      <c r="O182" s="25" cm="1">
        <f t="array" ref="O182">_xlfn.XLOOKUP($C182,SiteChar[Site Name],SiteCalc2[Total Number of 
Site 
FSEs],"",0,1)</f>
        <v>0</v>
      </c>
      <c r="P182" s="27" cm="1">
        <f t="array" ref="P182">_xlfn.XLOOKUP($C182,SiteChar[Site Name],SiteCalc2[Total Number of Site
LMD-FCI FSEs],"",0,1)</f>
        <v>0</v>
      </c>
      <c r="Q182" s="27" cm="1">
        <f t="array" ref="Q182">_xlfn.XLOOKUP($C182,SiteChar[Site Name],SiteCalc2[Total Number of Site
HD-FCI FSEs],"",0,1)</f>
        <v>0</v>
      </c>
      <c r="R182" s="27" t="str" cm="1">
        <f t="array" ref="R182">_xlfn.XLOOKUP(C182,'Sites Data'!AZ189:$AZ$210,'Sites Data'!BA189:$BA$210,"",0,1)</f>
        <v/>
      </c>
      <c r="S182" s="25" t="str" cm="1">
        <f t="array" ref="S182">INDEX('Sites Data'!$BC$11:$BC$210,(S$2+SUM($R$4:R181)))</f>
        <v/>
      </c>
      <c r="T182" s="25" t="str" cm="1">
        <f t="array" ref="T182">INDEX('Sites Data'!$BD$11:$BD$210,(S$2+SUM($R$4:R181)))</f>
        <v/>
      </c>
      <c r="U182" s="25" t="str" cm="1">
        <f t="array" ref="U182">INDEX('Sites Data'!$BE$11:$BE$210,(S$2+SUM($R$4:$R181)))</f>
        <v/>
      </c>
      <c r="V182" s="25" t="str" cm="1">
        <f t="array" ref="V182">INDEX('Sites Data'!$BF$11:$BF$210,(S$2+SUM($R$4:$R181)))</f>
        <v/>
      </c>
      <c r="W182" s="25" t="str" cm="1">
        <f t="array" ref="W182">INDEX('Sites Data'!$BG$11:$BG$210,(S$2+SUM($R$4:$R181)))</f>
        <v/>
      </c>
      <c r="X182" s="25" t="str" cm="1">
        <f t="array" ref="X182">INDEX('Sites Data'!$BH$11:$BH$210,(S$2+SUM($R$4:$R181)))</f>
        <v/>
      </c>
      <c r="Y182" s="25" t="str" cm="1">
        <f t="array" ref="Y182">INDEX('Sites Data'!$BI$11:$BI$210,(S$2+SUM($R$4:$R181)))</f>
        <v/>
      </c>
      <c r="Z182" s="25" t="str" cm="1">
        <f t="array" ref="Z182">INDEX('Sites Data'!$BJ$11:$BJ$210,(S$2+SUM($R$4:$R181)))</f>
        <v/>
      </c>
      <c r="AA182" s="25" t="str" cm="1">
        <f t="array" ref="AA182">INDEX('Sites Data'!$BK$11:$BK$210,(S$2+SUM($R$4:$R181)))</f>
        <v/>
      </c>
      <c r="AB182" s="25" t="str">
        <f>IF(S182="","",SUMIF(Hide[Unique Types],$C182&amp;" "&amp;T182&amp;" "&amp;U182&amp;" "&amp;V182,SiteCalc2[FCI Charging Capacity '[kWh/day']]))</f>
        <v/>
      </c>
      <c r="AC182" s="27" t="str" cm="1">
        <f t="array" ref="AC182">IF(AC$2&lt;=$R182,INDEX('Sites Data'!$BC$11:$BC$210,(AC$2+SUM($R$4:$R181))),"")</f>
        <v/>
      </c>
      <c r="AD182" s="152" t="str" cm="1">
        <f t="array" ref="AD182">IF(AC$2&lt;=$R182,INDEX('Sites Data'!$BD$11:$BD$210,(AC$2+SUM($R$4:$R181))),"")</f>
        <v/>
      </c>
      <c r="AE182" s="27" t="str" cm="1">
        <f t="array" ref="AE182">IF(AC$2&lt;=$R182,INDEX('Sites Data'!$BE$11:$BE$210,(AC$2+SUM($R$4:$R181))),"")</f>
        <v/>
      </c>
      <c r="AF182" s="27" t="str" cm="1">
        <f t="array" ref="AF182">IF(AC$2&lt;=$R182,INDEX('Sites Data'!$BF$11:$BF$210,(AC$2+SUM($R$4:$R181))),"")</f>
        <v/>
      </c>
      <c r="AG182" s="27" t="str" cm="1">
        <f t="array" ref="AG182">IF(AC$2&lt;=$R182,INDEX('Sites Data'!$BG$11:$BG$210,(AC$2+SUM($R$4:$R181))),"")</f>
        <v/>
      </c>
      <c r="AH182" s="27" t="str" cm="1">
        <f t="array" ref="AH182">IF(AC$2&lt;=$R182,INDEX('Sites Data'!$BH$11:$BH$210,(AC$2+SUM($R$4:$R181))),"")</f>
        <v/>
      </c>
      <c r="AI182" s="27" t="str" cm="1">
        <f t="array" ref="AI182">IF(AC$2&lt;=$R182,INDEX('Sites Data'!$BI$11:$BI$210,(AC$2+SUM($R$4:$R181))),"")</f>
        <v/>
      </c>
      <c r="AJ182" s="27" t="str" cm="1">
        <f t="array" ref="AJ182">IF(AC$2&lt;=$R182,INDEX('Sites Data'!$BJ$11:$BJ$210,(AC$2+SUM($R$4:$R181))),"")</f>
        <v/>
      </c>
      <c r="AK182" s="27" t="str" cm="1">
        <f t="array" ref="AK182">IF(AC$2&lt;=$R182,INDEX('Sites Data'!$BK$11:$BK$210,(AC$2+SUM($R$4:$R181))),"")</f>
        <v/>
      </c>
      <c r="AL182" s="25" t="str">
        <f>IF(AC182="","",SUMIF(Hide[Unique Types],$C182&amp;" "&amp;AD182&amp;" "&amp;AE182&amp;" "&amp;AF182,SiteCalc2[FCI Charging Capacity '[kWh/day']]))</f>
        <v/>
      </c>
      <c r="AM182" s="27" t="str" cm="1">
        <f t="array" ref="AM182">IF(AM$2&lt;=$R182,INDEX('Sites Data'!$BC$11:$BC$210,(AM$2+SUM($R$4:$R181))),"")</f>
        <v/>
      </c>
      <c r="AN182" s="27" t="str" cm="1">
        <f t="array" ref="AN182">IF(AM$2&lt;=$R182,INDEX('Sites Data'!$BD$11:$BD$210,(AM$2+SUM($R$4:$R181))),"")</f>
        <v/>
      </c>
      <c r="AO182" s="27" t="str" cm="1">
        <f t="array" ref="AO182">IF(AM$2&lt;=$R182,INDEX('Sites Data'!$BE$11:$BE$210,(AM$2+SUM($R$4:$R181))),"")</f>
        <v/>
      </c>
      <c r="AP182" s="27" t="str" cm="1">
        <f t="array" ref="AP182">IF(AM$2&lt;=$R182,INDEX('Sites Data'!$BF$11:$BF$210,(AM$2+SUM($R$4:$R181))),"")</f>
        <v/>
      </c>
      <c r="AQ182" s="27" t="str" cm="1">
        <f t="array" ref="AQ182">IF(AM$2&lt;=$R182,INDEX('Sites Data'!$BG$11:$BG$210,(AM$2+SUM($R$4:$R181))),"")</f>
        <v/>
      </c>
      <c r="AR182" s="27" t="str" cm="1">
        <f t="array" ref="AR182">IF(AM$2&lt;=$R182,INDEX('Sites Data'!$BH$11:$BH$210,(AM$2+SUM($R$4:$R181))),"")</f>
        <v/>
      </c>
      <c r="AS182" s="27" t="str" cm="1">
        <f t="array" ref="AS182">IF(AM$2&lt;=$R182,INDEX('Sites Data'!$BI$11:$BI$210,(AM$2+SUM($R$4:$R181))),"")</f>
        <v/>
      </c>
      <c r="AT182" s="27" t="str" cm="1">
        <f t="array" ref="AT182">IF(AM$2&lt;=$R182,INDEX('Sites Data'!$BJ$11:$BJ$210,(AM$2+SUM($R$4:$R181))),"")</f>
        <v/>
      </c>
      <c r="AU182" s="27" t="str" cm="1">
        <f t="array" ref="AU182">IF(AM$2&lt;=$R182,INDEX('Sites Data'!$BK$11:$BK$210,(AM$2+SUM($R$4:$R181))),"")</f>
        <v/>
      </c>
      <c r="AV182" s="25" t="str">
        <f>IF(AM182="","",SUMIF(Hide[Unique Types],$C182&amp;" "&amp;AN182&amp;" "&amp;AO182&amp;" "&amp;AP182,SiteCalc2[FCI Charging Capacity '[kWh/day']]))</f>
        <v/>
      </c>
      <c r="AW182" s="27" t="str" cm="1">
        <f t="array" ref="AW182">IF(AW$2&lt;=$R182,INDEX('Sites Data'!$BC$11:$BC$210,(AW$2+SUM($R$4:$R181))),"")</f>
        <v/>
      </c>
      <c r="AX182" s="27" t="str" cm="1">
        <f t="array" ref="AX182">IF(AW$2&lt;=$R182,INDEX('Sites Data'!$BD$11:$BD$210,(AW$2+SUM($R$4:$R181))),"")</f>
        <v/>
      </c>
      <c r="AY182" s="27" t="str" cm="1">
        <f t="array" ref="AY182">IF(AW$2&lt;=$R182,INDEX('Sites Data'!$BE$11:$BE$210,(AW$2+SUM($R$4:$R181))),"")</f>
        <v/>
      </c>
      <c r="AZ182" s="27" t="str" cm="1">
        <f t="array" ref="AZ182">IF(AW$2&lt;=$R182,INDEX('Sites Data'!$BF$11:$BF$210,(AW$2+SUM($R$4:$R181))),"")</f>
        <v/>
      </c>
      <c r="BA182" s="27" t="str" cm="1">
        <f t="array" ref="BA182">IF(AW$2&lt;=$R182,INDEX('Sites Data'!$BG$11:$BG$210,(AW$2+SUM($R$4:$R181))),"")</f>
        <v/>
      </c>
      <c r="BB182" s="27" t="str" cm="1">
        <f t="array" ref="BB182">IF(AW$2&lt;=$R182,INDEX('Sites Data'!$BH$11:$BH$210,(AW$2+SUM($R$4:$R181))),"")</f>
        <v/>
      </c>
      <c r="BC182" s="27" t="str" cm="1">
        <f t="array" ref="BC182">IF(AW$2&lt;=$R182,INDEX('Sites Data'!$BI$11:$BI$210,(AW$2+SUM($R$4:$R181))),"")</f>
        <v/>
      </c>
      <c r="BD182" s="27" t="str" cm="1">
        <f t="array" ref="BD182">IF(AW$2&lt;=$R182,INDEX('Sites Data'!$BJ$11:$BJ$210,(AW$2+SUM($R$4:$R181))),"")</f>
        <v/>
      </c>
      <c r="BE182" s="27" t="str" cm="1">
        <f t="array" ref="BE182">IF(AW$2&lt;=$R182,INDEX('Sites Data'!$BK$11:$BK$210,(AW$2+SUM($R$4:$R181))),"")</f>
        <v/>
      </c>
      <c r="BF182" s="25" t="str">
        <f>IF(AW182="","",SUMIF(Hide[Unique Types],$C182&amp;" "&amp;AX182&amp;" "&amp;AY182&amp;" "&amp;AZ182,SiteCalc2[FCI Charging Capacity '[kWh/day']]))</f>
        <v/>
      </c>
      <c r="BG182" s="27" t="str" cm="1">
        <f t="array" ref="BG182">IF(BG$2&lt;=$R182,INDEX('Sites Data'!$BC$11:$BC$210,(BG$2+SUM($R$4:$R181))),"")</f>
        <v/>
      </c>
      <c r="BH182" s="27" t="str" cm="1">
        <f t="array" ref="BH182">IF(BG$2&lt;=$R182,INDEX('Sites Data'!$BD$11:$BD$210,(BG$2+SUM($R$4:$R181))),"")</f>
        <v/>
      </c>
      <c r="BI182" s="27" t="str" cm="1">
        <f t="array" ref="BI182">IF(BG$2&lt;=$R182,INDEX('Sites Data'!$BE$11:$BE$210,(BG$2+SUM($R$4:$R181))),"")</f>
        <v/>
      </c>
      <c r="BJ182" s="27" t="str" cm="1">
        <f t="array" ref="BJ182">IF(BG$2&lt;=$R182,INDEX('Sites Data'!$BF$11:$BF$210,(BG$2+SUM($R$4:$R181))),"")</f>
        <v/>
      </c>
      <c r="BK182" s="27" t="str" cm="1">
        <f t="array" ref="BK182">IF(BG$2&lt;=$R182,INDEX('Sites Data'!$BG$11:$BG$210,(BG$2+SUM($R$4:$R181))),"")</f>
        <v/>
      </c>
      <c r="BL182" s="27" t="str" cm="1">
        <f t="array" ref="BL182">IF(BG$2&lt;=$R182,INDEX('Sites Data'!$BH$11:$BH$210,(BG$2+SUM($R$4:$R181))),"")</f>
        <v/>
      </c>
      <c r="BM182" s="27" t="str" cm="1">
        <f t="array" ref="BM182">IF(BG$2&lt;=$R182,INDEX('Sites Data'!$BI$11:$BI$210,(BG$2+SUM($R$4:$R181))),"")</f>
        <v/>
      </c>
      <c r="BN182" s="27" t="str" cm="1">
        <f t="array" ref="BN182">IF(BG$2&lt;=$R182,INDEX('Sites Data'!$BJ$11:$BJ$210,(BG$2+SUM($R$4:$R181))),"")</f>
        <v/>
      </c>
      <c r="BO182" s="27" t="str" cm="1">
        <f t="array" ref="BO182">IF(BG$2&lt;=$R182,INDEX('Sites Data'!$BK$11:$BK$210,(BG$2+SUM($R$4:$R181))),"")</f>
        <v/>
      </c>
      <c r="BP182" s="25" t="str">
        <f>IF(BG182="","",SUMIF(Hide[Unique Types],$C182&amp;" "&amp;BH182&amp;" "&amp;BI182&amp;" "&amp;BJ182,SiteCalc2[FCI Charging Capacity '[kWh/day']]))</f>
        <v/>
      </c>
      <c r="BQ182" s="27" t="str" cm="1">
        <f t="array" ref="BQ182">IF(BQ$2&lt;=$R182,INDEX('Sites Data'!$BC$11:$BC$210,(BQ$2+SUM($R$4:$R181))),"")</f>
        <v/>
      </c>
      <c r="BR182" s="27" t="str" cm="1">
        <f t="array" ref="BR182">IF(BQ$2&lt;=$R182,INDEX('Sites Data'!$BD$11:$BD$210,(BQ$2+SUM($R$4:$R181))),"")</f>
        <v/>
      </c>
      <c r="BS182" s="27" t="str" cm="1">
        <f t="array" ref="BS182">IF(BQ$2&lt;=$R182,INDEX('Sites Data'!$BE$11:$BE$210,(BQ$2+SUM($R$4:$R181))),"")</f>
        <v/>
      </c>
      <c r="BT182" s="27" t="str" cm="1">
        <f t="array" ref="BT182">IF(BQ$2&lt;=$R182,INDEX('Sites Data'!$BF$11:$BF$210,(BQ$2+SUM($R$4:$R181))),"")</f>
        <v/>
      </c>
      <c r="BU182" s="27" t="str" cm="1">
        <f t="array" ref="BU182">IF(BQ$2&lt;=$R182,INDEX('Sites Data'!$BG$11:$BG$210,(BQ$2+SUM($R$4:$R181))),"")</f>
        <v/>
      </c>
      <c r="BV182" s="27" t="str" cm="1">
        <f t="array" ref="BV182">IF(BQ$2&lt;=$R182,INDEX('Sites Data'!$BH$11:$BH$210,(BQ$2+SUM($R$4:$R181))),"")</f>
        <v/>
      </c>
      <c r="BW182" s="27" t="str" cm="1">
        <f t="array" ref="BW182">IF(BQ$2&lt;=$R182,INDEX('Sites Data'!$BI$11:$BI$210,(BQ$2+SUM($R$4:$R181))),"")</f>
        <v/>
      </c>
      <c r="BX182" s="27" t="str" cm="1">
        <f t="array" ref="BX182">IF(BQ$2&lt;=$R182,INDEX('Sites Data'!$BJ$11:$BJ$210,(BQ$2+SUM($R$4:$R181))),"")</f>
        <v/>
      </c>
      <c r="BY182" s="27" t="str" cm="1">
        <f t="array" ref="BY182">IF(BQ$2&lt;=$R182,INDEX('Sites Data'!$BK$11:$BK$210,(BQ$2+SUM($R$4:$R181))),"")</f>
        <v/>
      </c>
      <c r="BZ182" s="25" t="str">
        <f>IF(BQ182="","",SUMIF(Hide[Unique Types],$C182&amp;" "&amp;BR182&amp;" "&amp;BS182&amp;" "&amp;BT182,SiteCalc2[FCI Charging Capacity '[kWh/day']]))</f>
        <v/>
      </c>
      <c r="CA182" s="27" t="str" cm="1">
        <f t="array" ref="CA182">IF(CA$2&lt;=$R182,INDEX('Sites Data'!$BC$11:$BC$210,(CA$2+SUM($R$4:$R181))),"")</f>
        <v/>
      </c>
      <c r="CB182" s="27" t="str" cm="1">
        <f t="array" ref="CB182">IF(CA$2&lt;=$R182,INDEX('Sites Data'!$BD$11:$BD$210,(CA$2+SUM($R$4:$R181))),"")</f>
        <v/>
      </c>
      <c r="CC182" s="27" t="str" cm="1">
        <f t="array" ref="CC182">IF(CA$2&lt;=$R182,INDEX('Sites Data'!$BE$11:$BE$210,(CA$2+SUM($R$4:$R181))),"")</f>
        <v/>
      </c>
      <c r="CD182" s="27" t="str" cm="1">
        <f t="array" ref="CD182">IF(CA$2&lt;=$R182,INDEX('Sites Data'!$BF$11:$BF$210,(CA$2+SUM($R$4:$R181))),"")</f>
        <v/>
      </c>
      <c r="CE182" s="27" t="str" cm="1">
        <f t="array" ref="CE182">IF(CA$2&lt;=$R182,INDEX('Sites Data'!$BG$11:$BG$210,(CA$2+SUM($R$4:$R181))),"")</f>
        <v/>
      </c>
      <c r="CF182" s="27" t="str" cm="1">
        <f t="array" ref="CF182">IF(CA$2&lt;=$R182,INDEX('Sites Data'!$BH$11:$BH$210,(CA$2+SUM($R$4:$R181))),"")</f>
        <v/>
      </c>
      <c r="CG182" s="27" t="str" cm="1">
        <f t="array" ref="CG182">IF(CA$2&lt;=$R182,INDEX('Sites Data'!$BI$11:$BI$210,(CA$2+SUM($R$4:$R181))),"")</f>
        <v/>
      </c>
      <c r="CH182" s="27" t="str" cm="1">
        <f t="array" ref="CH182">IF(CA$2&lt;=$R182,INDEX('Sites Data'!$BJ$11:$BJ$210,(CA$2+SUM($R$4:$R181))),"")</f>
        <v/>
      </c>
      <c r="CI182" s="27" t="str" cm="1">
        <f t="array" ref="CI182">IF(CA$2&lt;=$R182,INDEX('Sites Data'!$BK$11:$BK$210,(CA$2+SUM($R$4:$R181))),"")</f>
        <v/>
      </c>
      <c r="CJ182" s="25" t="str">
        <f>IF(CA182="","",SUMIF(Hide[Unique Types],$C182&amp;" "&amp;CB182&amp;" "&amp;CC182&amp;" "&amp;CD182,SiteCalc2[FCI Charging Capacity '[kWh/day']]))</f>
        <v/>
      </c>
      <c r="CK182" s="25" t="str">
        <f t="shared" si="35"/>
        <v/>
      </c>
      <c r="CL182" s="25" t="str">
        <f t="shared" si="36"/>
        <v/>
      </c>
      <c r="CM182" s="25" t="str">
        <f t="shared" si="37"/>
        <v/>
      </c>
      <c r="CN182" s="25" t="str">
        <f t="shared" si="38"/>
        <v/>
      </c>
      <c r="CO182" s="25" t="str">
        <f t="shared" si="39"/>
        <v/>
      </c>
      <c r="CP182" s="25" t="str">
        <f t="shared" si="40"/>
        <v/>
      </c>
      <c r="CQ182" s="25" t="str">
        <f t="shared" si="41"/>
        <v/>
      </c>
      <c r="CR182" s="25" t="str">
        <f t="shared" si="42"/>
        <v/>
      </c>
      <c r="CS182" s="25" t="str">
        <f t="shared" si="43"/>
        <v/>
      </c>
      <c r="CT182" s="25" t="str">
        <f t="shared" si="44"/>
        <v/>
      </c>
    </row>
    <row r="183" spans="1:98" x14ac:dyDescent="0.3">
      <c r="A183" s="20">
        <v>180</v>
      </c>
      <c r="B183" s="20">
        <f t="shared" si="45"/>
        <v>0</v>
      </c>
      <c r="D183" s="25">
        <f>_xlfn.XLOOKUP(C183,SiteChar[Site Name],SiteChar[Site Street Address],"",0,1)</f>
        <v>0</v>
      </c>
      <c r="E183" s="25" t="str">
        <f>_xlfn.XLOOKUP(D183,SiteChar[Site Street Address],SiteChar[Site City],"",0,1)</f>
        <v/>
      </c>
      <c r="F183" s="25">
        <f>_xlfn.XLOOKUP($C183,SiteChar[Site Name],SiteChar[Latitude],"",0,1)</f>
        <v>0</v>
      </c>
      <c r="G183" s="25">
        <f>_xlfn.XLOOKUP($C183,SiteChar[Site Name],SiteChar[Longitude],"",0,1)</f>
        <v>0</v>
      </c>
      <c r="H183" s="33">
        <f>_xlfn.XLOOKUP($C183,SiteChar[Site Name],SiteChar[Expected Date of Station Operation],"",0,1)</f>
        <v>0</v>
      </c>
      <c r="I183" s="34">
        <f>_xlfn.XLOOKUP($C183,SiteChar[Site Name],SiteChar[Expected Daily Permitted Hours],"",0,1)</f>
        <v>0</v>
      </c>
      <c r="J183" s="25">
        <f>_xlfn.XLOOKUP($C183,SiteChar[Site Name],SiteChar[Maximum Total Site Power 
'[kW']],"",0,1)</f>
        <v>0</v>
      </c>
      <c r="K183" s="25"/>
      <c r="L183" s="25" cm="1">
        <f t="array" ref="L183">_xlfn.XLOOKUP($C183,SiteChar[Site Name],SiteCalc1[Total Site
FCI 
Power Rating 
'[kW']],"",0,1)</f>
        <v>0</v>
      </c>
      <c r="M183" s="25" cm="1">
        <f t="array" ref="M183">_xlfn.XLOOKUP($C183,SiteChar[Site Name],SiteCalc1[Total 
Site 
LMD-FCI Power Rating 
'[kW']],"",0,1)</f>
        <v>0</v>
      </c>
      <c r="N183" s="25" cm="1">
        <f t="array" ref="N183">_xlfn.XLOOKUP($C183,SiteChar[Site Name],SiteCalc1[Total Site
HD-FCI Power Rating 
'[kW']],"",0,1)</f>
        <v>0</v>
      </c>
      <c r="O183" s="25" cm="1">
        <f t="array" ref="O183">_xlfn.XLOOKUP($C183,SiteChar[Site Name],SiteCalc2[Total Number of 
Site 
FSEs],"",0,1)</f>
        <v>0</v>
      </c>
      <c r="P183" s="27" cm="1">
        <f t="array" ref="P183">_xlfn.XLOOKUP($C183,SiteChar[Site Name],SiteCalc2[Total Number of Site
LMD-FCI FSEs],"",0,1)</f>
        <v>0</v>
      </c>
      <c r="Q183" s="27" cm="1">
        <f t="array" ref="Q183">_xlfn.XLOOKUP($C183,SiteChar[Site Name],SiteCalc2[Total Number of Site
HD-FCI FSEs],"",0,1)</f>
        <v>0</v>
      </c>
      <c r="R183" s="27" t="str" cm="1">
        <f t="array" ref="R183">_xlfn.XLOOKUP(C183,'Sites Data'!AZ190:$AZ$210,'Sites Data'!BA190:$BA$210,"",0,1)</f>
        <v/>
      </c>
      <c r="S183" s="25" t="str" cm="1">
        <f t="array" ref="S183">INDEX('Sites Data'!$BC$11:$BC$210,(S$2+SUM($R$4:R182)))</f>
        <v/>
      </c>
      <c r="T183" s="25" t="str" cm="1">
        <f t="array" ref="T183">INDEX('Sites Data'!$BD$11:$BD$210,(S$2+SUM($R$4:R182)))</f>
        <v/>
      </c>
      <c r="U183" s="25" t="str" cm="1">
        <f t="array" ref="U183">INDEX('Sites Data'!$BE$11:$BE$210,(S$2+SUM($R$4:$R182)))</f>
        <v/>
      </c>
      <c r="V183" s="25" t="str" cm="1">
        <f t="array" ref="V183">INDEX('Sites Data'!$BF$11:$BF$210,(S$2+SUM($R$4:$R182)))</f>
        <v/>
      </c>
      <c r="W183" s="25" t="str" cm="1">
        <f t="array" ref="W183">INDEX('Sites Data'!$BG$11:$BG$210,(S$2+SUM($R$4:$R182)))</f>
        <v/>
      </c>
      <c r="X183" s="25" t="str" cm="1">
        <f t="array" ref="X183">INDEX('Sites Data'!$BH$11:$BH$210,(S$2+SUM($R$4:$R182)))</f>
        <v/>
      </c>
      <c r="Y183" s="25" t="str" cm="1">
        <f t="array" ref="Y183">INDEX('Sites Data'!$BI$11:$BI$210,(S$2+SUM($R$4:$R182)))</f>
        <v/>
      </c>
      <c r="Z183" s="25" t="str" cm="1">
        <f t="array" ref="Z183">INDEX('Sites Data'!$BJ$11:$BJ$210,(S$2+SUM($R$4:$R182)))</f>
        <v/>
      </c>
      <c r="AA183" s="25" t="str" cm="1">
        <f t="array" ref="AA183">INDEX('Sites Data'!$BK$11:$BK$210,(S$2+SUM($R$4:$R182)))</f>
        <v/>
      </c>
      <c r="AB183" s="25" t="str">
        <f>IF(S183="","",SUMIF(Hide[Unique Types],$C183&amp;" "&amp;T183&amp;" "&amp;U183&amp;" "&amp;V183,SiteCalc2[FCI Charging Capacity '[kWh/day']]))</f>
        <v/>
      </c>
      <c r="AC183" s="27" t="str" cm="1">
        <f t="array" ref="AC183">IF(AC$2&lt;=$R183,INDEX('Sites Data'!$BC$11:$BC$210,(AC$2+SUM($R$4:$R182))),"")</f>
        <v/>
      </c>
      <c r="AD183" s="152" t="str" cm="1">
        <f t="array" ref="AD183">IF(AC$2&lt;=$R183,INDEX('Sites Data'!$BD$11:$BD$210,(AC$2+SUM($R$4:$R182))),"")</f>
        <v/>
      </c>
      <c r="AE183" s="27" t="str" cm="1">
        <f t="array" ref="AE183">IF(AC$2&lt;=$R183,INDEX('Sites Data'!$BE$11:$BE$210,(AC$2+SUM($R$4:$R182))),"")</f>
        <v/>
      </c>
      <c r="AF183" s="27" t="str" cm="1">
        <f t="array" ref="AF183">IF(AC$2&lt;=$R183,INDEX('Sites Data'!$BF$11:$BF$210,(AC$2+SUM($R$4:$R182))),"")</f>
        <v/>
      </c>
      <c r="AG183" s="27" t="str" cm="1">
        <f t="array" ref="AG183">IF(AC$2&lt;=$R183,INDEX('Sites Data'!$BG$11:$BG$210,(AC$2+SUM($R$4:$R182))),"")</f>
        <v/>
      </c>
      <c r="AH183" s="27" t="str" cm="1">
        <f t="array" ref="AH183">IF(AC$2&lt;=$R183,INDEX('Sites Data'!$BH$11:$BH$210,(AC$2+SUM($R$4:$R182))),"")</f>
        <v/>
      </c>
      <c r="AI183" s="27" t="str" cm="1">
        <f t="array" ref="AI183">IF(AC$2&lt;=$R183,INDEX('Sites Data'!$BI$11:$BI$210,(AC$2+SUM($R$4:$R182))),"")</f>
        <v/>
      </c>
      <c r="AJ183" s="27" t="str" cm="1">
        <f t="array" ref="AJ183">IF(AC$2&lt;=$R183,INDEX('Sites Data'!$BJ$11:$BJ$210,(AC$2+SUM($R$4:$R182))),"")</f>
        <v/>
      </c>
      <c r="AK183" s="27" t="str" cm="1">
        <f t="array" ref="AK183">IF(AC$2&lt;=$R183,INDEX('Sites Data'!$BK$11:$BK$210,(AC$2+SUM($R$4:$R182))),"")</f>
        <v/>
      </c>
      <c r="AL183" s="25" t="str">
        <f>IF(AC183="","",SUMIF(Hide[Unique Types],$C183&amp;" "&amp;AD183&amp;" "&amp;AE183&amp;" "&amp;AF183,SiteCalc2[FCI Charging Capacity '[kWh/day']]))</f>
        <v/>
      </c>
      <c r="AM183" s="27" t="str" cm="1">
        <f t="array" ref="AM183">IF(AM$2&lt;=$R183,INDEX('Sites Data'!$BC$11:$BC$210,(AM$2+SUM($R$4:$R182))),"")</f>
        <v/>
      </c>
      <c r="AN183" s="27" t="str" cm="1">
        <f t="array" ref="AN183">IF(AM$2&lt;=$R183,INDEX('Sites Data'!$BD$11:$BD$210,(AM$2+SUM($R$4:$R182))),"")</f>
        <v/>
      </c>
      <c r="AO183" s="27" t="str" cm="1">
        <f t="array" ref="AO183">IF(AM$2&lt;=$R183,INDEX('Sites Data'!$BE$11:$BE$210,(AM$2+SUM($R$4:$R182))),"")</f>
        <v/>
      </c>
      <c r="AP183" s="27" t="str" cm="1">
        <f t="array" ref="AP183">IF(AM$2&lt;=$R183,INDEX('Sites Data'!$BF$11:$BF$210,(AM$2+SUM($R$4:$R182))),"")</f>
        <v/>
      </c>
      <c r="AQ183" s="27" t="str" cm="1">
        <f t="array" ref="AQ183">IF(AM$2&lt;=$R183,INDEX('Sites Data'!$BG$11:$BG$210,(AM$2+SUM($R$4:$R182))),"")</f>
        <v/>
      </c>
      <c r="AR183" s="27" t="str" cm="1">
        <f t="array" ref="AR183">IF(AM$2&lt;=$R183,INDEX('Sites Data'!$BH$11:$BH$210,(AM$2+SUM($R$4:$R182))),"")</f>
        <v/>
      </c>
      <c r="AS183" s="27" t="str" cm="1">
        <f t="array" ref="AS183">IF(AM$2&lt;=$R183,INDEX('Sites Data'!$BI$11:$BI$210,(AM$2+SUM($R$4:$R182))),"")</f>
        <v/>
      </c>
      <c r="AT183" s="27" t="str" cm="1">
        <f t="array" ref="AT183">IF(AM$2&lt;=$R183,INDEX('Sites Data'!$BJ$11:$BJ$210,(AM$2+SUM($R$4:$R182))),"")</f>
        <v/>
      </c>
      <c r="AU183" s="27" t="str" cm="1">
        <f t="array" ref="AU183">IF(AM$2&lt;=$R183,INDEX('Sites Data'!$BK$11:$BK$210,(AM$2+SUM($R$4:$R182))),"")</f>
        <v/>
      </c>
      <c r="AV183" s="25" t="str">
        <f>IF(AM183="","",SUMIF(Hide[Unique Types],$C183&amp;" "&amp;AN183&amp;" "&amp;AO183&amp;" "&amp;AP183,SiteCalc2[FCI Charging Capacity '[kWh/day']]))</f>
        <v/>
      </c>
      <c r="AW183" s="27" t="str" cm="1">
        <f t="array" ref="AW183">IF(AW$2&lt;=$R183,INDEX('Sites Data'!$BC$11:$BC$210,(AW$2+SUM($R$4:$R182))),"")</f>
        <v/>
      </c>
      <c r="AX183" s="27" t="str" cm="1">
        <f t="array" ref="AX183">IF(AW$2&lt;=$R183,INDEX('Sites Data'!$BD$11:$BD$210,(AW$2+SUM($R$4:$R182))),"")</f>
        <v/>
      </c>
      <c r="AY183" s="27" t="str" cm="1">
        <f t="array" ref="AY183">IF(AW$2&lt;=$R183,INDEX('Sites Data'!$BE$11:$BE$210,(AW$2+SUM($R$4:$R182))),"")</f>
        <v/>
      </c>
      <c r="AZ183" s="27" t="str" cm="1">
        <f t="array" ref="AZ183">IF(AW$2&lt;=$R183,INDEX('Sites Data'!$BF$11:$BF$210,(AW$2+SUM($R$4:$R182))),"")</f>
        <v/>
      </c>
      <c r="BA183" s="27" t="str" cm="1">
        <f t="array" ref="BA183">IF(AW$2&lt;=$R183,INDEX('Sites Data'!$BG$11:$BG$210,(AW$2+SUM($R$4:$R182))),"")</f>
        <v/>
      </c>
      <c r="BB183" s="27" t="str" cm="1">
        <f t="array" ref="BB183">IF(AW$2&lt;=$R183,INDEX('Sites Data'!$BH$11:$BH$210,(AW$2+SUM($R$4:$R182))),"")</f>
        <v/>
      </c>
      <c r="BC183" s="27" t="str" cm="1">
        <f t="array" ref="BC183">IF(AW$2&lt;=$R183,INDEX('Sites Data'!$BI$11:$BI$210,(AW$2+SUM($R$4:$R182))),"")</f>
        <v/>
      </c>
      <c r="BD183" s="27" t="str" cm="1">
        <f t="array" ref="BD183">IF(AW$2&lt;=$R183,INDEX('Sites Data'!$BJ$11:$BJ$210,(AW$2+SUM($R$4:$R182))),"")</f>
        <v/>
      </c>
      <c r="BE183" s="27" t="str" cm="1">
        <f t="array" ref="BE183">IF(AW$2&lt;=$R183,INDEX('Sites Data'!$BK$11:$BK$210,(AW$2+SUM($R$4:$R182))),"")</f>
        <v/>
      </c>
      <c r="BF183" s="25" t="str">
        <f>IF(AW183="","",SUMIF(Hide[Unique Types],$C183&amp;" "&amp;AX183&amp;" "&amp;AY183&amp;" "&amp;AZ183,SiteCalc2[FCI Charging Capacity '[kWh/day']]))</f>
        <v/>
      </c>
      <c r="BG183" s="27" t="str" cm="1">
        <f t="array" ref="BG183">IF(BG$2&lt;=$R183,INDEX('Sites Data'!$BC$11:$BC$210,(BG$2+SUM($R$4:$R182))),"")</f>
        <v/>
      </c>
      <c r="BH183" s="27" t="str" cm="1">
        <f t="array" ref="BH183">IF(BG$2&lt;=$R183,INDEX('Sites Data'!$BD$11:$BD$210,(BG$2+SUM($R$4:$R182))),"")</f>
        <v/>
      </c>
      <c r="BI183" s="27" t="str" cm="1">
        <f t="array" ref="BI183">IF(BG$2&lt;=$R183,INDEX('Sites Data'!$BE$11:$BE$210,(BG$2+SUM($R$4:$R182))),"")</f>
        <v/>
      </c>
      <c r="BJ183" s="27" t="str" cm="1">
        <f t="array" ref="BJ183">IF(BG$2&lt;=$R183,INDEX('Sites Data'!$BF$11:$BF$210,(BG$2+SUM($R$4:$R182))),"")</f>
        <v/>
      </c>
      <c r="BK183" s="27" t="str" cm="1">
        <f t="array" ref="BK183">IF(BG$2&lt;=$R183,INDEX('Sites Data'!$BG$11:$BG$210,(BG$2+SUM($R$4:$R182))),"")</f>
        <v/>
      </c>
      <c r="BL183" s="27" t="str" cm="1">
        <f t="array" ref="BL183">IF(BG$2&lt;=$R183,INDEX('Sites Data'!$BH$11:$BH$210,(BG$2+SUM($R$4:$R182))),"")</f>
        <v/>
      </c>
      <c r="BM183" s="27" t="str" cm="1">
        <f t="array" ref="BM183">IF(BG$2&lt;=$R183,INDEX('Sites Data'!$BI$11:$BI$210,(BG$2+SUM($R$4:$R182))),"")</f>
        <v/>
      </c>
      <c r="BN183" s="27" t="str" cm="1">
        <f t="array" ref="BN183">IF(BG$2&lt;=$R183,INDEX('Sites Data'!$BJ$11:$BJ$210,(BG$2+SUM($R$4:$R182))),"")</f>
        <v/>
      </c>
      <c r="BO183" s="27" t="str" cm="1">
        <f t="array" ref="BO183">IF(BG$2&lt;=$R183,INDEX('Sites Data'!$BK$11:$BK$210,(BG$2+SUM($R$4:$R182))),"")</f>
        <v/>
      </c>
      <c r="BP183" s="25" t="str">
        <f>IF(BG183="","",SUMIF(Hide[Unique Types],$C183&amp;" "&amp;BH183&amp;" "&amp;BI183&amp;" "&amp;BJ183,SiteCalc2[FCI Charging Capacity '[kWh/day']]))</f>
        <v/>
      </c>
      <c r="BQ183" s="27" t="str" cm="1">
        <f t="array" ref="BQ183">IF(BQ$2&lt;=$R183,INDEX('Sites Data'!$BC$11:$BC$210,(BQ$2+SUM($R$4:$R182))),"")</f>
        <v/>
      </c>
      <c r="BR183" s="27" t="str" cm="1">
        <f t="array" ref="BR183">IF(BQ$2&lt;=$R183,INDEX('Sites Data'!$BD$11:$BD$210,(BQ$2+SUM($R$4:$R182))),"")</f>
        <v/>
      </c>
      <c r="BS183" s="27" t="str" cm="1">
        <f t="array" ref="BS183">IF(BQ$2&lt;=$R183,INDEX('Sites Data'!$BE$11:$BE$210,(BQ$2+SUM($R$4:$R182))),"")</f>
        <v/>
      </c>
      <c r="BT183" s="27" t="str" cm="1">
        <f t="array" ref="BT183">IF(BQ$2&lt;=$R183,INDEX('Sites Data'!$BF$11:$BF$210,(BQ$2+SUM($R$4:$R182))),"")</f>
        <v/>
      </c>
      <c r="BU183" s="27" t="str" cm="1">
        <f t="array" ref="BU183">IF(BQ$2&lt;=$R183,INDEX('Sites Data'!$BG$11:$BG$210,(BQ$2+SUM($R$4:$R182))),"")</f>
        <v/>
      </c>
      <c r="BV183" s="27" t="str" cm="1">
        <f t="array" ref="BV183">IF(BQ$2&lt;=$R183,INDEX('Sites Data'!$BH$11:$BH$210,(BQ$2+SUM($R$4:$R182))),"")</f>
        <v/>
      </c>
      <c r="BW183" s="27" t="str" cm="1">
        <f t="array" ref="BW183">IF(BQ$2&lt;=$R183,INDEX('Sites Data'!$BI$11:$BI$210,(BQ$2+SUM($R$4:$R182))),"")</f>
        <v/>
      </c>
      <c r="BX183" s="27" t="str" cm="1">
        <f t="array" ref="BX183">IF(BQ$2&lt;=$R183,INDEX('Sites Data'!$BJ$11:$BJ$210,(BQ$2+SUM($R$4:$R182))),"")</f>
        <v/>
      </c>
      <c r="BY183" s="27" t="str" cm="1">
        <f t="array" ref="BY183">IF(BQ$2&lt;=$R183,INDEX('Sites Data'!$BK$11:$BK$210,(BQ$2+SUM($R$4:$R182))),"")</f>
        <v/>
      </c>
      <c r="BZ183" s="25" t="str">
        <f>IF(BQ183="","",SUMIF(Hide[Unique Types],$C183&amp;" "&amp;BR183&amp;" "&amp;BS183&amp;" "&amp;BT183,SiteCalc2[FCI Charging Capacity '[kWh/day']]))</f>
        <v/>
      </c>
      <c r="CA183" s="27" t="str" cm="1">
        <f t="array" ref="CA183">IF(CA$2&lt;=$R183,INDEX('Sites Data'!$BC$11:$BC$210,(CA$2+SUM($R$4:$R182))),"")</f>
        <v/>
      </c>
      <c r="CB183" s="27" t="str" cm="1">
        <f t="array" ref="CB183">IF(CA$2&lt;=$R183,INDEX('Sites Data'!$BD$11:$BD$210,(CA$2+SUM($R$4:$R182))),"")</f>
        <v/>
      </c>
      <c r="CC183" s="27" t="str" cm="1">
        <f t="array" ref="CC183">IF(CA$2&lt;=$R183,INDEX('Sites Data'!$BE$11:$BE$210,(CA$2+SUM($R$4:$R182))),"")</f>
        <v/>
      </c>
      <c r="CD183" s="27" t="str" cm="1">
        <f t="array" ref="CD183">IF(CA$2&lt;=$R183,INDEX('Sites Data'!$BF$11:$BF$210,(CA$2+SUM($R$4:$R182))),"")</f>
        <v/>
      </c>
      <c r="CE183" s="27" t="str" cm="1">
        <f t="array" ref="CE183">IF(CA$2&lt;=$R183,INDEX('Sites Data'!$BG$11:$BG$210,(CA$2+SUM($R$4:$R182))),"")</f>
        <v/>
      </c>
      <c r="CF183" s="27" t="str" cm="1">
        <f t="array" ref="CF183">IF(CA$2&lt;=$R183,INDEX('Sites Data'!$BH$11:$BH$210,(CA$2+SUM($R$4:$R182))),"")</f>
        <v/>
      </c>
      <c r="CG183" s="27" t="str" cm="1">
        <f t="array" ref="CG183">IF(CA$2&lt;=$R183,INDEX('Sites Data'!$BI$11:$BI$210,(CA$2+SUM($R$4:$R182))),"")</f>
        <v/>
      </c>
      <c r="CH183" s="27" t="str" cm="1">
        <f t="array" ref="CH183">IF(CA$2&lt;=$R183,INDEX('Sites Data'!$BJ$11:$BJ$210,(CA$2+SUM($R$4:$R182))),"")</f>
        <v/>
      </c>
      <c r="CI183" s="27" t="str" cm="1">
        <f t="array" ref="CI183">IF(CA$2&lt;=$R183,INDEX('Sites Data'!$BK$11:$BK$210,(CA$2+SUM($R$4:$R182))),"")</f>
        <v/>
      </c>
      <c r="CJ183" s="25" t="str">
        <f>IF(CA183="","",SUMIF(Hide[Unique Types],$C183&amp;" "&amp;CB183&amp;" "&amp;CC183&amp;" "&amp;CD183,SiteCalc2[FCI Charging Capacity '[kWh/day']]))</f>
        <v/>
      </c>
      <c r="CK183" s="25" t="str">
        <f t="shared" si="35"/>
        <v/>
      </c>
      <c r="CL183" s="25" t="str">
        <f t="shared" si="36"/>
        <v/>
      </c>
      <c r="CM183" s="25" t="str">
        <f t="shared" si="37"/>
        <v/>
      </c>
      <c r="CN183" s="25" t="str">
        <f t="shared" si="38"/>
        <v/>
      </c>
      <c r="CO183" s="25" t="str">
        <f t="shared" si="39"/>
        <v/>
      </c>
      <c r="CP183" s="25" t="str">
        <f t="shared" si="40"/>
        <v/>
      </c>
      <c r="CQ183" s="25" t="str">
        <f t="shared" si="41"/>
        <v/>
      </c>
      <c r="CR183" s="25" t="str">
        <f t="shared" si="42"/>
        <v/>
      </c>
      <c r="CS183" s="25" t="str">
        <f t="shared" si="43"/>
        <v/>
      </c>
      <c r="CT183" s="25" t="str">
        <f t="shared" si="44"/>
        <v/>
      </c>
    </row>
    <row r="184" spans="1:98" x14ac:dyDescent="0.3">
      <c r="A184" s="20">
        <v>181</v>
      </c>
      <c r="B184" s="20">
        <f t="shared" si="45"/>
        <v>0</v>
      </c>
      <c r="D184" s="25">
        <f>_xlfn.XLOOKUP(C184,SiteChar[Site Name],SiteChar[Site Street Address],"",0,1)</f>
        <v>0</v>
      </c>
      <c r="E184" s="25" t="str">
        <f>_xlfn.XLOOKUP(D184,SiteChar[Site Street Address],SiteChar[Site City],"",0,1)</f>
        <v/>
      </c>
      <c r="F184" s="25">
        <f>_xlfn.XLOOKUP($C184,SiteChar[Site Name],SiteChar[Latitude],"",0,1)</f>
        <v>0</v>
      </c>
      <c r="G184" s="25">
        <f>_xlfn.XLOOKUP($C184,SiteChar[Site Name],SiteChar[Longitude],"",0,1)</f>
        <v>0</v>
      </c>
      <c r="H184" s="33">
        <f>_xlfn.XLOOKUP($C184,SiteChar[Site Name],SiteChar[Expected Date of Station Operation],"",0,1)</f>
        <v>0</v>
      </c>
      <c r="I184" s="34">
        <f>_xlfn.XLOOKUP($C184,SiteChar[Site Name],SiteChar[Expected Daily Permitted Hours],"",0,1)</f>
        <v>0</v>
      </c>
      <c r="J184" s="25">
        <f>_xlfn.XLOOKUP($C184,SiteChar[Site Name],SiteChar[Maximum Total Site Power 
'[kW']],"",0,1)</f>
        <v>0</v>
      </c>
      <c r="K184" s="25"/>
      <c r="L184" s="25" cm="1">
        <f t="array" ref="L184">_xlfn.XLOOKUP($C184,SiteChar[Site Name],SiteCalc1[Total Site
FCI 
Power Rating 
'[kW']],"",0,1)</f>
        <v>0</v>
      </c>
      <c r="M184" s="25" cm="1">
        <f t="array" ref="M184">_xlfn.XLOOKUP($C184,SiteChar[Site Name],SiteCalc1[Total 
Site 
LMD-FCI Power Rating 
'[kW']],"",0,1)</f>
        <v>0</v>
      </c>
      <c r="N184" s="25" cm="1">
        <f t="array" ref="N184">_xlfn.XLOOKUP($C184,SiteChar[Site Name],SiteCalc1[Total Site
HD-FCI Power Rating 
'[kW']],"",0,1)</f>
        <v>0</v>
      </c>
      <c r="O184" s="25" cm="1">
        <f t="array" ref="O184">_xlfn.XLOOKUP($C184,SiteChar[Site Name],SiteCalc2[Total Number of 
Site 
FSEs],"",0,1)</f>
        <v>0</v>
      </c>
      <c r="P184" s="27" cm="1">
        <f t="array" ref="P184">_xlfn.XLOOKUP($C184,SiteChar[Site Name],SiteCalc2[Total Number of Site
LMD-FCI FSEs],"",0,1)</f>
        <v>0</v>
      </c>
      <c r="Q184" s="27" cm="1">
        <f t="array" ref="Q184">_xlfn.XLOOKUP($C184,SiteChar[Site Name],SiteCalc2[Total Number of Site
HD-FCI FSEs],"",0,1)</f>
        <v>0</v>
      </c>
      <c r="R184" s="27" t="str" cm="1">
        <f t="array" ref="R184">_xlfn.XLOOKUP(C184,'Sites Data'!AZ191:$AZ$210,'Sites Data'!BA191:$BA$210,"",0,1)</f>
        <v/>
      </c>
      <c r="S184" s="25" t="str" cm="1">
        <f t="array" ref="S184">INDEX('Sites Data'!$BC$11:$BC$210,(S$2+SUM($R$4:R183)))</f>
        <v/>
      </c>
      <c r="T184" s="25" t="str" cm="1">
        <f t="array" ref="T184">INDEX('Sites Data'!$BD$11:$BD$210,(S$2+SUM($R$4:R183)))</f>
        <v/>
      </c>
      <c r="U184" s="25" t="str" cm="1">
        <f t="array" ref="U184">INDEX('Sites Data'!$BE$11:$BE$210,(S$2+SUM($R$4:$R183)))</f>
        <v/>
      </c>
      <c r="V184" s="25" t="str" cm="1">
        <f t="array" ref="V184">INDEX('Sites Data'!$BF$11:$BF$210,(S$2+SUM($R$4:$R183)))</f>
        <v/>
      </c>
      <c r="W184" s="25" t="str" cm="1">
        <f t="array" ref="W184">INDEX('Sites Data'!$BG$11:$BG$210,(S$2+SUM($R$4:$R183)))</f>
        <v/>
      </c>
      <c r="X184" s="25" t="str" cm="1">
        <f t="array" ref="X184">INDEX('Sites Data'!$BH$11:$BH$210,(S$2+SUM($R$4:$R183)))</f>
        <v/>
      </c>
      <c r="Y184" s="25" t="str" cm="1">
        <f t="array" ref="Y184">INDEX('Sites Data'!$BI$11:$BI$210,(S$2+SUM($R$4:$R183)))</f>
        <v/>
      </c>
      <c r="Z184" s="25" t="str" cm="1">
        <f t="array" ref="Z184">INDEX('Sites Data'!$BJ$11:$BJ$210,(S$2+SUM($R$4:$R183)))</f>
        <v/>
      </c>
      <c r="AA184" s="25" t="str" cm="1">
        <f t="array" ref="AA184">INDEX('Sites Data'!$BK$11:$BK$210,(S$2+SUM($R$4:$R183)))</f>
        <v/>
      </c>
      <c r="AB184" s="25" t="str">
        <f>IF(S184="","",SUMIF(Hide[Unique Types],$C184&amp;" "&amp;T184&amp;" "&amp;U184&amp;" "&amp;V184,SiteCalc2[FCI Charging Capacity '[kWh/day']]))</f>
        <v/>
      </c>
      <c r="AC184" s="27" t="str" cm="1">
        <f t="array" ref="AC184">IF(AC$2&lt;=$R184,INDEX('Sites Data'!$BC$11:$BC$210,(AC$2+SUM($R$4:$R183))),"")</f>
        <v/>
      </c>
      <c r="AD184" s="152" t="str" cm="1">
        <f t="array" ref="AD184">IF(AC$2&lt;=$R184,INDEX('Sites Data'!$BD$11:$BD$210,(AC$2+SUM($R$4:$R183))),"")</f>
        <v/>
      </c>
      <c r="AE184" s="27" t="str" cm="1">
        <f t="array" ref="AE184">IF(AC$2&lt;=$R184,INDEX('Sites Data'!$BE$11:$BE$210,(AC$2+SUM($R$4:$R183))),"")</f>
        <v/>
      </c>
      <c r="AF184" s="27" t="str" cm="1">
        <f t="array" ref="AF184">IF(AC$2&lt;=$R184,INDEX('Sites Data'!$BF$11:$BF$210,(AC$2+SUM($R$4:$R183))),"")</f>
        <v/>
      </c>
      <c r="AG184" s="27" t="str" cm="1">
        <f t="array" ref="AG184">IF(AC$2&lt;=$R184,INDEX('Sites Data'!$BG$11:$BG$210,(AC$2+SUM($R$4:$R183))),"")</f>
        <v/>
      </c>
      <c r="AH184" s="27" t="str" cm="1">
        <f t="array" ref="AH184">IF(AC$2&lt;=$R184,INDEX('Sites Data'!$BH$11:$BH$210,(AC$2+SUM($R$4:$R183))),"")</f>
        <v/>
      </c>
      <c r="AI184" s="27" t="str" cm="1">
        <f t="array" ref="AI184">IF(AC$2&lt;=$R184,INDEX('Sites Data'!$BI$11:$BI$210,(AC$2+SUM($R$4:$R183))),"")</f>
        <v/>
      </c>
      <c r="AJ184" s="27" t="str" cm="1">
        <f t="array" ref="AJ184">IF(AC$2&lt;=$R184,INDEX('Sites Data'!$BJ$11:$BJ$210,(AC$2+SUM($R$4:$R183))),"")</f>
        <v/>
      </c>
      <c r="AK184" s="27" t="str" cm="1">
        <f t="array" ref="AK184">IF(AC$2&lt;=$R184,INDEX('Sites Data'!$BK$11:$BK$210,(AC$2+SUM($R$4:$R183))),"")</f>
        <v/>
      </c>
      <c r="AL184" s="25" t="str">
        <f>IF(AC184="","",SUMIF(Hide[Unique Types],$C184&amp;" "&amp;AD184&amp;" "&amp;AE184&amp;" "&amp;AF184,SiteCalc2[FCI Charging Capacity '[kWh/day']]))</f>
        <v/>
      </c>
      <c r="AM184" s="27" t="str" cm="1">
        <f t="array" ref="AM184">IF(AM$2&lt;=$R184,INDEX('Sites Data'!$BC$11:$BC$210,(AM$2+SUM($R$4:$R183))),"")</f>
        <v/>
      </c>
      <c r="AN184" s="27" t="str" cm="1">
        <f t="array" ref="AN184">IF(AM$2&lt;=$R184,INDEX('Sites Data'!$BD$11:$BD$210,(AM$2+SUM($R$4:$R183))),"")</f>
        <v/>
      </c>
      <c r="AO184" s="27" t="str" cm="1">
        <f t="array" ref="AO184">IF(AM$2&lt;=$R184,INDEX('Sites Data'!$BE$11:$BE$210,(AM$2+SUM($R$4:$R183))),"")</f>
        <v/>
      </c>
      <c r="AP184" s="27" t="str" cm="1">
        <f t="array" ref="AP184">IF(AM$2&lt;=$R184,INDEX('Sites Data'!$BF$11:$BF$210,(AM$2+SUM($R$4:$R183))),"")</f>
        <v/>
      </c>
      <c r="AQ184" s="27" t="str" cm="1">
        <f t="array" ref="AQ184">IF(AM$2&lt;=$R184,INDEX('Sites Data'!$BG$11:$BG$210,(AM$2+SUM($R$4:$R183))),"")</f>
        <v/>
      </c>
      <c r="AR184" s="27" t="str" cm="1">
        <f t="array" ref="AR184">IF(AM$2&lt;=$R184,INDEX('Sites Data'!$BH$11:$BH$210,(AM$2+SUM($R$4:$R183))),"")</f>
        <v/>
      </c>
      <c r="AS184" s="27" t="str" cm="1">
        <f t="array" ref="AS184">IF(AM$2&lt;=$R184,INDEX('Sites Data'!$BI$11:$BI$210,(AM$2+SUM($R$4:$R183))),"")</f>
        <v/>
      </c>
      <c r="AT184" s="27" t="str" cm="1">
        <f t="array" ref="AT184">IF(AM$2&lt;=$R184,INDEX('Sites Data'!$BJ$11:$BJ$210,(AM$2+SUM($R$4:$R183))),"")</f>
        <v/>
      </c>
      <c r="AU184" s="27" t="str" cm="1">
        <f t="array" ref="AU184">IF(AM$2&lt;=$R184,INDEX('Sites Data'!$BK$11:$BK$210,(AM$2+SUM($R$4:$R183))),"")</f>
        <v/>
      </c>
      <c r="AV184" s="25" t="str">
        <f>IF(AM184="","",SUMIF(Hide[Unique Types],$C184&amp;" "&amp;AN184&amp;" "&amp;AO184&amp;" "&amp;AP184,SiteCalc2[FCI Charging Capacity '[kWh/day']]))</f>
        <v/>
      </c>
      <c r="AW184" s="27" t="str" cm="1">
        <f t="array" ref="AW184">IF(AW$2&lt;=$R184,INDEX('Sites Data'!$BC$11:$BC$210,(AW$2+SUM($R$4:$R183))),"")</f>
        <v/>
      </c>
      <c r="AX184" s="27" t="str" cm="1">
        <f t="array" ref="AX184">IF(AW$2&lt;=$R184,INDEX('Sites Data'!$BD$11:$BD$210,(AW$2+SUM($R$4:$R183))),"")</f>
        <v/>
      </c>
      <c r="AY184" s="27" t="str" cm="1">
        <f t="array" ref="AY184">IF(AW$2&lt;=$R184,INDEX('Sites Data'!$BE$11:$BE$210,(AW$2+SUM($R$4:$R183))),"")</f>
        <v/>
      </c>
      <c r="AZ184" s="27" t="str" cm="1">
        <f t="array" ref="AZ184">IF(AW$2&lt;=$R184,INDEX('Sites Data'!$BF$11:$BF$210,(AW$2+SUM($R$4:$R183))),"")</f>
        <v/>
      </c>
      <c r="BA184" s="27" t="str" cm="1">
        <f t="array" ref="BA184">IF(AW$2&lt;=$R184,INDEX('Sites Data'!$BG$11:$BG$210,(AW$2+SUM($R$4:$R183))),"")</f>
        <v/>
      </c>
      <c r="BB184" s="27" t="str" cm="1">
        <f t="array" ref="BB184">IF(AW$2&lt;=$R184,INDEX('Sites Data'!$BH$11:$BH$210,(AW$2+SUM($R$4:$R183))),"")</f>
        <v/>
      </c>
      <c r="BC184" s="27" t="str" cm="1">
        <f t="array" ref="BC184">IF(AW$2&lt;=$R184,INDEX('Sites Data'!$BI$11:$BI$210,(AW$2+SUM($R$4:$R183))),"")</f>
        <v/>
      </c>
      <c r="BD184" s="27" t="str" cm="1">
        <f t="array" ref="BD184">IF(AW$2&lt;=$R184,INDEX('Sites Data'!$BJ$11:$BJ$210,(AW$2+SUM($R$4:$R183))),"")</f>
        <v/>
      </c>
      <c r="BE184" s="27" t="str" cm="1">
        <f t="array" ref="BE184">IF(AW$2&lt;=$R184,INDEX('Sites Data'!$BK$11:$BK$210,(AW$2+SUM($R$4:$R183))),"")</f>
        <v/>
      </c>
      <c r="BF184" s="25" t="str">
        <f>IF(AW184="","",SUMIF(Hide[Unique Types],$C184&amp;" "&amp;AX184&amp;" "&amp;AY184&amp;" "&amp;AZ184,SiteCalc2[FCI Charging Capacity '[kWh/day']]))</f>
        <v/>
      </c>
      <c r="BG184" s="27" t="str" cm="1">
        <f t="array" ref="BG184">IF(BG$2&lt;=$R184,INDEX('Sites Data'!$BC$11:$BC$210,(BG$2+SUM($R$4:$R183))),"")</f>
        <v/>
      </c>
      <c r="BH184" s="27" t="str" cm="1">
        <f t="array" ref="BH184">IF(BG$2&lt;=$R184,INDEX('Sites Data'!$BD$11:$BD$210,(BG$2+SUM($R$4:$R183))),"")</f>
        <v/>
      </c>
      <c r="BI184" s="27" t="str" cm="1">
        <f t="array" ref="BI184">IF(BG$2&lt;=$R184,INDEX('Sites Data'!$BE$11:$BE$210,(BG$2+SUM($R$4:$R183))),"")</f>
        <v/>
      </c>
      <c r="BJ184" s="27" t="str" cm="1">
        <f t="array" ref="BJ184">IF(BG$2&lt;=$R184,INDEX('Sites Data'!$BF$11:$BF$210,(BG$2+SUM($R$4:$R183))),"")</f>
        <v/>
      </c>
      <c r="BK184" s="27" t="str" cm="1">
        <f t="array" ref="BK184">IF(BG$2&lt;=$R184,INDEX('Sites Data'!$BG$11:$BG$210,(BG$2+SUM($R$4:$R183))),"")</f>
        <v/>
      </c>
      <c r="BL184" s="27" t="str" cm="1">
        <f t="array" ref="BL184">IF(BG$2&lt;=$R184,INDEX('Sites Data'!$BH$11:$BH$210,(BG$2+SUM($R$4:$R183))),"")</f>
        <v/>
      </c>
      <c r="BM184" s="27" t="str" cm="1">
        <f t="array" ref="BM184">IF(BG$2&lt;=$R184,INDEX('Sites Data'!$BI$11:$BI$210,(BG$2+SUM($R$4:$R183))),"")</f>
        <v/>
      </c>
      <c r="BN184" s="27" t="str" cm="1">
        <f t="array" ref="BN184">IF(BG$2&lt;=$R184,INDEX('Sites Data'!$BJ$11:$BJ$210,(BG$2+SUM($R$4:$R183))),"")</f>
        <v/>
      </c>
      <c r="BO184" s="27" t="str" cm="1">
        <f t="array" ref="BO184">IF(BG$2&lt;=$R184,INDEX('Sites Data'!$BK$11:$BK$210,(BG$2+SUM($R$4:$R183))),"")</f>
        <v/>
      </c>
      <c r="BP184" s="25" t="str">
        <f>IF(BG184="","",SUMIF(Hide[Unique Types],$C184&amp;" "&amp;BH184&amp;" "&amp;BI184&amp;" "&amp;BJ184,SiteCalc2[FCI Charging Capacity '[kWh/day']]))</f>
        <v/>
      </c>
      <c r="BQ184" s="27" t="str" cm="1">
        <f t="array" ref="BQ184">IF(BQ$2&lt;=$R184,INDEX('Sites Data'!$BC$11:$BC$210,(BQ$2+SUM($R$4:$R183))),"")</f>
        <v/>
      </c>
      <c r="BR184" s="27" t="str" cm="1">
        <f t="array" ref="BR184">IF(BQ$2&lt;=$R184,INDEX('Sites Data'!$BD$11:$BD$210,(BQ$2+SUM($R$4:$R183))),"")</f>
        <v/>
      </c>
      <c r="BS184" s="27" t="str" cm="1">
        <f t="array" ref="BS184">IF(BQ$2&lt;=$R184,INDEX('Sites Data'!$BE$11:$BE$210,(BQ$2+SUM($R$4:$R183))),"")</f>
        <v/>
      </c>
      <c r="BT184" s="27" t="str" cm="1">
        <f t="array" ref="BT184">IF(BQ$2&lt;=$R184,INDEX('Sites Data'!$BF$11:$BF$210,(BQ$2+SUM($R$4:$R183))),"")</f>
        <v/>
      </c>
      <c r="BU184" s="27" t="str" cm="1">
        <f t="array" ref="BU184">IF(BQ$2&lt;=$R184,INDEX('Sites Data'!$BG$11:$BG$210,(BQ$2+SUM($R$4:$R183))),"")</f>
        <v/>
      </c>
      <c r="BV184" s="27" t="str" cm="1">
        <f t="array" ref="BV184">IF(BQ$2&lt;=$R184,INDEX('Sites Data'!$BH$11:$BH$210,(BQ$2+SUM($R$4:$R183))),"")</f>
        <v/>
      </c>
      <c r="BW184" s="27" t="str" cm="1">
        <f t="array" ref="BW184">IF(BQ$2&lt;=$R184,INDEX('Sites Data'!$BI$11:$BI$210,(BQ$2+SUM($R$4:$R183))),"")</f>
        <v/>
      </c>
      <c r="BX184" s="27" t="str" cm="1">
        <f t="array" ref="BX184">IF(BQ$2&lt;=$R184,INDEX('Sites Data'!$BJ$11:$BJ$210,(BQ$2+SUM($R$4:$R183))),"")</f>
        <v/>
      </c>
      <c r="BY184" s="27" t="str" cm="1">
        <f t="array" ref="BY184">IF(BQ$2&lt;=$R184,INDEX('Sites Data'!$BK$11:$BK$210,(BQ$2+SUM($R$4:$R183))),"")</f>
        <v/>
      </c>
      <c r="BZ184" s="25" t="str">
        <f>IF(BQ184="","",SUMIF(Hide[Unique Types],$C184&amp;" "&amp;BR184&amp;" "&amp;BS184&amp;" "&amp;BT184,SiteCalc2[FCI Charging Capacity '[kWh/day']]))</f>
        <v/>
      </c>
      <c r="CA184" s="27" t="str" cm="1">
        <f t="array" ref="CA184">IF(CA$2&lt;=$R184,INDEX('Sites Data'!$BC$11:$BC$210,(CA$2+SUM($R$4:$R183))),"")</f>
        <v/>
      </c>
      <c r="CB184" s="27" t="str" cm="1">
        <f t="array" ref="CB184">IF(CA$2&lt;=$R184,INDEX('Sites Data'!$BD$11:$BD$210,(CA$2+SUM($R$4:$R183))),"")</f>
        <v/>
      </c>
      <c r="CC184" s="27" t="str" cm="1">
        <f t="array" ref="CC184">IF(CA$2&lt;=$R184,INDEX('Sites Data'!$BE$11:$BE$210,(CA$2+SUM($R$4:$R183))),"")</f>
        <v/>
      </c>
      <c r="CD184" s="27" t="str" cm="1">
        <f t="array" ref="CD184">IF(CA$2&lt;=$R184,INDEX('Sites Data'!$BF$11:$BF$210,(CA$2+SUM($R$4:$R183))),"")</f>
        <v/>
      </c>
      <c r="CE184" s="27" t="str" cm="1">
        <f t="array" ref="CE184">IF(CA$2&lt;=$R184,INDEX('Sites Data'!$BG$11:$BG$210,(CA$2+SUM($R$4:$R183))),"")</f>
        <v/>
      </c>
      <c r="CF184" s="27" t="str" cm="1">
        <f t="array" ref="CF184">IF(CA$2&lt;=$R184,INDEX('Sites Data'!$BH$11:$BH$210,(CA$2+SUM($R$4:$R183))),"")</f>
        <v/>
      </c>
      <c r="CG184" s="27" t="str" cm="1">
        <f t="array" ref="CG184">IF(CA$2&lt;=$R184,INDEX('Sites Data'!$BI$11:$BI$210,(CA$2+SUM($R$4:$R183))),"")</f>
        <v/>
      </c>
      <c r="CH184" s="27" t="str" cm="1">
        <f t="array" ref="CH184">IF(CA$2&lt;=$R184,INDEX('Sites Data'!$BJ$11:$BJ$210,(CA$2+SUM($R$4:$R183))),"")</f>
        <v/>
      </c>
      <c r="CI184" s="27" t="str" cm="1">
        <f t="array" ref="CI184">IF(CA$2&lt;=$R184,INDEX('Sites Data'!$BK$11:$BK$210,(CA$2+SUM($R$4:$R183))),"")</f>
        <v/>
      </c>
      <c r="CJ184" s="25" t="str">
        <f>IF(CA184="","",SUMIF(Hide[Unique Types],$C184&amp;" "&amp;CB184&amp;" "&amp;CC184&amp;" "&amp;CD184,SiteCalc2[FCI Charging Capacity '[kWh/day']]))</f>
        <v/>
      </c>
      <c r="CK184" s="25" t="str">
        <f t="shared" si="35"/>
        <v/>
      </c>
      <c r="CL184" s="25" t="str">
        <f t="shared" si="36"/>
        <v/>
      </c>
      <c r="CM184" s="25" t="str">
        <f t="shared" si="37"/>
        <v/>
      </c>
      <c r="CN184" s="25" t="str">
        <f t="shared" si="38"/>
        <v/>
      </c>
      <c r="CO184" s="25" t="str">
        <f t="shared" si="39"/>
        <v/>
      </c>
      <c r="CP184" s="25" t="str">
        <f t="shared" si="40"/>
        <v/>
      </c>
      <c r="CQ184" s="25" t="str">
        <f t="shared" si="41"/>
        <v/>
      </c>
      <c r="CR184" s="25" t="str">
        <f t="shared" si="42"/>
        <v/>
      </c>
      <c r="CS184" s="25" t="str">
        <f t="shared" si="43"/>
        <v/>
      </c>
      <c r="CT184" s="25" t="str">
        <f t="shared" si="44"/>
        <v/>
      </c>
    </row>
    <row r="185" spans="1:98" x14ac:dyDescent="0.3">
      <c r="A185" s="20">
        <v>182</v>
      </c>
      <c r="B185" s="20">
        <f t="shared" si="45"/>
        <v>0</v>
      </c>
      <c r="D185" s="25">
        <f>_xlfn.XLOOKUP(C185,SiteChar[Site Name],SiteChar[Site Street Address],"",0,1)</f>
        <v>0</v>
      </c>
      <c r="E185" s="25" t="str">
        <f>_xlfn.XLOOKUP(D185,SiteChar[Site Street Address],SiteChar[Site City],"",0,1)</f>
        <v/>
      </c>
      <c r="F185" s="25">
        <f>_xlfn.XLOOKUP($C185,SiteChar[Site Name],SiteChar[Latitude],"",0,1)</f>
        <v>0</v>
      </c>
      <c r="G185" s="25">
        <f>_xlfn.XLOOKUP($C185,SiteChar[Site Name],SiteChar[Longitude],"",0,1)</f>
        <v>0</v>
      </c>
      <c r="H185" s="33">
        <f>_xlfn.XLOOKUP($C185,SiteChar[Site Name],SiteChar[Expected Date of Station Operation],"",0,1)</f>
        <v>0</v>
      </c>
      <c r="I185" s="34">
        <f>_xlfn.XLOOKUP($C185,SiteChar[Site Name],SiteChar[Expected Daily Permitted Hours],"",0,1)</f>
        <v>0</v>
      </c>
      <c r="J185" s="25">
        <f>_xlfn.XLOOKUP($C185,SiteChar[Site Name],SiteChar[Maximum Total Site Power 
'[kW']],"",0,1)</f>
        <v>0</v>
      </c>
      <c r="K185" s="25"/>
      <c r="L185" s="25" cm="1">
        <f t="array" ref="L185">_xlfn.XLOOKUP($C185,SiteChar[Site Name],SiteCalc1[Total Site
FCI 
Power Rating 
'[kW']],"",0,1)</f>
        <v>0</v>
      </c>
      <c r="M185" s="25" cm="1">
        <f t="array" ref="M185">_xlfn.XLOOKUP($C185,SiteChar[Site Name],SiteCalc1[Total 
Site 
LMD-FCI Power Rating 
'[kW']],"",0,1)</f>
        <v>0</v>
      </c>
      <c r="N185" s="25" cm="1">
        <f t="array" ref="N185">_xlfn.XLOOKUP($C185,SiteChar[Site Name],SiteCalc1[Total Site
HD-FCI Power Rating 
'[kW']],"",0,1)</f>
        <v>0</v>
      </c>
      <c r="O185" s="25" cm="1">
        <f t="array" ref="O185">_xlfn.XLOOKUP($C185,SiteChar[Site Name],SiteCalc2[Total Number of 
Site 
FSEs],"",0,1)</f>
        <v>0</v>
      </c>
      <c r="P185" s="27" cm="1">
        <f t="array" ref="P185">_xlfn.XLOOKUP($C185,SiteChar[Site Name],SiteCalc2[Total Number of Site
LMD-FCI FSEs],"",0,1)</f>
        <v>0</v>
      </c>
      <c r="Q185" s="27" cm="1">
        <f t="array" ref="Q185">_xlfn.XLOOKUP($C185,SiteChar[Site Name],SiteCalc2[Total Number of Site
HD-FCI FSEs],"",0,1)</f>
        <v>0</v>
      </c>
      <c r="R185" s="27" t="str" cm="1">
        <f t="array" ref="R185">_xlfn.XLOOKUP(C185,'Sites Data'!AZ192:$AZ$210,'Sites Data'!BA192:$BA$210,"",0,1)</f>
        <v/>
      </c>
      <c r="S185" s="25" t="str" cm="1">
        <f t="array" ref="S185">INDEX('Sites Data'!$BC$11:$BC$210,(S$2+SUM($R$4:R184)))</f>
        <v/>
      </c>
      <c r="T185" s="25" t="str" cm="1">
        <f t="array" ref="T185">INDEX('Sites Data'!$BD$11:$BD$210,(S$2+SUM($R$4:R184)))</f>
        <v/>
      </c>
      <c r="U185" s="25" t="str" cm="1">
        <f t="array" ref="U185">INDEX('Sites Data'!$BE$11:$BE$210,(S$2+SUM($R$4:$R184)))</f>
        <v/>
      </c>
      <c r="V185" s="25" t="str" cm="1">
        <f t="array" ref="V185">INDEX('Sites Data'!$BF$11:$BF$210,(S$2+SUM($R$4:$R184)))</f>
        <v/>
      </c>
      <c r="W185" s="25" t="str" cm="1">
        <f t="array" ref="W185">INDEX('Sites Data'!$BG$11:$BG$210,(S$2+SUM($R$4:$R184)))</f>
        <v/>
      </c>
      <c r="X185" s="25" t="str" cm="1">
        <f t="array" ref="X185">INDEX('Sites Data'!$BH$11:$BH$210,(S$2+SUM($R$4:$R184)))</f>
        <v/>
      </c>
      <c r="Y185" s="25" t="str" cm="1">
        <f t="array" ref="Y185">INDEX('Sites Data'!$BI$11:$BI$210,(S$2+SUM($R$4:$R184)))</f>
        <v/>
      </c>
      <c r="Z185" s="25" t="str" cm="1">
        <f t="array" ref="Z185">INDEX('Sites Data'!$BJ$11:$BJ$210,(S$2+SUM($R$4:$R184)))</f>
        <v/>
      </c>
      <c r="AA185" s="25" t="str" cm="1">
        <f t="array" ref="AA185">INDEX('Sites Data'!$BK$11:$BK$210,(S$2+SUM($R$4:$R184)))</f>
        <v/>
      </c>
      <c r="AB185" s="25" t="str">
        <f>IF(S185="","",SUMIF(Hide[Unique Types],$C185&amp;" "&amp;T185&amp;" "&amp;U185&amp;" "&amp;V185,SiteCalc2[FCI Charging Capacity '[kWh/day']]))</f>
        <v/>
      </c>
      <c r="AC185" s="27" t="str" cm="1">
        <f t="array" ref="AC185">IF(AC$2&lt;=$R185,INDEX('Sites Data'!$BC$11:$BC$210,(AC$2+SUM($R$4:$R184))),"")</f>
        <v/>
      </c>
      <c r="AD185" s="152" t="str" cm="1">
        <f t="array" ref="AD185">IF(AC$2&lt;=$R185,INDEX('Sites Data'!$BD$11:$BD$210,(AC$2+SUM($R$4:$R184))),"")</f>
        <v/>
      </c>
      <c r="AE185" s="27" t="str" cm="1">
        <f t="array" ref="AE185">IF(AC$2&lt;=$R185,INDEX('Sites Data'!$BE$11:$BE$210,(AC$2+SUM($R$4:$R184))),"")</f>
        <v/>
      </c>
      <c r="AF185" s="27" t="str" cm="1">
        <f t="array" ref="AF185">IF(AC$2&lt;=$R185,INDEX('Sites Data'!$BF$11:$BF$210,(AC$2+SUM($R$4:$R184))),"")</f>
        <v/>
      </c>
      <c r="AG185" s="27" t="str" cm="1">
        <f t="array" ref="AG185">IF(AC$2&lt;=$R185,INDEX('Sites Data'!$BG$11:$BG$210,(AC$2+SUM($R$4:$R184))),"")</f>
        <v/>
      </c>
      <c r="AH185" s="27" t="str" cm="1">
        <f t="array" ref="AH185">IF(AC$2&lt;=$R185,INDEX('Sites Data'!$BH$11:$BH$210,(AC$2+SUM($R$4:$R184))),"")</f>
        <v/>
      </c>
      <c r="AI185" s="27" t="str" cm="1">
        <f t="array" ref="AI185">IF(AC$2&lt;=$R185,INDEX('Sites Data'!$BI$11:$BI$210,(AC$2+SUM($R$4:$R184))),"")</f>
        <v/>
      </c>
      <c r="AJ185" s="27" t="str" cm="1">
        <f t="array" ref="AJ185">IF(AC$2&lt;=$R185,INDEX('Sites Data'!$BJ$11:$BJ$210,(AC$2+SUM($R$4:$R184))),"")</f>
        <v/>
      </c>
      <c r="AK185" s="27" t="str" cm="1">
        <f t="array" ref="AK185">IF(AC$2&lt;=$R185,INDEX('Sites Data'!$BK$11:$BK$210,(AC$2+SUM($R$4:$R184))),"")</f>
        <v/>
      </c>
      <c r="AL185" s="25" t="str">
        <f>IF(AC185="","",SUMIF(Hide[Unique Types],$C185&amp;" "&amp;AD185&amp;" "&amp;AE185&amp;" "&amp;AF185,SiteCalc2[FCI Charging Capacity '[kWh/day']]))</f>
        <v/>
      </c>
      <c r="AM185" s="27" t="str" cm="1">
        <f t="array" ref="AM185">IF(AM$2&lt;=$R185,INDEX('Sites Data'!$BC$11:$BC$210,(AM$2+SUM($R$4:$R184))),"")</f>
        <v/>
      </c>
      <c r="AN185" s="27" t="str" cm="1">
        <f t="array" ref="AN185">IF(AM$2&lt;=$R185,INDEX('Sites Data'!$BD$11:$BD$210,(AM$2+SUM($R$4:$R184))),"")</f>
        <v/>
      </c>
      <c r="AO185" s="27" t="str" cm="1">
        <f t="array" ref="AO185">IF(AM$2&lt;=$R185,INDEX('Sites Data'!$BE$11:$BE$210,(AM$2+SUM($R$4:$R184))),"")</f>
        <v/>
      </c>
      <c r="AP185" s="27" t="str" cm="1">
        <f t="array" ref="AP185">IF(AM$2&lt;=$R185,INDEX('Sites Data'!$BF$11:$BF$210,(AM$2+SUM($R$4:$R184))),"")</f>
        <v/>
      </c>
      <c r="AQ185" s="27" t="str" cm="1">
        <f t="array" ref="AQ185">IF(AM$2&lt;=$R185,INDEX('Sites Data'!$BG$11:$BG$210,(AM$2+SUM($R$4:$R184))),"")</f>
        <v/>
      </c>
      <c r="AR185" s="27" t="str" cm="1">
        <f t="array" ref="AR185">IF(AM$2&lt;=$R185,INDEX('Sites Data'!$BH$11:$BH$210,(AM$2+SUM($R$4:$R184))),"")</f>
        <v/>
      </c>
      <c r="AS185" s="27" t="str" cm="1">
        <f t="array" ref="AS185">IF(AM$2&lt;=$R185,INDEX('Sites Data'!$BI$11:$BI$210,(AM$2+SUM($R$4:$R184))),"")</f>
        <v/>
      </c>
      <c r="AT185" s="27" t="str" cm="1">
        <f t="array" ref="AT185">IF(AM$2&lt;=$R185,INDEX('Sites Data'!$BJ$11:$BJ$210,(AM$2+SUM($R$4:$R184))),"")</f>
        <v/>
      </c>
      <c r="AU185" s="27" t="str" cm="1">
        <f t="array" ref="AU185">IF(AM$2&lt;=$R185,INDEX('Sites Data'!$BK$11:$BK$210,(AM$2+SUM($R$4:$R184))),"")</f>
        <v/>
      </c>
      <c r="AV185" s="25" t="str">
        <f>IF(AM185="","",SUMIF(Hide[Unique Types],$C185&amp;" "&amp;AN185&amp;" "&amp;AO185&amp;" "&amp;AP185,SiteCalc2[FCI Charging Capacity '[kWh/day']]))</f>
        <v/>
      </c>
      <c r="AW185" s="27" t="str" cm="1">
        <f t="array" ref="AW185">IF(AW$2&lt;=$R185,INDEX('Sites Data'!$BC$11:$BC$210,(AW$2+SUM($R$4:$R184))),"")</f>
        <v/>
      </c>
      <c r="AX185" s="27" t="str" cm="1">
        <f t="array" ref="AX185">IF(AW$2&lt;=$R185,INDEX('Sites Data'!$BD$11:$BD$210,(AW$2+SUM($R$4:$R184))),"")</f>
        <v/>
      </c>
      <c r="AY185" s="27" t="str" cm="1">
        <f t="array" ref="AY185">IF(AW$2&lt;=$R185,INDEX('Sites Data'!$BE$11:$BE$210,(AW$2+SUM($R$4:$R184))),"")</f>
        <v/>
      </c>
      <c r="AZ185" s="27" t="str" cm="1">
        <f t="array" ref="AZ185">IF(AW$2&lt;=$R185,INDEX('Sites Data'!$BF$11:$BF$210,(AW$2+SUM($R$4:$R184))),"")</f>
        <v/>
      </c>
      <c r="BA185" s="27" t="str" cm="1">
        <f t="array" ref="BA185">IF(AW$2&lt;=$R185,INDEX('Sites Data'!$BG$11:$BG$210,(AW$2+SUM($R$4:$R184))),"")</f>
        <v/>
      </c>
      <c r="BB185" s="27" t="str" cm="1">
        <f t="array" ref="BB185">IF(AW$2&lt;=$R185,INDEX('Sites Data'!$BH$11:$BH$210,(AW$2+SUM($R$4:$R184))),"")</f>
        <v/>
      </c>
      <c r="BC185" s="27" t="str" cm="1">
        <f t="array" ref="BC185">IF(AW$2&lt;=$R185,INDEX('Sites Data'!$BI$11:$BI$210,(AW$2+SUM($R$4:$R184))),"")</f>
        <v/>
      </c>
      <c r="BD185" s="27" t="str" cm="1">
        <f t="array" ref="BD185">IF(AW$2&lt;=$R185,INDEX('Sites Data'!$BJ$11:$BJ$210,(AW$2+SUM($R$4:$R184))),"")</f>
        <v/>
      </c>
      <c r="BE185" s="27" t="str" cm="1">
        <f t="array" ref="BE185">IF(AW$2&lt;=$R185,INDEX('Sites Data'!$BK$11:$BK$210,(AW$2+SUM($R$4:$R184))),"")</f>
        <v/>
      </c>
      <c r="BF185" s="25" t="str">
        <f>IF(AW185="","",SUMIF(Hide[Unique Types],$C185&amp;" "&amp;AX185&amp;" "&amp;AY185&amp;" "&amp;AZ185,SiteCalc2[FCI Charging Capacity '[kWh/day']]))</f>
        <v/>
      </c>
      <c r="BG185" s="27" t="str" cm="1">
        <f t="array" ref="BG185">IF(BG$2&lt;=$R185,INDEX('Sites Data'!$BC$11:$BC$210,(BG$2+SUM($R$4:$R184))),"")</f>
        <v/>
      </c>
      <c r="BH185" s="27" t="str" cm="1">
        <f t="array" ref="BH185">IF(BG$2&lt;=$R185,INDEX('Sites Data'!$BD$11:$BD$210,(BG$2+SUM($R$4:$R184))),"")</f>
        <v/>
      </c>
      <c r="BI185" s="27" t="str" cm="1">
        <f t="array" ref="BI185">IF(BG$2&lt;=$R185,INDEX('Sites Data'!$BE$11:$BE$210,(BG$2+SUM($R$4:$R184))),"")</f>
        <v/>
      </c>
      <c r="BJ185" s="27" t="str" cm="1">
        <f t="array" ref="BJ185">IF(BG$2&lt;=$R185,INDEX('Sites Data'!$BF$11:$BF$210,(BG$2+SUM($R$4:$R184))),"")</f>
        <v/>
      </c>
      <c r="BK185" s="27" t="str" cm="1">
        <f t="array" ref="BK185">IF(BG$2&lt;=$R185,INDEX('Sites Data'!$BG$11:$BG$210,(BG$2+SUM($R$4:$R184))),"")</f>
        <v/>
      </c>
      <c r="BL185" s="27" t="str" cm="1">
        <f t="array" ref="BL185">IF(BG$2&lt;=$R185,INDEX('Sites Data'!$BH$11:$BH$210,(BG$2+SUM($R$4:$R184))),"")</f>
        <v/>
      </c>
      <c r="BM185" s="27" t="str" cm="1">
        <f t="array" ref="BM185">IF(BG$2&lt;=$R185,INDEX('Sites Data'!$BI$11:$BI$210,(BG$2+SUM($R$4:$R184))),"")</f>
        <v/>
      </c>
      <c r="BN185" s="27" t="str" cm="1">
        <f t="array" ref="BN185">IF(BG$2&lt;=$R185,INDEX('Sites Data'!$BJ$11:$BJ$210,(BG$2+SUM($R$4:$R184))),"")</f>
        <v/>
      </c>
      <c r="BO185" s="27" t="str" cm="1">
        <f t="array" ref="BO185">IF(BG$2&lt;=$R185,INDEX('Sites Data'!$BK$11:$BK$210,(BG$2+SUM($R$4:$R184))),"")</f>
        <v/>
      </c>
      <c r="BP185" s="25" t="str">
        <f>IF(BG185="","",SUMIF(Hide[Unique Types],$C185&amp;" "&amp;BH185&amp;" "&amp;BI185&amp;" "&amp;BJ185,SiteCalc2[FCI Charging Capacity '[kWh/day']]))</f>
        <v/>
      </c>
      <c r="BQ185" s="27" t="str" cm="1">
        <f t="array" ref="BQ185">IF(BQ$2&lt;=$R185,INDEX('Sites Data'!$BC$11:$BC$210,(BQ$2+SUM($R$4:$R184))),"")</f>
        <v/>
      </c>
      <c r="BR185" s="27" t="str" cm="1">
        <f t="array" ref="BR185">IF(BQ$2&lt;=$R185,INDEX('Sites Data'!$BD$11:$BD$210,(BQ$2+SUM($R$4:$R184))),"")</f>
        <v/>
      </c>
      <c r="BS185" s="27" t="str" cm="1">
        <f t="array" ref="BS185">IF(BQ$2&lt;=$R185,INDEX('Sites Data'!$BE$11:$BE$210,(BQ$2+SUM($R$4:$R184))),"")</f>
        <v/>
      </c>
      <c r="BT185" s="27" t="str" cm="1">
        <f t="array" ref="BT185">IF(BQ$2&lt;=$R185,INDEX('Sites Data'!$BF$11:$BF$210,(BQ$2+SUM($R$4:$R184))),"")</f>
        <v/>
      </c>
      <c r="BU185" s="27" t="str" cm="1">
        <f t="array" ref="BU185">IF(BQ$2&lt;=$R185,INDEX('Sites Data'!$BG$11:$BG$210,(BQ$2+SUM($R$4:$R184))),"")</f>
        <v/>
      </c>
      <c r="BV185" s="27" t="str" cm="1">
        <f t="array" ref="BV185">IF(BQ$2&lt;=$R185,INDEX('Sites Data'!$BH$11:$BH$210,(BQ$2+SUM($R$4:$R184))),"")</f>
        <v/>
      </c>
      <c r="BW185" s="27" t="str" cm="1">
        <f t="array" ref="BW185">IF(BQ$2&lt;=$R185,INDEX('Sites Data'!$BI$11:$BI$210,(BQ$2+SUM($R$4:$R184))),"")</f>
        <v/>
      </c>
      <c r="BX185" s="27" t="str" cm="1">
        <f t="array" ref="BX185">IF(BQ$2&lt;=$R185,INDEX('Sites Data'!$BJ$11:$BJ$210,(BQ$2+SUM($R$4:$R184))),"")</f>
        <v/>
      </c>
      <c r="BY185" s="27" t="str" cm="1">
        <f t="array" ref="BY185">IF(BQ$2&lt;=$R185,INDEX('Sites Data'!$BK$11:$BK$210,(BQ$2+SUM($R$4:$R184))),"")</f>
        <v/>
      </c>
      <c r="BZ185" s="25" t="str">
        <f>IF(BQ185="","",SUMIF(Hide[Unique Types],$C185&amp;" "&amp;BR185&amp;" "&amp;BS185&amp;" "&amp;BT185,SiteCalc2[FCI Charging Capacity '[kWh/day']]))</f>
        <v/>
      </c>
      <c r="CA185" s="27" t="str" cm="1">
        <f t="array" ref="CA185">IF(CA$2&lt;=$R185,INDEX('Sites Data'!$BC$11:$BC$210,(CA$2+SUM($R$4:$R184))),"")</f>
        <v/>
      </c>
      <c r="CB185" s="27" t="str" cm="1">
        <f t="array" ref="CB185">IF(CA$2&lt;=$R185,INDEX('Sites Data'!$BD$11:$BD$210,(CA$2+SUM($R$4:$R184))),"")</f>
        <v/>
      </c>
      <c r="CC185" s="27" t="str" cm="1">
        <f t="array" ref="CC185">IF(CA$2&lt;=$R185,INDEX('Sites Data'!$BE$11:$BE$210,(CA$2+SUM($R$4:$R184))),"")</f>
        <v/>
      </c>
      <c r="CD185" s="27" t="str" cm="1">
        <f t="array" ref="CD185">IF(CA$2&lt;=$R185,INDEX('Sites Data'!$BF$11:$BF$210,(CA$2+SUM($R$4:$R184))),"")</f>
        <v/>
      </c>
      <c r="CE185" s="27" t="str" cm="1">
        <f t="array" ref="CE185">IF(CA$2&lt;=$R185,INDEX('Sites Data'!$BG$11:$BG$210,(CA$2+SUM($R$4:$R184))),"")</f>
        <v/>
      </c>
      <c r="CF185" s="27" t="str" cm="1">
        <f t="array" ref="CF185">IF(CA$2&lt;=$R185,INDEX('Sites Data'!$BH$11:$BH$210,(CA$2+SUM($R$4:$R184))),"")</f>
        <v/>
      </c>
      <c r="CG185" s="27" t="str" cm="1">
        <f t="array" ref="CG185">IF(CA$2&lt;=$R185,INDEX('Sites Data'!$BI$11:$BI$210,(CA$2+SUM($R$4:$R184))),"")</f>
        <v/>
      </c>
      <c r="CH185" s="27" t="str" cm="1">
        <f t="array" ref="CH185">IF(CA$2&lt;=$R185,INDEX('Sites Data'!$BJ$11:$BJ$210,(CA$2+SUM($R$4:$R184))),"")</f>
        <v/>
      </c>
      <c r="CI185" s="27" t="str" cm="1">
        <f t="array" ref="CI185">IF(CA$2&lt;=$R185,INDEX('Sites Data'!$BK$11:$BK$210,(CA$2+SUM($R$4:$R184))),"")</f>
        <v/>
      </c>
      <c r="CJ185" s="25" t="str">
        <f>IF(CA185="","",SUMIF(Hide[Unique Types],$C185&amp;" "&amp;CB185&amp;" "&amp;CC185&amp;" "&amp;CD185,SiteCalc2[FCI Charging Capacity '[kWh/day']]))</f>
        <v/>
      </c>
      <c r="CK185" s="25" t="str">
        <f t="shared" si="35"/>
        <v/>
      </c>
      <c r="CL185" s="25" t="str">
        <f t="shared" si="36"/>
        <v/>
      </c>
      <c r="CM185" s="25" t="str">
        <f t="shared" si="37"/>
        <v/>
      </c>
      <c r="CN185" s="25" t="str">
        <f t="shared" si="38"/>
        <v/>
      </c>
      <c r="CO185" s="25" t="str">
        <f t="shared" si="39"/>
        <v/>
      </c>
      <c r="CP185" s="25" t="str">
        <f t="shared" si="40"/>
        <v/>
      </c>
      <c r="CQ185" s="25" t="str">
        <f t="shared" si="41"/>
        <v/>
      </c>
      <c r="CR185" s="25" t="str">
        <f t="shared" si="42"/>
        <v/>
      </c>
      <c r="CS185" s="25" t="str">
        <f t="shared" si="43"/>
        <v/>
      </c>
      <c r="CT185" s="25" t="str">
        <f t="shared" si="44"/>
        <v/>
      </c>
    </row>
    <row r="186" spans="1:98" x14ac:dyDescent="0.3">
      <c r="A186" s="20">
        <v>183</v>
      </c>
      <c r="B186" s="20">
        <f t="shared" si="45"/>
        <v>0</v>
      </c>
      <c r="D186" s="25">
        <f>_xlfn.XLOOKUP(C186,SiteChar[Site Name],SiteChar[Site Street Address],"",0,1)</f>
        <v>0</v>
      </c>
      <c r="E186" s="25" t="str">
        <f>_xlfn.XLOOKUP(D186,SiteChar[Site Street Address],SiteChar[Site City],"",0,1)</f>
        <v/>
      </c>
      <c r="F186" s="25">
        <f>_xlfn.XLOOKUP($C186,SiteChar[Site Name],SiteChar[Latitude],"",0,1)</f>
        <v>0</v>
      </c>
      <c r="G186" s="25">
        <f>_xlfn.XLOOKUP($C186,SiteChar[Site Name],SiteChar[Longitude],"",0,1)</f>
        <v>0</v>
      </c>
      <c r="H186" s="33">
        <f>_xlfn.XLOOKUP($C186,SiteChar[Site Name],SiteChar[Expected Date of Station Operation],"",0,1)</f>
        <v>0</v>
      </c>
      <c r="I186" s="34">
        <f>_xlfn.XLOOKUP($C186,SiteChar[Site Name],SiteChar[Expected Daily Permitted Hours],"",0,1)</f>
        <v>0</v>
      </c>
      <c r="J186" s="25">
        <f>_xlfn.XLOOKUP($C186,SiteChar[Site Name],SiteChar[Maximum Total Site Power 
'[kW']],"",0,1)</f>
        <v>0</v>
      </c>
      <c r="K186" s="25"/>
      <c r="L186" s="25" cm="1">
        <f t="array" ref="L186">_xlfn.XLOOKUP($C186,SiteChar[Site Name],SiteCalc1[Total Site
FCI 
Power Rating 
'[kW']],"",0,1)</f>
        <v>0</v>
      </c>
      <c r="M186" s="25" cm="1">
        <f t="array" ref="M186">_xlfn.XLOOKUP($C186,SiteChar[Site Name],SiteCalc1[Total 
Site 
LMD-FCI Power Rating 
'[kW']],"",0,1)</f>
        <v>0</v>
      </c>
      <c r="N186" s="25" cm="1">
        <f t="array" ref="N186">_xlfn.XLOOKUP($C186,SiteChar[Site Name],SiteCalc1[Total Site
HD-FCI Power Rating 
'[kW']],"",0,1)</f>
        <v>0</v>
      </c>
      <c r="O186" s="25" cm="1">
        <f t="array" ref="O186">_xlfn.XLOOKUP($C186,SiteChar[Site Name],SiteCalc2[Total Number of 
Site 
FSEs],"",0,1)</f>
        <v>0</v>
      </c>
      <c r="P186" s="27" cm="1">
        <f t="array" ref="P186">_xlfn.XLOOKUP($C186,SiteChar[Site Name],SiteCalc2[Total Number of Site
LMD-FCI FSEs],"",0,1)</f>
        <v>0</v>
      </c>
      <c r="Q186" s="27" cm="1">
        <f t="array" ref="Q186">_xlfn.XLOOKUP($C186,SiteChar[Site Name],SiteCalc2[Total Number of Site
HD-FCI FSEs],"",0,1)</f>
        <v>0</v>
      </c>
      <c r="R186" s="27" t="str" cm="1">
        <f t="array" ref="R186">_xlfn.XLOOKUP(C186,'Sites Data'!AZ193:$AZ$210,'Sites Data'!BA193:$BA$210,"",0,1)</f>
        <v/>
      </c>
      <c r="S186" s="25" t="str" cm="1">
        <f t="array" ref="S186">INDEX('Sites Data'!$BC$11:$BC$210,(S$2+SUM($R$4:R185)))</f>
        <v/>
      </c>
      <c r="T186" s="25" t="str" cm="1">
        <f t="array" ref="T186">INDEX('Sites Data'!$BD$11:$BD$210,(S$2+SUM($R$4:R185)))</f>
        <v/>
      </c>
      <c r="U186" s="25" t="str" cm="1">
        <f t="array" ref="U186">INDEX('Sites Data'!$BE$11:$BE$210,(S$2+SUM($R$4:$R185)))</f>
        <v/>
      </c>
      <c r="V186" s="25" t="str" cm="1">
        <f t="array" ref="V186">INDEX('Sites Data'!$BF$11:$BF$210,(S$2+SUM($R$4:$R185)))</f>
        <v/>
      </c>
      <c r="W186" s="25" t="str" cm="1">
        <f t="array" ref="W186">INDEX('Sites Data'!$BG$11:$BG$210,(S$2+SUM($R$4:$R185)))</f>
        <v/>
      </c>
      <c r="X186" s="25" t="str" cm="1">
        <f t="array" ref="X186">INDEX('Sites Data'!$BH$11:$BH$210,(S$2+SUM($R$4:$R185)))</f>
        <v/>
      </c>
      <c r="Y186" s="25" t="str" cm="1">
        <f t="array" ref="Y186">INDEX('Sites Data'!$BI$11:$BI$210,(S$2+SUM($R$4:$R185)))</f>
        <v/>
      </c>
      <c r="Z186" s="25" t="str" cm="1">
        <f t="array" ref="Z186">INDEX('Sites Data'!$BJ$11:$BJ$210,(S$2+SUM($R$4:$R185)))</f>
        <v/>
      </c>
      <c r="AA186" s="25" t="str" cm="1">
        <f t="array" ref="AA186">INDEX('Sites Data'!$BK$11:$BK$210,(S$2+SUM($R$4:$R185)))</f>
        <v/>
      </c>
      <c r="AB186" s="25" t="str">
        <f>IF(S186="","",SUMIF(Hide[Unique Types],$C186&amp;" "&amp;T186&amp;" "&amp;U186&amp;" "&amp;V186,SiteCalc2[FCI Charging Capacity '[kWh/day']]))</f>
        <v/>
      </c>
      <c r="AC186" s="27" t="str" cm="1">
        <f t="array" ref="AC186">IF(AC$2&lt;=$R186,INDEX('Sites Data'!$BC$11:$BC$210,(AC$2+SUM($R$4:$R185))),"")</f>
        <v/>
      </c>
      <c r="AD186" s="152" t="str" cm="1">
        <f t="array" ref="AD186">IF(AC$2&lt;=$R186,INDEX('Sites Data'!$BD$11:$BD$210,(AC$2+SUM($R$4:$R185))),"")</f>
        <v/>
      </c>
      <c r="AE186" s="27" t="str" cm="1">
        <f t="array" ref="AE186">IF(AC$2&lt;=$R186,INDEX('Sites Data'!$BE$11:$BE$210,(AC$2+SUM($R$4:$R185))),"")</f>
        <v/>
      </c>
      <c r="AF186" s="27" t="str" cm="1">
        <f t="array" ref="AF186">IF(AC$2&lt;=$R186,INDEX('Sites Data'!$BF$11:$BF$210,(AC$2+SUM($R$4:$R185))),"")</f>
        <v/>
      </c>
      <c r="AG186" s="27" t="str" cm="1">
        <f t="array" ref="AG186">IF(AC$2&lt;=$R186,INDEX('Sites Data'!$BG$11:$BG$210,(AC$2+SUM($R$4:$R185))),"")</f>
        <v/>
      </c>
      <c r="AH186" s="27" t="str" cm="1">
        <f t="array" ref="AH186">IF(AC$2&lt;=$R186,INDEX('Sites Data'!$BH$11:$BH$210,(AC$2+SUM($R$4:$R185))),"")</f>
        <v/>
      </c>
      <c r="AI186" s="27" t="str" cm="1">
        <f t="array" ref="AI186">IF(AC$2&lt;=$R186,INDEX('Sites Data'!$BI$11:$BI$210,(AC$2+SUM($R$4:$R185))),"")</f>
        <v/>
      </c>
      <c r="AJ186" s="27" t="str" cm="1">
        <f t="array" ref="AJ186">IF(AC$2&lt;=$R186,INDEX('Sites Data'!$BJ$11:$BJ$210,(AC$2+SUM($R$4:$R185))),"")</f>
        <v/>
      </c>
      <c r="AK186" s="27" t="str" cm="1">
        <f t="array" ref="AK186">IF(AC$2&lt;=$R186,INDEX('Sites Data'!$BK$11:$BK$210,(AC$2+SUM($R$4:$R185))),"")</f>
        <v/>
      </c>
      <c r="AL186" s="25" t="str">
        <f>IF(AC186="","",SUMIF(Hide[Unique Types],$C186&amp;" "&amp;AD186&amp;" "&amp;AE186&amp;" "&amp;AF186,SiteCalc2[FCI Charging Capacity '[kWh/day']]))</f>
        <v/>
      </c>
      <c r="AM186" s="27" t="str" cm="1">
        <f t="array" ref="AM186">IF(AM$2&lt;=$R186,INDEX('Sites Data'!$BC$11:$BC$210,(AM$2+SUM($R$4:$R185))),"")</f>
        <v/>
      </c>
      <c r="AN186" s="27" t="str" cm="1">
        <f t="array" ref="AN186">IF(AM$2&lt;=$R186,INDEX('Sites Data'!$BD$11:$BD$210,(AM$2+SUM($R$4:$R185))),"")</f>
        <v/>
      </c>
      <c r="AO186" s="27" t="str" cm="1">
        <f t="array" ref="AO186">IF(AM$2&lt;=$R186,INDEX('Sites Data'!$BE$11:$BE$210,(AM$2+SUM($R$4:$R185))),"")</f>
        <v/>
      </c>
      <c r="AP186" s="27" t="str" cm="1">
        <f t="array" ref="AP186">IF(AM$2&lt;=$R186,INDEX('Sites Data'!$BF$11:$BF$210,(AM$2+SUM($R$4:$R185))),"")</f>
        <v/>
      </c>
      <c r="AQ186" s="27" t="str" cm="1">
        <f t="array" ref="AQ186">IF(AM$2&lt;=$R186,INDEX('Sites Data'!$BG$11:$BG$210,(AM$2+SUM($R$4:$R185))),"")</f>
        <v/>
      </c>
      <c r="AR186" s="27" t="str" cm="1">
        <f t="array" ref="AR186">IF(AM$2&lt;=$R186,INDEX('Sites Data'!$BH$11:$BH$210,(AM$2+SUM($R$4:$R185))),"")</f>
        <v/>
      </c>
      <c r="AS186" s="27" t="str" cm="1">
        <f t="array" ref="AS186">IF(AM$2&lt;=$R186,INDEX('Sites Data'!$BI$11:$BI$210,(AM$2+SUM($R$4:$R185))),"")</f>
        <v/>
      </c>
      <c r="AT186" s="27" t="str" cm="1">
        <f t="array" ref="AT186">IF(AM$2&lt;=$R186,INDEX('Sites Data'!$BJ$11:$BJ$210,(AM$2+SUM($R$4:$R185))),"")</f>
        <v/>
      </c>
      <c r="AU186" s="27" t="str" cm="1">
        <f t="array" ref="AU186">IF(AM$2&lt;=$R186,INDEX('Sites Data'!$BK$11:$BK$210,(AM$2+SUM($R$4:$R185))),"")</f>
        <v/>
      </c>
      <c r="AV186" s="25" t="str">
        <f>IF(AM186="","",SUMIF(Hide[Unique Types],$C186&amp;" "&amp;AN186&amp;" "&amp;AO186&amp;" "&amp;AP186,SiteCalc2[FCI Charging Capacity '[kWh/day']]))</f>
        <v/>
      </c>
      <c r="AW186" s="27" t="str" cm="1">
        <f t="array" ref="AW186">IF(AW$2&lt;=$R186,INDEX('Sites Data'!$BC$11:$BC$210,(AW$2+SUM($R$4:$R185))),"")</f>
        <v/>
      </c>
      <c r="AX186" s="27" t="str" cm="1">
        <f t="array" ref="AX186">IF(AW$2&lt;=$R186,INDEX('Sites Data'!$BD$11:$BD$210,(AW$2+SUM($R$4:$R185))),"")</f>
        <v/>
      </c>
      <c r="AY186" s="27" t="str" cm="1">
        <f t="array" ref="AY186">IF(AW$2&lt;=$R186,INDEX('Sites Data'!$BE$11:$BE$210,(AW$2+SUM($R$4:$R185))),"")</f>
        <v/>
      </c>
      <c r="AZ186" s="27" t="str" cm="1">
        <f t="array" ref="AZ186">IF(AW$2&lt;=$R186,INDEX('Sites Data'!$BF$11:$BF$210,(AW$2+SUM($R$4:$R185))),"")</f>
        <v/>
      </c>
      <c r="BA186" s="27" t="str" cm="1">
        <f t="array" ref="BA186">IF(AW$2&lt;=$R186,INDEX('Sites Data'!$BG$11:$BG$210,(AW$2+SUM($R$4:$R185))),"")</f>
        <v/>
      </c>
      <c r="BB186" s="27" t="str" cm="1">
        <f t="array" ref="BB186">IF(AW$2&lt;=$R186,INDEX('Sites Data'!$BH$11:$BH$210,(AW$2+SUM($R$4:$R185))),"")</f>
        <v/>
      </c>
      <c r="BC186" s="27" t="str" cm="1">
        <f t="array" ref="BC186">IF(AW$2&lt;=$R186,INDEX('Sites Data'!$BI$11:$BI$210,(AW$2+SUM($R$4:$R185))),"")</f>
        <v/>
      </c>
      <c r="BD186" s="27" t="str" cm="1">
        <f t="array" ref="BD186">IF(AW$2&lt;=$R186,INDEX('Sites Data'!$BJ$11:$BJ$210,(AW$2+SUM($R$4:$R185))),"")</f>
        <v/>
      </c>
      <c r="BE186" s="27" t="str" cm="1">
        <f t="array" ref="BE186">IF(AW$2&lt;=$R186,INDEX('Sites Data'!$BK$11:$BK$210,(AW$2+SUM($R$4:$R185))),"")</f>
        <v/>
      </c>
      <c r="BF186" s="25" t="str">
        <f>IF(AW186="","",SUMIF(Hide[Unique Types],$C186&amp;" "&amp;AX186&amp;" "&amp;AY186&amp;" "&amp;AZ186,SiteCalc2[FCI Charging Capacity '[kWh/day']]))</f>
        <v/>
      </c>
      <c r="BG186" s="27" t="str" cm="1">
        <f t="array" ref="BG186">IF(BG$2&lt;=$R186,INDEX('Sites Data'!$BC$11:$BC$210,(BG$2+SUM($R$4:$R185))),"")</f>
        <v/>
      </c>
      <c r="BH186" s="27" t="str" cm="1">
        <f t="array" ref="BH186">IF(BG$2&lt;=$R186,INDEX('Sites Data'!$BD$11:$BD$210,(BG$2+SUM($R$4:$R185))),"")</f>
        <v/>
      </c>
      <c r="BI186" s="27" t="str" cm="1">
        <f t="array" ref="BI186">IF(BG$2&lt;=$R186,INDEX('Sites Data'!$BE$11:$BE$210,(BG$2+SUM($R$4:$R185))),"")</f>
        <v/>
      </c>
      <c r="BJ186" s="27" t="str" cm="1">
        <f t="array" ref="BJ186">IF(BG$2&lt;=$R186,INDEX('Sites Data'!$BF$11:$BF$210,(BG$2+SUM($R$4:$R185))),"")</f>
        <v/>
      </c>
      <c r="BK186" s="27" t="str" cm="1">
        <f t="array" ref="BK186">IF(BG$2&lt;=$R186,INDEX('Sites Data'!$BG$11:$BG$210,(BG$2+SUM($R$4:$R185))),"")</f>
        <v/>
      </c>
      <c r="BL186" s="27" t="str" cm="1">
        <f t="array" ref="BL186">IF(BG$2&lt;=$R186,INDEX('Sites Data'!$BH$11:$BH$210,(BG$2+SUM($R$4:$R185))),"")</f>
        <v/>
      </c>
      <c r="BM186" s="27" t="str" cm="1">
        <f t="array" ref="BM186">IF(BG$2&lt;=$R186,INDEX('Sites Data'!$BI$11:$BI$210,(BG$2+SUM($R$4:$R185))),"")</f>
        <v/>
      </c>
      <c r="BN186" s="27" t="str" cm="1">
        <f t="array" ref="BN186">IF(BG$2&lt;=$R186,INDEX('Sites Data'!$BJ$11:$BJ$210,(BG$2+SUM($R$4:$R185))),"")</f>
        <v/>
      </c>
      <c r="BO186" s="27" t="str" cm="1">
        <f t="array" ref="BO186">IF(BG$2&lt;=$R186,INDEX('Sites Data'!$BK$11:$BK$210,(BG$2+SUM($R$4:$R185))),"")</f>
        <v/>
      </c>
      <c r="BP186" s="25" t="str">
        <f>IF(BG186="","",SUMIF(Hide[Unique Types],$C186&amp;" "&amp;BH186&amp;" "&amp;BI186&amp;" "&amp;BJ186,SiteCalc2[FCI Charging Capacity '[kWh/day']]))</f>
        <v/>
      </c>
      <c r="BQ186" s="27" t="str" cm="1">
        <f t="array" ref="BQ186">IF(BQ$2&lt;=$R186,INDEX('Sites Data'!$BC$11:$BC$210,(BQ$2+SUM($R$4:$R185))),"")</f>
        <v/>
      </c>
      <c r="BR186" s="27" t="str" cm="1">
        <f t="array" ref="BR186">IF(BQ$2&lt;=$R186,INDEX('Sites Data'!$BD$11:$BD$210,(BQ$2+SUM($R$4:$R185))),"")</f>
        <v/>
      </c>
      <c r="BS186" s="27" t="str" cm="1">
        <f t="array" ref="BS186">IF(BQ$2&lt;=$R186,INDEX('Sites Data'!$BE$11:$BE$210,(BQ$2+SUM($R$4:$R185))),"")</f>
        <v/>
      </c>
      <c r="BT186" s="27" t="str" cm="1">
        <f t="array" ref="BT186">IF(BQ$2&lt;=$R186,INDEX('Sites Data'!$BF$11:$BF$210,(BQ$2+SUM($R$4:$R185))),"")</f>
        <v/>
      </c>
      <c r="BU186" s="27" t="str" cm="1">
        <f t="array" ref="BU186">IF(BQ$2&lt;=$R186,INDEX('Sites Data'!$BG$11:$BG$210,(BQ$2+SUM($R$4:$R185))),"")</f>
        <v/>
      </c>
      <c r="BV186" s="27" t="str" cm="1">
        <f t="array" ref="BV186">IF(BQ$2&lt;=$R186,INDEX('Sites Data'!$BH$11:$BH$210,(BQ$2+SUM($R$4:$R185))),"")</f>
        <v/>
      </c>
      <c r="BW186" s="27" t="str" cm="1">
        <f t="array" ref="BW186">IF(BQ$2&lt;=$R186,INDEX('Sites Data'!$BI$11:$BI$210,(BQ$2+SUM($R$4:$R185))),"")</f>
        <v/>
      </c>
      <c r="BX186" s="27" t="str" cm="1">
        <f t="array" ref="BX186">IF(BQ$2&lt;=$R186,INDEX('Sites Data'!$BJ$11:$BJ$210,(BQ$2+SUM($R$4:$R185))),"")</f>
        <v/>
      </c>
      <c r="BY186" s="27" t="str" cm="1">
        <f t="array" ref="BY186">IF(BQ$2&lt;=$R186,INDEX('Sites Data'!$BK$11:$BK$210,(BQ$2+SUM($R$4:$R185))),"")</f>
        <v/>
      </c>
      <c r="BZ186" s="25" t="str">
        <f>IF(BQ186="","",SUMIF(Hide[Unique Types],$C186&amp;" "&amp;BR186&amp;" "&amp;BS186&amp;" "&amp;BT186,SiteCalc2[FCI Charging Capacity '[kWh/day']]))</f>
        <v/>
      </c>
      <c r="CA186" s="27" t="str" cm="1">
        <f t="array" ref="CA186">IF(CA$2&lt;=$R186,INDEX('Sites Data'!$BC$11:$BC$210,(CA$2+SUM($R$4:$R185))),"")</f>
        <v/>
      </c>
      <c r="CB186" s="27" t="str" cm="1">
        <f t="array" ref="CB186">IF(CA$2&lt;=$R186,INDEX('Sites Data'!$BD$11:$BD$210,(CA$2+SUM($R$4:$R185))),"")</f>
        <v/>
      </c>
      <c r="CC186" s="27" t="str" cm="1">
        <f t="array" ref="CC186">IF(CA$2&lt;=$R186,INDEX('Sites Data'!$BE$11:$BE$210,(CA$2+SUM($R$4:$R185))),"")</f>
        <v/>
      </c>
      <c r="CD186" s="27" t="str" cm="1">
        <f t="array" ref="CD186">IF(CA$2&lt;=$R186,INDEX('Sites Data'!$BF$11:$BF$210,(CA$2+SUM($R$4:$R185))),"")</f>
        <v/>
      </c>
      <c r="CE186" s="27" t="str" cm="1">
        <f t="array" ref="CE186">IF(CA$2&lt;=$R186,INDEX('Sites Data'!$BG$11:$BG$210,(CA$2+SUM($R$4:$R185))),"")</f>
        <v/>
      </c>
      <c r="CF186" s="27" t="str" cm="1">
        <f t="array" ref="CF186">IF(CA$2&lt;=$R186,INDEX('Sites Data'!$BH$11:$BH$210,(CA$2+SUM($R$4:$R185))),"")</f>
        <v/>
      </c>
      <c r="CG186" s="27" t="str" cm="1">
        <f t="array" ref="CG186">IF(CA$2&lt;=$R186,INDEX('Sites Data'!$BI$11:$BI$210,(CA$2+SUM($R$4:$R185))),"")</f>
        <v/>
      </c>
      <c r="CH186" s="27" t="str" cm="1">
        <f t="array" ref="CH186">IF(CA$2&lt;=$R186,INDEX('Sites Data'!$BJ$11:$BJ$210,(CA$2+SUM($R$4:$R185))),"")</f>
        <v/>
      </c>
      <c r="CI186" s="27" t="str" cm="1">
        <f t="array" ref="CI186">IF(CA$2&lt;=$R186,INDEX('Sites Data'!$BK$11:$BK$210,(CA$2+SUM($R$4:$R185))),"")</f>
        <v/>
      </c>
      <c r="CJ186" s="25" t="str">
        <f>IF(CA186="","",SUMIF(Hide[Unique Types],$C186&amp;" "&amp;CB186&amp;" "&amp;CC186&amp;" "&amp;CD186,SiteCalc2[FCI Charging Capacity '[kWh/day']]))</f>
        <v/>
      </c>
      <c r="CK186" s="25" t="str">
        <f t="shared" si="35"/>
        <v/>
      </c>
      <c r="CL186" s="25" t="str">
        <f t="shared" si="36"/>
        <v/>
      </c>
      <c r="CM186" s="25" t="str">
        <f t="shared" si="37"/>
        <v/>
      </c>
      <c r="CN186" s="25" t="str">
        <f t="shared" si="38"/>
        <v/>
      </c>
      <c r="CO186" s="25" t="str">
        <f t="shared" si="39"/>
        <v/>
      </c>
      <c r="CP186" s="25" t="str">
        <f t="shared" si="40"/>
        <v/>
      </c>
      <c r="CQ186" s="25" t="str">
        <f t="shared" si="41"/>
        <v/>
      </c>
      <c r="CR186" s="25" t="str">
        <f t="shared" si="42"/>
        <v/>
      </c>
      <c r="CS186" s="25" t="str">
        <f t="shared" si="43"/>
        <v/>
      </c>
      <c r="CT186" s="25" t="str">
        <f t="shared" si="44"/>
        <v/>
      </c>
    </row>
    <row r="187" spans="1:98" x14ac:dyDescent="0.3">
      <c r="A187" s="20">
        <v>184</v>
      </c>
      <c r="B187" s="20">
        <f t="shared" si="45"/>
        <v>0</v>
      </c>
      <c r="D187" s="25">
        <f>_xlfn.XLOOKUP(C187,SiteChar[Site Name],SiteChar[Site Street Address],"",0,1)</f>
        <v>0</v>
      </c>
      <c r="E187" s="25" t="str">
        <f>_xlfn.XLOOKUP(D187,SiteChar[Site Street Address],SiteChar[Site City],"",0,1)</f>
        <v/>
      </c>
      <c r="F187" s="25">
        <f>_xlfn.XLOOKUP($C187,SiteChar[Site Name],SiteChar[Latitude],"",0,1)</f>
        <v>0</v>
      </c>
      <c r="G187" s="25">
        <f>_xlfn.XLOOKUP($C187,SiteChar[Site Name],SiteChar[Longitude],"",0,1)</f>
        <v>0</v>
      </c>
      <c r="H187" s="33">
        <f>_xlfn.XLOOKUP($C187,SiteChar[Site Name],SiteChar[Expected Date of Station Operation],"",0,1)</f>
        <v>0</v>
      </c>
      <c r="I187" s="34">
        <f>_xlfn.XLOOKUP($C187,SiteChar[Site Name],SiteChar[Expected Daily Permitted Hours],"",0,1)</f>
        <v>0</v>
      </c>
      <c r="J187" s="25">
        <f>_xlfn.XLOOKUP($C187,SiteChar[Site Name],SiteChar[Maximum Total Site Power 
'[kW']],"",0,1)</f>
        <v>0</v>
      </c>
      <c r="K187" s="25"/>
      <c r="L187" s="25" cm="1">
        <f t="array" ref="L187">_xlfn.XLOOKUP($C187,SiteChar[Site Name],SiteCalc1[Total Site
FCI 
Power Rating 
'[kW']],"",0,1)</f>
        <v>0</v>
      </c>
      <c r="M187" s="25" cm="1">
        <f t="array" ref="M187">_xlfn.XLOOKUP($C187,SiteChar[Site Name],SiteCalc1[Total 
Site 
LMD-FCI Power Rating 
'[kW']],"",0,1)</f>
        <v>0</v>
      </c>
      <c r="N187" s="25" cm="1">
        <f t="array" ref="N187">_xlfn.XLOOKUP($C187,SiteChar[Site Name],SiteCalc1[Total Site
HD-FCI Power Rating 
'[kW']],"",0,1)</f>
        <v>0</v>
      </c>
      <c r="O187" s="25" cm="1">
        <f t="array" ref="O187">_xlfn.XLOOKUP($C187,SiteChar[Site Name],SiteCalc2[Total Number of 
Site 
FSEs],"",0,1)</f>
        <v>0</v>
      </c>
      <c r="P187" s="27" cm="1">
        <f t="array" ref="P187">_xlfn.XLOOKUP($C187,SiteChar[Site Name],SiteCalc2[Total Number of Site
LMD-FCI FSEs],"",0,1)</f>
        <v>0</v>
      </c>
      <c r="Q187" s="27" cm="1">
        <f t="array" ref="Q187">_xlfn.XLOOKUP($C187,SiteChar[Site Name],SiteCalc2[Total Number of Site
HD-FCI FSEs],"",0,1)</f>
        <v>0</v>
      </c>
      <c r="R187" s="27" t="str" cm="1">
        <f t="array" ref="R187">_xlfn.XLOOKUP(C187,'Sites Data'!AZ194:$AZ$210,'Sites Data'!BA194:$BA$210,"",0,1)</f>
        <v/>
      </c>
      <c r="S187" s="25" t="str" cm="1">
        <f t="array" ref="S187">INDEX('Sites Data'!$BC$11:$BC$210,(S$2+SUM($R$4:R186)))</f>
        <v/>
      </c>
      <c r="T187" s="25" t="str" cm="1">
        <f t="array" ref="T187">INDEX('Sites Data'!$BD$11:$BD$210,(S$2+SUM($R$4:R186)))</f>
        <v/>
      </c>
      <c r="U187" s="25" t="str" cm="1">
        <f t="array" ref="U187">INDEX('Sites Data'!$BE$11:$BE$210,(S$2+SUM($R$4:$R186)))</f>
        <v/>
      </c>
      <c r="V187" s="25" t="str" cm="1">
        <f t="array" ref="V187">INDEX('Sites Data'!$BF$11:$BF$210,(S$2+SUM($R$4:$R186)))</f>
        <v/>
      </c>
      <c r="W187" s="25" t="str" cm="1">
        <f t="array" ref="W187">INDEX('Sites Data'!$BG$11:$BG$210,(S$2+SUM($R$4:$R186)))</f>
        <v/>
      </c>
      <c r="X187" s="25" t="str" cm="1">
        <f t="array" ref="X187">INDEX('Sites Data'!$BH$11:$BH$210,(S$2+SUM($R$4:$R186)))</f>
        <v/>
      </c>
      <c r="Y187" s="25" t="str" cm="1">
        <f t="array" ref="Y187">INDEX('Sites Data'!$BI$11:$BI$210,(S$2+SUM($R$4:$R186)))</f>
        <v/>
      </c>
      <c r="Z187" s="25" t="str" cm="1">
        <f t="array" ref="Z187">INDEX('Sites Data'!$BJ$11:$BJ$210,(S$2+SUM($R$4:$R186)))</f>
        <v/>
      </c>
      <c r="AA187" s="25" t="str" cm="1">
        <f t="array" ref="AA187">INDEX('Sites Data'!$BK$11:$BK$210,(S$2+SUM($R$4:$R186)))</f>
        <v/>
      </c>
      <c r="AB187" s="25" t="str">
        <f>IF(S187="","",SUMIF(Hide[Unique Types],$C187&amp;" "&amp;T187&amp;" "&amp;U187&amp;" "&amp;V187,SiteCalc2[FCI Charging Capacity '[kWh/day']]))</f>
        <v/>
      </c>
      <c r="AC187" s="27" t="str" cm="1">
        <f t="array" ref="AC187">IF(AC$2&lt;=$R187,INDEX('Sites Data'!$BC$11:$BC$210,(AC$2+SUM($R$4:$R186))),"")</f>
        <v/>
      </c>
      <c r="AD187" s="152" t="str" cm="1">
        <f t="array" ref="AD187">IF(AC$2&lt;=$R187,INDEX('Sites Data'!$BD$11:$BD$210,(AC$2+SUM($R$4:$R186))),"")</f>
        <v/>
      </c>
      <c r="AE187" s="27" t="str" cm="1">
        <f t="array" ref="AE187">IF(AC$2&lt;=$R187,INDEX('Sites Data'!$BE$11:$BE$210,(AC$2+SUM($R$4:$R186))),"")</f>
        <v/>
      </c>
      <c r="AF187" s="27" t="str" cm="1">
        <f t="array" ref="AF187">IF(AC$2&lt;=$R187,INDEX('Sites Data'!$BF$11:$BF$210,(AC$2+SUM($R$4:$R186))),"")</f>
        <v/>
      </c>
      <c r="AG187" s="27" t="str" cm="1">
        <f t="array" ref="AG187">IF(AC$2&lt;=$R187,INDEX('Sites Data'!$BG$11:$BG$210,(AC$2+SUM($R$4:$R186))),"")</f>
        <v/>
      </c>
      <c r="AH187" s="27" t="str" cm="1">
        <f t="array" ref="AH187">IF(AC$2&lt;=$R187,INDEX('Sites Data'!$BH$11:$BH$210,(AC$2+SUM($R$4:$R186))),"")</f>
        <v/>
      </c>
      <c r="AI187" s="27" t="str" cm="1">
        <f t="array" ref="AI187">IF(AC$2&lt;=$R187,INDEX('Sites Data'!$BI$11:$BI$210,(AC$2+SUM($R$4:$R186))),"")</f>
        <v/>
      </c>
      <c r="AJ187" s="27" t="str" cm="1">
        <f t="array" ref="AJ187">IF(AC$2&lt;=$R187,INDEX('Sites Data'!$BJ$11:$BJ$210,(AC$2+SUM($R$4:$R186))),"")</f>
        <v/>
      </c>
      <c r="AK187" s="27" t="str" cm="1">
        <f t="array" ref="AK187">IF(AC$2&lt;=$R187,INDEX('Sites Data'!$BK$11:$BK$210,(AC$2+SUM($R$4:$R186))),"")</f>
        <v/>
      </c>
      <c r="AL187" s="25" t="str">
        <f>IF(AC187="","",SUMIF(Hide[Unique Types],$C187&amp;" "&amp;AD187&amp;" "&amp;AE187&amp;" "&amp;AF187,SiteCalc2[FCI Charging Capacity '[kWh/day']]))</f>
        <v/>
      </c>
      <c r="AM187" s="27" t="str" cm="1">
        <f t="array" ref="AM187">IF(AM$2&lt;=$R187,INDEX('Sites Data'!$BC$11:$BC$210,(AM$2+SUM($R$4:$R186))),"")</f>
        <v/>
      </c>
      <c r="AN187" s="27" t="str" cm="1">
        <f t="array" ref="AN187">IF(AM$2&lt;=$R187,INDEX('Sites Data'!$BD$11:$BD$210,(AM$2+SUM($R$4:$R186))),"")</f>
        <v/>
      </c>
      <c r="AO187" s="27" t="str" cm="1">
        <f t="array" ref="AO187">IF(AM$2&lt;=$R187,INDEX('Sites Data'!$BE$11:$BE$210,(AM$2+SUM($R$4:$R186))),"")</f>
        <v/>
      </c>
      <c r="AP187" s="27" t="str" cm="1">
        <f t="array" ref="AP187">IF(AM$2&lt;=$R187,INDEX('Sites Data'!$BF$11:$BF$210,(AM$2+SUM($R$4:$R186))),"")</f>
        <v/>
      </c>
      <c r="AQ187" s="27" t="str" cm="1">
        <f t="array" ref="AQ187">IF(AM$2&lt;=$R187,INDEX('Sites Data'!$BG$11:$BG$210,(AM$2+SUM($R$4:$R186))),"")</f>
        <v/>
      </c>
      <c r="AR187" s="27" t="str" cm="1">
        <f t="array" ref="AR187">IF(AM$2&lt;=$R187,INDEX('Sites Data'!$BH$11:$BH$210,(AM$2+SUM($R$4:$R186))),"")</f>
        <v/>
      </c>
      <c r="AS187" s="27" t="str" cm="1">
        <f t="array" ref="AS187">IF(AM$2&lt;=$R187,INDEX('Sites Data'!$BI$11:$BI$210,(AM$2+SUM($R$4:$R186))),"")</f>
        <v/>
      </c>
      <c r="AT187" s="27" t="str" cm="1">
        <f t="array" ref="AT187">IF(AM$2&lt;=$R187,INDEX('Sites Data'!$BJ$11:$BJ$210,(AM$2+SUM($R$4:$R186))),"")</f>
        <v/>
      </c>
      <c r="AU187" s="27" t="str" cm="1">
        <f t="array" ref="AU187">IF(AM$2&lt;=$R187,INDEX('Sites Data'!$BK$11:$BK$210,(AM$2+SUM($R$4:$R186))),"")</f>
        <v/>
      </c>
      <c r="AV187" s="25" t="str">
        <f>IF(AM187="","",SUMIF(Hide[Unique Types],$C187&amp;" "&amp;AN187&amp;" "&amp;AO187&amp;" "&amp;AP187,SiteCalc2[FCI Charging Capacity '[kWh/day']]))</f>
        <v/>
      </c>
      <c r="AW187" s="27" t="str" cm="1">
        <f t="array" ref="AW187">IF(AW$2&lt;=$R187,INDEX('Sites Data'!$BC$11:$BC$210,(AW$2+SUM($R$4:$R186))),"")</f>
        <v/>
      </c>
      <c r="AX187" s="27" t="str" cm="1">
        <f t="array" ref="AX187">IF(AW$2&lt;=$R187,INDEX('Sites Data'!$BD$11:$BD$210,(AW$2+SUM($R$4:$R186))),"")</f>
        <v/>
      </c>
      <c r="AY187" s="27" t="str" cm="1">
        <f t="array" ref="AY187">IF(AW$2&lt;=$R187,INDEX('Sites Data'!$BE$11:$BE$210,(AW$2+SUM($R$4:$R186))),"")</f>
        <v/>
      </c>
      <c r="AZ187" s="27" t="str" cm="1">
        <f t="array" ref="AZ187">IF(AW$2&lt;=$R187,INDEX('Sites Data'!$BF$11:$BF$210,(AW$2+SUM($R$4:$R186))),"")</f>
        <v/>
      </c>
      <c r="BA187" s="27" t="str" cm="1">
        <f t="array" ref="BA187">IF(AW$2&lt;=$R187,INDEX('Sites Data'!$BG$11:$BG$210,(AW$2+SUM($R$4:$R186))),"")</f>
        <v/>
      </c>
      <c r="BB187" s="27" t="str" cm="1">
        <f t="array" ref="BB187">IF(AW$2&lt;=$R187,INDEX('Sites Data'!$BH$11:$BH$210,(AW$2+SUM($R$4:$R186))),"")</f>
        <v/>
      </c>
      <c r="BC187" s="27" t="str" cm="1">
        <f t="array" ref="BC187">IF(AW$2&lt;=$R187,INDEX('Sites Data'!$BI$11:$BI$210,(AW$2+SUM($R$4:$R186))),"")</f>
        <v/>
      </c>
      <c r="BD187" s="27" t="str" cm="1">
        <f t="array" ref="BD187">IF(AW$2&lt;=$R187,INDEX('Sites Data'!$BJ$11:$BJ$210,(AW$2+SUM($R$4:$R186))),"")</f>
        <v/>
      </c>
      <c r="BE187" s="27" t="str" cm="1">
        <f t="array" ref="BE187">IF(AW$2&lt;=$R187,INDEX('Sites Data'!$BK$11:$BK$210,(AW$2+SUM($R$4:$R186))),"")</f>
        <v/>
      </c>
      <c r="BF187" s="25" t="str">
        <f>IF(AW187="","",SUMIF(Hide[Unique Types],$C187&amp;" "&amp;AX187&amp;" "&amp;AY187&amp;" "&amp;AZ187,SiteCalc2[FCI Charging Capacity '[kWh/day']]))</f>
        <v/>
      </c>
      <c r="BG187" s="27" t="str" cm="1">
        <f t="array" ref="BG187">IF(BG$2&lt;=$R187,INDEX('Sites Data'!$BC$11:$BC$210,(BG$2+SUM($R$4:$R186))),"")</f>
        <v/>
      </c>
      <c r="BH187" s="27" t="str" cm="1">
        <f t="array" ref="BH187">IF(BG$2&lt;=$R187,INDEX('Sites Data'!$BD$11:$BD$210,(BG$2+SUM($R$4:$R186))),"")</f>
        <v/>
      </c>
      <c r="BI187" s="27" t="str" cm="1">
        <f t="array" ref="BI187">IF(BG$2&lt;=$R187,INDEX('Sites Data'!$BE$11:$BE$210,(BG$2+SUM($R$4:$R186))),"")</f>
        <v/>
      </c>
      <c r="BJ187" s="27" t="str" cm="1">
        <f t="array" ref="BJ187">IF(BG$2&lt;=$R187,INDEX('Sites Data'!$BF$11:$BF$210,(BG$2+SUM($R$4:$R186))),"")</f>
        <v/>
      </c>
      <c r="BK187" s="27" t="str" cm="1">
        <f t="array" ref="BK187">IF(BG$2&lt;=$R187,INDEX('Sites Data'!$BG$11:$BG$210,(BG$2+SUM($R$4:$R186))),"")</f>
        <v/>
      </c>
      <c r="BL187" s="27" t="str" cm="1">
        <f t="array" ref="BL187">IF(BG$2&lt;=$R187,INDEX('Sites Data'!$BH$11:$BH$210,(BG$2+SUM($R$4:$R186))),"")</f>
        <v/>
      </c>
      <c r="BM187" s="27" t="str" cm="1">
        <f t="array" ref="BM187">IF(BG$2&lt;=$R187,INDEX('Sites Data'!$BI$11:$BI$210,(BG$2+SUM($R$4:$R186))),"")</f>
        <v/>
      </c>
      <c r="BN187" s="27" t="str" cm="1">
        <f t="array" ref="BN187">IF(BG$2&lt;=$R187,INDEX('Sites Data'!$BJ$11:$BJ$210,(BG$2+SUM($R$4:$R186))),"")</f>
        <v/>
      </c>
      <c r="BO187" s="27" t="str" cm="1">
        <f t="array" ref="BO187">IF(BG$2&lt;=$R187,INDEX('Sites Data'!$BK$11:$BK$210,(BG$2+SUM($R$4:$R186))),"")</f>
        <v/>
      </c>
      <c r="BP187" s="25" t="str">
        <f>IF(BG187="","",SUMIF(Hide[Unique Types],$C187&amp;" "&amp;BH187&amp;" "&amp;BI187&amp;" "&amp;BJ187,SiteCalc2[FCI Charging Capacity '[kWh/day']]))</f>
        <v/>
      </c>
      <c r="BQ187" s="27" t="str" cm="1">
        <f t="array" ref="BQ187">IF(BQ$2&lt;=$R187,INDEX('Sites Data'!$BC$11:$BC$210,(BQ$2+SUM($R$4:$R186))),"")</f>
        <v/>
      </c>
      <c r="BR187" s="27" t="str" cm="1">
        <f t="array" ref="BR187">IF(BQ$2&lt;=$R187,INDEX('Sites Data'!$BD$11:$BD$210,(BQ$2+SUM($R$4:$R186))),"")</f>
        <v/>
      </c>
      <c r="BS187" s="27" t="str" cm="1">
        <f t="array" ref="BS187">IF(BQ$2&lt;=$R187,INDEX('Sites Data'!$BE$11:$BE$210,(BQ$2+SUM($R$4:$R186))),"")</f>
        <v/>
      </c>
      <c r="BT187" s="27" t="str" cm="1">
        <f t="array" ref="BT187">IF(BQ$2&lt;=$R187,INDEX('Sites Data'!$BF$11:$BF$210,(BQ$2+SUM($R$4:$R186))),"")</f>
        <v/>
      </c>
      <c r="BU187" s="27" t="str" cm="1">
        <f t="array" ref="BU187">IF(BQ$2&lt;=$R187,INDEX('Sites Data'!$BG$11:$BG$210,(BQ$2+SUM($R$4:$R186))),"")</f>
        <v/>
      </c>
      <c r="BV187" s="27" t="str" cm="1">
        <f t="array" ref="BV187">IF(BQ$2&lt;=$R187,INDEX('Sites Data'!$BH$11:$BH$210,(BQ$2+SUM($R$4:$R186))),"")</f>
        <v/>
      </c>
      <c r="BW187" s="27" t="str" cm="1">
        <f t="array" ref="BW187">IF(BQ$2&lt;=$R187,INDEX('Sites Data'!$BI$11:$BI$210,(BQ$2+SUM($R$4:$R186))),"")</f>
        <v/>
      </c>
      <c r="BX187" s="27" t="str" cm="1">
        <f t="array" ref="BX187">IF(BQ$2&lt;=$R187,INDEX('Sites Data'!$BJ$11:$BJ$210,(BQ$2+SUM($R$4:$R186))),"")</f>
        <v/>
      </c>
      <c r="BY187" s="27" t="str" cm="1">
        <f t="array" ref="BY187">IF(BQ$2&lt;=$R187,INDEX('Sites Data'!$BK$11:$BK$210,(BQ$2+SUM($R$4:$R186))),"")</f>
        <v/>
      </c>
      <c r="BZ187" s="25" t="str">
        <f>IF(BQ187="","",SUMIF(Hide[Unique Types],$C187&amp;" "&amp;BR187&amp;" "&amp;BS187&amp;" "&amp;BT187,SiteCalc2[FCI Charging Capacity '[kWh/day']]))</f>
        <v/>
      </c>
      <c r="CA187" s="27" t="str" cm="1">
        <f t="array" ref="CA187">IF(CA$2&lt;=$R187,INDEX('Sites Data'!$BC$11:$BC$210,(CA$2+SUM($R$4:$R186))),"")</f>
        <v/>
      </c>
      <c r="CB187" s="27" t="str" cm="1">
        <f t="array" ref="CB187">IF(CA$2&lt;=$R187,INDEX('Sites Data'!$BD$11:$BD$210,(CA$2+SUM($R$4:$R186))),"")</f>
        <v/>
      </c>
      <c r="CC187" s="27" t="str" cm="1">
        <f t="array" ref="CC187">IF(CA$2&lt;=$R187,INDEX('Sites Data'!$BE$11:$BE$210,(CA$2+SUM($R$4:$R186))),"")</f>
        <v/>
      </c>
      <c r="CD187" s="27" t="str" cm="1">
        <f t="array" ref="CD187">IF(CA$2&lt;=$R187,INDEX('Sites Data'!$BF$11:$BF$210,(CA$2+SUM($R$4:$R186))),"")</f>
        <v/>
      </c>
      <c r="CE187" s="27" t="str" cm="1">
        <f t="array" ref="CE187">IF(CA$2&lt;=$R187,INDEX('Sites Data'!$BG$11:$BG$210,(CA$2+SUM($R$4:$R186))),"")</f>
        <v/>
      </c>
      <c r="CF187" s="27" t="str" cm="1">
        <f t="array" ref="CF187">IF(CA$2&lt;=$R187,INDEX('Sites Data'!$BH$11:$BH$210,(CA$2+SUM($R$4:$R186))),"")</f>
        <v/>
      </c>
      <c r="CG187" s="27" t="str" cm="1">
        <f t="array" ref="CG187">IF(CA$2&lt;=$R187,INDEX('Sites Data'!$BI$11:$BI$210,(CA$2+SUM($R$4:$R186))),"")</f>
        <v/>
      </c>
      <c r="CH187" s="27" t="str" cm="1">
        <f t="array" ref="CH187">IF(CA$2&lt;=$R187,INDEX('Sites Data'!$BJ$11:$BJ$210,(CA$2+SUM($R$4:$R186))),"")</f>
        <v/>
      </c>
      <c r="CI187" s="27" t="str" cm="1">
        <f t="array" ref="CI187">IF(CA$2&lt;=$R187,INDEX('Sites Data'!$BK$11:$BK$210,(CA$2+SUM($R$4:$R186))),"")</f>
        <v/>
      </c>
      <c r="CJ187" s="25" t="str">
        <f>IF(CA187="","",SUMIF(Hide[Unique Types],$C187&amp;" "&amp;CB187&amp;" "&amp;CC187&amp;" "&amp;CD187,SiteCalc2[FCI Charging Capacity '[kWh/day']]))</f>
        <v/>
      </c>
      <c r="CK187" s="25" t="str">
        <f t="shared" si="35"/>
        <v/>
      </c>
      <c r="CL187" s="25" t="str">
        <f t="shared" si="36"/>
        <v/>
      </c>
      <c r="CM187" s="25" t="str">
        <f t="shared" si="37"/>
        <v/>
      </c>
      <c r="CN187" s="25" t="str">
        <f t="shared" si="38"/>
        <v/>
      </c>
      <c r="CO187" s="25" t="str">
        <f t="shared" si="39"/>
        <v/>
      </c>
      <c r="CP187" s="25" t="str">
        <f t="shared" si="40"/>
        <v/>
      </c>
      <c r="CQ187" s="25" t="str">
        <f t="shared" si="41"/>
        <v/>
      </c>
      <c r="CR187" s="25" t="str">
        <f t="shared" si="42"/>
        <v/>
      </c>
      <c r="CS187" s="25" t="str">
        <f t="shared" si="43"/>
        <v/>
      </c>
      <c r="CT187" s="25" t="str">
        <f t="shared" si="44"/>
        <v/>
      </c>
    </row>
    <row r="188" spans="1:98" x14ac:dyDescent="0.3">
      <c r="A188" s="20">
        <v>185</v>
      </c>
      <c r="B188" s="20">
        <f t="shared" si="45"/>
        <v>0</v>
      </c>
      <c r="D188" s="25">
        <f>_xlfn.XLOOKUP(C188,SiteChar[Site Name],SiteChar[Site Street Address],"",0,1)</f>
        <v>0</v>
      </c>
      <c r="E188" s="25" t="str">
        <f>_xlfn.XLOOKUP(D188,SiteChar[Site Street Address],SiteChar[Site City],"",0,1)</f>
        <v/>
      </c>
      <c r="F188" s="25">
        <f>_xlfn.XLOOKUP($C188,SiteChar[Site Name],SiteChar[Latitude],"",0,1)</f>
        <v>0</v>
      </c>
      <c r="G188" s="25">
        <f>_xlfn.XLOOKUP($C188,SiteChar[Site Name],SiteChar[Longitude],"",0,1)</f>
        <v>0</v>
      </c>
      <c r="H188" s="33">
        <f>_xlfn.XLOOKUP($C188,SiteChar[Site Name],SiteChar[Expected Date of Station Operation],"",0,1)</f>
        <v>0</v>
      </c>
      <c r="I188" s="34">
        <f>_xlfn.XLOOKUP($C188,SiteChar[Site Name],SiteChar[Expected Daily Permitted Hours],"",0,1)</f>
        <v>0</v>
      </c>
      <c r="J188" s="25">
        <f>_xlfn.XLOOKUP($C188,SiteChar[Site Name],SiteChar[Maximum Total Site Power 
'[kW']],"",0,1)</f>
        <v>0</v>
      </c>
      <c r="K188" s="25"/>
      <c r="L188" s="25" cm="1">
        <f t="array" ref="L188">_xlfn.XLOOKUP($C188,SiteChar[Site Name],SiteCalc1[Total Site
FCI 
Power Rating 
'[kW']],"",0,1)</f>
        <v>0</v>
      </c>
      <c r="M188" s="25" cm="1">
        <f t="array" ref="M188">_xlfn.XLOOKUP($C188,SiteChar[Site Name],SiteCalc1[Total 
Site 
LMD-FCI Power Rating 
'[kW']],"",0,1)</f>
        <v>0</v>
      </c>
      <c r="N188" s="25" cm="1">
        <f t="array" ref="N188">_xlfn.XLOOKUP($C188,SiteChar[Site Name],SiteCalc1[Total Site
HD-FCI Power Rating 
'[kW']],"",0,1)</f>
        <v>0</v>
      </c>
      <c r="O188" s="25" cm="1">
        <f t="array" ref="O188">_xlfn.XLOOKUP($C188,SiteChar[Site Name],SiteCalc2[Total Number of 
Site 
FSEs],"",0,1)</f>
        <v>0</v>
      </c>
      <c r="P188" s="27" cm="1">
        <f t="array" ref="P188">_xlfn.XLOOKUP($C188,SiteChar[Site Name],SiteCalc2[Total Number of Site
LMD-FCI FSEs],"",0,1)</f>
        <v>0</v>
      </c>
      <c r="Q188" s="27" cm="1">
        <f t="array" ref="Q188">_xlfn.XLOOKUP($C188,SiteChar[Site Name],SiteCalc2[Total Number of Site
HD-FCI FSEs],"",0,1)</f>
        <v>0</v>
      </c>
      <c r="R188" s="27" t="str" cm="1">
        <f t="array" ref="R188">_xlfn.XLOOKUP(C188,'Sites Data'!AZ195:$AZ$210,'Sites Data'!BA195:$BA$210,"",0,1)</f>
        <v/>
      </c>
      <c r="S188" s="25" t="str" cm="1">
        <f t="array" ref="S188">INDEX('Sites Data'!$BC$11:$BC$210,(S$2+SUM($R$4:R187)))</f>
        <v/>
      </c>
      <c r="T188" s="25" t="str" cm="1">
        <f t="array" ref="T188">INDEX('Sites Data'!$BD$11:$BD$210,(S$2+SUM($R$4:R187)))</f>
        <v/>
      </c>
      <c r="U188" s="25" t="str" cm="1">
        <f t="array" ref="U188">INDEX('Sites Data'!$BE$11:$BE$210,(S$2+SUM($R$4:$R187)))</f>
        <v/>
      </c>
      <c r="V188" s="25" t="str" cm="1">
        <f t="array" ref="V188">INDEX('Sites Data'!$BF$11:$BF$210,(S$2+SUM($R$4:$R187)))</f>
        <v/>
      </c>
      <c r="W188" s="25" t="str" cm="1">
        <f t="array" ref="W188">INDEX('Sites Data'!$BG$11:$BG$210,(S$2+SUM($R$4:$R187)))</f>
        <v/>
      </c>
      <c r="X188" s="25" t="str" cm="1">
        <f t="array" ref="X188">INDEX('Sites Data'!$BH$11:$BH$210,(S$2+SUM($R$4:$R187)))</f>
        <v/>
      </c>
      <c r="Y188" s="25" t="str" cm="1">
        <f t="array" ref="Y188">INDEX('Sites Data'!$BI$11:$BI$210,(S$2+SUM($R$4:$R187)))</f>
        <v/>
      </c>
      <c r="Z188" s="25" t="str" cm="1">
        <f t="array" ref="Z188">INDEX('Sites Data'!$BJ$11:$BJ$210,(S$2+SUM($R$4:$R187)))</f>
        <v/>
      </c>
      <c r="AA188" s="25" t="str" cm="1">
        <f t="array" ref="AA188">INDEX('Sites Data'!$BK$11:$BK$210,(S$2+SUM($R$4:$R187)))</f>
        <v/>
      </c>
      <c r="AB188" s="25" t="str">
        <f>IF(S188="","",SUMIF(Hide[Unique Types],$C188&amp;" "&amp;T188&amp;" "&amp;U188&amp;" "&amp;V188,SiteCalc2[FCI Charging Capacity '[kWh/day']]))</f>
        <v/>
      </c>
      <c r="AC188" s="27" t="str" cm="1">
        <f t="array" ref="AC188">IF(AC$2&lt;=$R188,INDEX('Sites Data'!$BC$11:$BC$210,(AC$2+SUM($R$4:$R187))),"")</f>
        <v/>
      </c>
      <c r="AD188" s="152" t="str" cm="1">
        <f t="array" ref="AD188">IF(AC$2&lt;=$R188,INDEX('Sites Data'!$BD$11:$BD$210,(AC$2+SUM($R$4:$R187))),"")</f>
        <v/>
      </c>
      <c r="AE188" s="27" t="str" cm="1">
        <f t="array" ref="AE188">IF(AC$2&lt;=$R188,INDEX('Sites Data'!$BE$11:$BE$210,(AC$2+SUM($R$4:$R187))),"")</f>
        <v/>
      </c>
      <c r="AF188" s="27" t="str" cm="1">
        <f t="array" ref="AF188">IF(AC$2&lt;=$R188,INDEX('Sites Data'!$BF$11:$BF$210,(AC$2+SUM($R$4:$R187))),"")</f>
        <v/>
      </c>
      <c r="AG188" s="27" t="str" cm="1">
        <f t="array" ref="AG188">IF(AC$2&lt;=$R188,INDEX('Sites Data'!$BG$11:$BG$210,(AC$2+SUM($R$4:$R187))),"")</f>
        <v/>
      </c>
      <c r="AH188" s="27" t="str" cm="1">
        <f t="array" ref="AH188">IF(AC$2&lt;=$R188,INDEX('Sites Data'!$BH$11:$BH$210,(AC$2+SUM($R$4:$R187))),"")</f>
        <v/>
      </c>
      <c r="AI188" s="27" t="str" cm="1">
        <f t="array" ref="AI188">IF(AC$2&lt;=$R188,INDEX('Sites Data'!$BI$11:$BI$210,(AC$2+SUM($R$4:$R187))),"")</f>
        <v/>
      </c>
      <c r="AJ188" s="27" t="str" cm="1">
        <f t="array" ref="AJ188">IF(AC$2&lt;=$R188,INDEX('Sites Data'!$BJ$11:$BJ$210,(AC$2+SUM($R$4:$R187))),"")</f>
        <v/>
      </c>
      <c r="AK188" s="27" t="str" cm="1">
        <f t="array" ref="AK188">IF(AC$2&lt;=$R188,INDEX('Sites Data'!$BK$11:$BK$210,(AC$2+SUM($R$4:$R187))),"")</f>
        <v/>
      </c>
      <c r="AL188" s="25" t="str">
        <f>IF(AC188="","",SUMIF(Hide[Unique Types],$C188&amp;" "&amp;AD188&amp;" "&amp;AE188&amp;" "&amp;AF188,SiteCalc2[FCI Charging Capacity '[kWh/day']]))</f>
        <v/>
      </c>
      <c r="AM188" s="27" t="str" cm="1">
        <f t="array" ref="AM188">IF(AM$2&lt;=$R188,INDEX('Sites Data'!$BC$11:$BC$210,(AM$2+SUM($R$4:$R187))),"")</f>
        <v/>
      </c>
      <c r="AN188" s="27" t="str" cm="1">
        <f t="array" ref="AN188">IF(AM$2&lt;=$R188,INDEX('Sites Data'!$BD$11:$BD$210,(AM$2+SUM($R$4:$R187))),"")</f>
        <v/>
      </c>
      <c r="AO188" s="27" t="str" cm="1">
        <f t="array" ref="AO188">IF(AM$2&lt;=$R188,INDEX('Sites Data'!$BE$11:$BE$210,(AM$2+SUM($R$4:$R187))),"")</f>
        <v/>
      </c>
      <c r="AP188" s="27" t="str" cm="1">
        <f t="array" ref="AP188">IF(AM$2&lt;=$R188,INDEX('Sites Data'!$BF$11:$BF$210,(AM$2+SUM($R$4:$R187))),"")</f>
        <v/>
      </c>
      <c r="AQ188" s="27" t="str" cm="1">
        <f t="array" ref="AQ188">IF(AM$2&lt;=$R188,INDEX('Sites Data'!$BG$11:$BG$210,(AM$2+SUM($R$4:$R187))),"")</f>
        <v/>
      </c>
      <c r="AR188" s="27" t="str" cm="1">
        <f t="array" ref="AR188">IF(AM$2&lt;=$R188,INDEX('Sites Data'!$BH$11:$BH$210,(AM$2+SUM($R$4:$R187))),"")</f>
        <v/>
      </c>
      <c r="AS188" s="27" t="str" cm="1">
        <f t="array" ref="AS188">IF(AM$2&lt;=$R188,INDEX('Sites Data'!$BI$11:$BI$210,(AM$2+SUM($R$4:$R187))),"")</f>
        <v/>
      </c>
      <c r="AT188" s="27" t="str" cm="1">
        <f t="array" ref="AT188">IF(AM$2&lt;=$R188,INDEX('Sites Data'!$BJ$11:$BJ$210,(AM$2+SUM($R$4:$R187))),"")</f>
        <v/>
      </c>
      <c r="AU188" s="27" t="str" cm="1">
        <f t="array" ref="AU188">IF(AM$2&lt;=$R188,INDEX('Sites Data'!$BK$11:$BK$210,(AM$2+SUM($R$4:$R187))),"")</f>
        <v/>
      </c>
      <c r="AV188" s="25" t="str">
        <f>IF(AM188="","",SUMIF(Hide[Unique Types],$C188&amp;" "&amp;AN188&amp;" "&amp;AO188&amp;" "&amp;AP188,SiteCalc2[FCI Charging Capacity '[kWh/day']]))</f>
        <v/>
      </c>
      <c r="AW188" s="27" t="str" cm="1">
        <f t="array" ref="AW188">IF(AW$2&lt;=$R188,INDEX('Sites Data'!$BC$11:$BC$210,(AW$2+SUM($R$4:$R187))),"")</f>
        <v/>
      </c>
      <c r="AX188" s="27" t="str" cm="1">
        <f t="array" ref="AX188">IF(AW$2&lt;=$R188,INDEX('Sites Data'!$BD$11:$BD$210,(AW$2+SUM($R$4:$R187))),"")</f>
        <v/>
      </c>
      <c r="AY188" s="27" t="str" cm="1">
        <f t="array" ref="AY188">IF(AW$2&lt;=$R188,INDEX('Sites Data'!$BE$11:$BE$210,(AW$2+SUM($R$4:$R187))),"")</f>
        <v/>
      </c>
      <c r="AZ188" s="27" t="str" cm="1">
        <f t="array" ref="AZ188">IF(AW$2&lt;=$R188,INDEX('Sites Data'!$BF$11:$BF$210,(AW$2+SUM($R$4:$R187))),"")</f>
        <v/>
      </c>
      <c r="BA188" s="27" t="str" cm="1">
        <f t="array" ref="BA188">IF(AW$2&lt;=$R188,INDEX('Sites Data'!$BG$11:$BG$210,(AW$2+SUM($R$4:$R187))),"")</f>
        <v/>
      </c>
      <c r="BB188" s="27" t="str" cm="1">
        <f t="array" ref="BB188">IF(AW$2&lt;=$R188,INDEX('Sites Data'!$BH$11:$BH$210,(AW$2+SUM($R$4:$R187))),"")</f>
        <v/>
      </c>
      <c r="BC188" s="27" t="str" cm="1">
        <f t="array" ref="BC188">IF(AW$2&lt;=$R188,INDEX('Sites Data'!$BI$11:$BI$210,(AW$2+SUM($R$4:$R187))),"")</f>
        <v/>
      </c>
      <c r="BD188" s="27" t="str" cm="1">
        <f t="array" ref="BD188">IF(AW$2&lt;=$R188,INDEX('Sites Data'!$BJ$11:$BJ$210,(AW$2+SUM($R$4:$R187))),"")</f>
        <v/>
      </c>
      <c r="BE188" s="27" t="str" cm="1">
        <f t="array" ref="BE188">IF(AW$2&lt;=$R188,INDEX('Sites Data'!$BK$11:$BK$210,(AW$2+SUM($R$4:$R187))),"")</f>
        <v/>
      </c>
      <c r="BF188" s="25" t="str">
        <f>IF(AW188="","",SUMIF(Hide[Unique Types],$C188&amp;" "&amp;AX188&amp;" "&amp;AY188&amp;" "&amp;AZ188,SiteCalc2[FCI Charging Capacity '[kWh/day']]))</f>
        <v/>
      </c>
      <c r="BG188" s="27" t="str" cm="1">
        <f t="array" ref="BG188">IF(BG$2&lt;=$R188,INDEX('Sites Data'!$BC$11:$BC$210,(BG$2+SUM($R$4:$R187))),"")</f>
        <v/>
      </c>
      <c r="BH188" s="27" t="str" cm="1">
        <f t="array" ref="BH188">IF(BG$2&lt;=$R188,INDEX('Sites Data'!$BD$11:$BD$210,(BG$2+SUM($R$4:$R187))),"")</f>
        <v/>
      </c>
      <c r="BI188" s="27" t="str" cm="1">
        <f t="array" ref="BI188">IF(BG$2&lt;=$R188,INDEX('Sites Data'!$BE$11:$BE$210,(BG$2+SUM($R$4:$R187))),"")</f>
        <v/>
      </c>
      <c r="BJ188" s="27" t="str" cm="1">
        <f t="array" ref="BJ188">IF(BG$2&lt;=$R188,INDEX('Sites Data'!$BF$11:$BF$210,(BG$2+SUM($R$4:$R187))),"")</f>
        <v/>
      </c>
      <c r="BK188" s="27" t="str" cm="1">
        <f t="array" ref="BK188">IF(BG$2&lt;=$R188,INDEX('Sites Data'!$BG$11:$BG$210,(BG$2+SUM($R$4:$R187))),"")</f>
        <v/>
      </c>
      <c r="BL188" s="27" t="str" cm="1">
        <f t="array" ref="BL188">IF(BG$2&lt;=$R188,INDEX('Sites Data'!$BH$11:$BH$210,(BG$2+SUM($R$4:$R187))),"")</f>
        <v/>
      </c>
      <c r="BM188" s="27" t="str" cm="1">
        <f t="array" ref="BM188">IF(BG$2&lt;=$R188,INDEX('Sites Data'!$BI$11:$BI$210,(BG$2+SUM($R$4:$R187))),"")</f>
        <v/>
      </c>
      <c r="BN188" s="27" t="str" cm="1">
        <f t="array" ref="BN188">IF(BG$2&lt;=$R188,INDEX('Sites Data'!$BJ$11:$BJ$210,(BG$2+SUM($R$4:$R187))),"")</f>
        <v/>
      </c>
      <c r="BO188" s="27" t="str" cm="1">
        <f t="array" ref="BO188">IF(BG$2&lt;=$R188,INDEX('Sites Data'!$BK$11:$BK$210,(BG$2+SUM($R$4:$R187))),"")</f>
        <v/>
      </c>
      <c r="BP188" s="25" t="str">
        <f>IF(BG188="","",SUMIF(Hide[Unique Types],$C188&amp;" "&amp;BH188&amp;" "&amp;BI188&amp;" "&amp;BJ188,SiteCalc2[FCI Charging Capacity '[kWh/day']]))</f>
        <v/>
      </c>
      <c r="BQ188" s="27" t="str" cm="1">
        <f t="array" ref="BQ188">IF(BQ$2&lt;=$R188,INDEX('Sites Data'!$BC$11:$BC$210,(BQ$2+SUM($R$4:$R187))),"")</f>
        <v/>
      </c>
      <c r="BR188" s="27" t="str" cm="1">
        <f t="array" ref="BR188">IF(BQ$2&lt;=$R188,INDEX('Sites Data'!$BD$11:$BD$210,(BQ$2+SUM($R$4:$R187))),"")</f>
        <v/>
      </c>
      <c r="BS188" s="27" t="str" cm="1">
        <f t="array" ref="BS188">IF(BQ$2&lt;=$R188,INDEX('Sites Data'!$BE$11:$BE$210,(BQ$2+SUM($R$4:$R187))),"")</f>
        <v/>
      </c>
      <c r="BT188" s="27" t="str" cm="1">
        <f t="array" ref="BT188">IF(BQ$2&lt;=$R188,INDEX('Sites Data'!$BF$11:$BF$210,(BQ$2+SUM($R$4:$R187))),"")</f>
        <v/>
      </c>
      <c r="BU188" s="27" t="str" cm="1">
        <f t="array" ref="BU188">IF(BQ$2&lt;=$R188,INDEX('Sites Data'!$BG$11:$BG$210,(BQ$2+SUM($R$4:$R187))),"")</f>
        <v/>
      </c>
      <c r="BV188" s="27" t="str" cm="1">
        <f t="array" ref="BV188">IF(BQ$2&lt;=$R188,INDEX('Sites Data'!$BH$11:$BH$210,(BQ$2+SUM($R$4:$R187))),"")</f>
        <v/>
      </c>
      <c r="BW188" s="27" t="str" cm="1">
        <f t="array" ref="BW188">IF(BQ$2&lt;=$R188,INDEX('Sites Data'!$BI$11:$BI$210,(BQ$2+SUM($R$4:$R187))),"")</f>
        <v/>
      </c>
      <c r="BX188" s="27" t="str" cm="1">
        <f t="array" ref="BX188">IF(BQ$2&lt;=$R188,INDEX('Sites Data'!$BJ$11:$BJ$210,(BQ$2+SUM($R$4:$R187))),"")</f>
        <v/>
      </c>
      <c r="BY188" s="27" t="str" cm="1">
        <f t="array" ref="BY188">IF(BQ$2&lt;=$R188,INDEX('Sites Data'!$BK$11:$BK$210,(BQ$2+SUM($R$4:$R187))),"")</f>
        <v/>
      </c>
      <c r="BZ188" s="25" t="str">
        <f>IF(BQ188="","",SUMIF(Hide[Unique Types],$C188&amp;" "&amp;BR188&amp;" "&amp;BS188&amp;" "&amp;BT188,SiteCalc2[FCI Charging Capacity '[kWh/day']]))</f>
        <v/>
      </c>
      <c r="CA188" s="27" t="str" cm="1">
        <f t="array" ref="CA188">IF(CA$2&lt;=$R188,INDEX('Sites Data'!$BC$11:$BC$210,(CA$2+SUM($R$4:$R187))),"")</f>
        <v/>
      </c>
      <c r="CB188" s="27" t="str" cm="1">
        <f t="array" ref="CB188">IF(CA$2&lt;=$R188,INDEX('Sites Data'!$BD$11:$BD$210,(CA$2+SUM($R$4:$R187))),"")</f>
        <v/>
      </c>
      <c r="CC188" s="27" t="str" cm="1">
        <f t="array" ref="CC188">IF(CA$2&lt;=$R188,INDEX('Sites Data'!$BE$11:$BE$210,(CA$2+SUM($R$4:$R187))),"")</f>
        <v/>
      </c>
      <c r="CD188" s="27" t="str" cm="1">
        <f t="array" ref="CD188">IF(CA$2&lt;=$R188,INDEX('Sites Data'!$BF$11:$BF$210,(CA$2+SUM($R$4:$R187))),"")</f>
        <v/>
      </c>
      <c r="CE188" s="27" t="str" cm="1">
        <f t="array" ref="CE188">IF(CA$2&lt;=$R188,INDEX('Sites Data'!$BG$11:$BG$210,(CA$2+SUM($R$4:$R187))),"")</f>
        <v/>
      </c>
      <c r="CF188" s="27" t="str" cm="1">
        <f t="array" ref="CF188">IF(CA$2&lt;=$R188,INDEX('Sites Data'!$BH$11:$BH$210,(CA$2+SUM($R$4:$R187))),"")</f>
        <v/>
      </c>
      <c r="CG188" s="27" t="str" cm="1">
        <f t="array" ref="CG188">IF(CA$2&lt;=$R188,INDEX('Sites Data'!$BI$11:$BI$210,(CA$2+SUM($R$4:$R187))),"")</f>
        <v/>
      </c>
      <c r="CH188" s="27" t="str" cm="1">
        <f t="array" ref="CH188">IF(CA$2&lt;=$R188,INDEX('Sites Data'!$BJ$11:$BJ$210,(CA$2+SUM($R$4:$R187))),"")</f>
        <v/>
      </c>
      <c r="CI188" s="27" t="str" cm="1">
        <f t="array" ref="CI188">IF(CA$2&lt;=$R188,INDEX('Sites Data'!$BK$11:$BK$210,(CA$2+SUM($R$4:$R187))),"")</f>
        <v/>
      </c>
      <c r="CJ188" s="25" t="str">
        <f>IF(CA188="","",SUMIF(Hide[Unique Types],$C188&amp;" "&amp;CB188&amp;" "&amp;CC188&amp;" "&amp;CD188,SiteCalc2[FCI Charging Capacity '[kWh/day']]))</f>
        <v/>
      </c>
      <c r="CK188" s="25" t="str">
        <f t="shared" si="35"/>
        <v/>
      </c>
      <c r="CL188" s="25" t="str">
        <f t="shared" si="36"/>
        <v/>
      </c>
      <c r="CM188" s="25" t="str">
        <f t="shared" si="37"/>
        <v/>
      </c>
      <c r="CN188" s="25" t="str">
        <f t="shared" si="38"/>
        <v/>
      </c>
      <c r="CO188" s="25" t="str">
        <f t="shared" si="39"/>
        <v/>
      </c>
      <c r="CP188" s="25" t="str">
        <f t="shared" si="40"/>
        <v/>
      </c>
      <c r="CQ188" s="25" t="str">
        <f t="shared" si="41"/>
        <v/>
      </c>
      <c r="CR188" s="25" t="str">
        <f t="shared" si="42"/>
        <v/>
      </c>
      <c r="CS188" s="25" t="str">
        <f t="shared" si="43"/>
        <v/>
      </c>
      <c r="CT188" s="25" t="str">
        <f t="shared" si="44"/>
        <v/>
      </c>
    </row>
    <row r="189" spans="1:98" x14ac:dyDescent="0.3">
      <c r="A189" s="20">
        <v>186</v>
      </c>
      <c r="B189" s="20">
        <f t="shared" si="45"/>
        <v>0</v>
      </c>
      <c r="D189" s="25">
        <f>_xlfn.XLOOKUP(C189,SiteChar[Site Name],SiteChar[Site Street Address],"",0,1)</f>
        <v>0</v>
      </c>
      <c r="E189" s="25" t="str">
        <f>_xlfn.XLOOKUP(D189,SiteChar[Site Street Address],SiteChar[Site City],"",0,1)</f>
        <v/>
      </c>
      <c r="F189" s="25">
        <f>_xlfn.XLOOKUP($C189,SiteChar[Site Name],SiteChar[Latitude],"",0,1)</f>
        <v>0</v>
      </c>
      <c r="G189" s="25">
        <f>_xlfn.XLOOKUP($C189,SiteChar[Site Name],SiteChar[Longitude],"",0,1)</f>
        <v>0</v>
      </c>
      <c r="H189" s="33">
        <f>_xlfn.XLOOKUP($C189,SiteChar[Site Name],SiteChar[Expected Date of Station Operation],"",0,1)</f>
        <v>0</v>
      </c>
      <c r="I189" s="34">
        <f>_xlfn.XLOOKUP($C189,SiteChar[Site Name],SiteChar[Expected Daily Permitted Hours],"",0,1)</f>
        <v>0</v>
      </c>
      <c r="J189" s="25">
        <f>_xlfn.XLOOKUP($C189,SiteChar[Site Name],SiteChar[Maximum Total Site Power 
'[kW']],"",0,1)</f>
        <v>0</v>
      </c>
      <c r="K189" s="25"/>
      <c r="L189" s="25" cm="1">
        <f t="array" ref="L189">_xlfn.XLOOKUP($C189,SiteChar[Site Name],SiteCalc1[Total Site
FCI 
Power Rating 
'[kW']],"",0,1)</f>
        <v>0</v>
      </c>
      <c r="M189" s="25" cm="1">
        <f t="array" ref="M189">_xlfn.XLOOKUP($C189,SiteChar[Site Name],SiteCalc1[Total 
Site 
LMD-FCI Power Rating 
'[kW']],"",0,1)</f>
        <v>0</v>
      </c>
      <c r="N189" s="25" cm="1">
        <f t="array" ref="N189">_xlfn.XLOOKUP($C189,SiteChar[Site Name],SiteCalc1[Total Site
HD-FCI Power Rating 
'[kW']],"",0,1)</f>
        <v>0</v>
      </c>
      <c r="O189" s="25" cm="1">
        <f t="array" ref="O189">_xlfn.XLOOKUP($C189,SiteChar[Site Name],SiteCalc2[Total Number of 
Site 
FSEs],"",0,1)</f>
        <v>0</v>
      </c>
      <c r="P189" s="27" cm="1">
        <f t="array" ref="P189">_xlfn.XLOOKUP($C189,SiteChar[Site Name],SiteCalc2[Total Number of Site
LMD-FCI FSEs],"",0,1)</f>
        <v>0</v>
      </c>
      <c r="Q189" s="27" cm="1">
        <f t="array" ref="Q189">_xlfn.XLOOKUP($C189,SiteChar[Site Name],SiteCalc2[Total Number of Site
HD-FCI FSEs],"",0,1)</f>
        <v>0</v>
      </c>
      <c r="R189" s="27" t="str" cm="1">
        <f t="array" ref="R189">_xlfn.XLOOKUP(C189,'Sites Data'!AZ196:$AZ$210,'Sites Data'!BA196:$BA$210,"",0,1)</f>
        <v/>
      </c>
      <c r="S189" s="25" t="str" cm="1">
        <f t="array" ref="S189">INDEX('Sites Data'!$BC$11:$BC$210,(S$2+SUM($R$4:R188)))</f>
        <v/>
      </c>
      <c r="T189" s="25" t="str" cm="1">
        <f t="array" ref="T189">INDEX('Sites Data'!$BD$11:$BD$210,(S$2+SUM($R$4:R188)))</f>
        <v/>
      </c>
      <c r="U189" s="25" t="str" cm="1">
        <f t="array" ref="U189">INDEX('Sites Data'!$BE$11:$BE$210,(S$2+SUM($R$4:$R188)))</f>
        <v/>
      </c>
      <c r="V189" s="25" t="str" cm="1">
        <f t="array" ref="V189">INDEX('Sites Data'!$BF$11:$BF$210,(S$2+SUM($R$4:$R188)))</f>
        <v/>
      </c>
      <c r="W189" s="25" t="str" cm="1">
        <f t="array" ref="W189">INDEX('Sites Data'!$BG$11:$BG$210,(S$2+SUM($R$4:$R188)))</f>
        <v/>
      </c>
      <c r="X189" s="25" t="str" cm="1">
        <f t="array" ref="X189">INDEX('Sites Data'!$BH$11:$BH$210,(S$2+SUM($R$4:$R188)))</f>
        <v/>
      </c>
      <c r="Y189" s="25" t="str" cm="1">
        <f t="array" ref="Y189">INDEX('Sites Data'!$BI$11:$BI$210,(S$2+SUM($R$4:$R188)))</f>
        <v/>
      </c>
      <c r="Z189" s="25" t="str" cm="1">
        <f t="array" ref="Z189">INDEX('Sites Data'!$BJ$11:$BJ$210,(S$2+SUM($R$4:$R188)))</f>
        <v/>
      </c>
      <c r="AA189" s="25" t="str" cm="1">
        <f t="array" ref="AA189">INDEX('Sites Data'!$BK$11:$BK$210,(S$2+SUM($R$4:$R188)))</f>
        <v/>
      </c>
      <c r="AB189" s="25" t="str">
        <f>IF(S189="","",SUMIF(Hide[Unique Types],$C189&amp;" "&amp;T189&amp;" "&amp;U189&amp;" "&amp;V189,SiteCalc2[FCI Charging Capacity '[kWh/day']]))</f>
        <v/>
      </c>
      <c r="AC189" s="27" t="str" cm="1">
        <f t="array" ref="AC189">IF(AC$2&lt;=$R189,INDEX('Sites Data'!$BC$11:$BC$210,(AC$2+SUM($R$4:$R188))),"")</f>
        <v/>
      </c>
      <c r="AD189" s="152" t="str" cm="1">
        <f t="array" ref="AD189">IF(AC$2&lt;=$R189,INDEX('Sites Data'!$BD$11:$BD$210,(AC$2+SUM($R$4:$R188))),"")</f>
        <v/>
      </c>
      <c r="AE189" s="27" t="str" cm="1">
        <f t="array" ref="AE189">IF(AC$2&lt;=$R189,INDEX('Sites Data'!$BE$11:$BE$210,(AC$2+SUM($R$4:$R188))),"")</f>
        <v/>
      </c>
      <c r="AF189" s="27" t="str" cm="1">
        <f t="array" ref="AF189">IF(AC$2&lt;=$R189,INDEX('Sites Data'!$BF$11:$BF$210,(AC$2+SUM($R$4:$R188))),"")</f>
        <v/>
      </c>
      <c r="AG189" s="27" t="str" cm="1">
        <f t="array" ref="AG189">IF(AC$2&lt;=$R189,INDEX('Sites Data'!$BG$11:$BG$210,(AC$2+SUM($R$4:$R188))),"")</f>
        <v/>
      </c>
      <c r="AH189" s="27" t="str" cm="1">
        <f t="array" ref="AH189">IF(AC$2&lt;=$R189,INDEX('Sites Data'!$BH$11:$BH$210,(AC$2+SUM($R$4:$R188))),"")</f>
        <v/>
      </c>
      <c r="AI189" s="27" t="str" cm="1">
        <f t="array" ref="AI189">IF(AC$2&lt;=$R189,INDEX('Sites Data'!$BI$11:$BI$210,(AC$2+SUM($R$4:$R188))),"")</f>
        <v/>
      </c>
      <c r="AJ189" s="27" t="str" cm="1">
        <f t="array" ref="AJ189">IF(AC$2&lt;=$R189,INDEX('Sites Data'!$BJ$11:$BJ$210,(AC$2+SUM($R$4:$R188))),"")</f>
        <v/>
      </c>
      <c r="AK189" s="27" t="str" cm="1">
        <f t="array" ref="AK189">IF(AC$2&lt;=$R189,INDEX('Sites Data'!$BK$11:$BK$210,(AC$2+SUM($R$4:$R188))),"")</f>
        <v/>
      </c>
      <c r="AL189" s="25" t="str">
        <f>IF(AC189="","",SUMIF(Hide[Unique Types],$C189&amp;" "&amp;AD189&amp;" "&amp;AE189&amp;" "&amp;AF189,SiteCalc2[FCI Charging Capacity '[kWh/day']]))</f>
        <v/>
      </c>
      <c r="AM189" s="27" t="str" cm="1">
        <f t="array" ref="AM189">IF(AM$2&lt;=$R189,INDEX('Sites Data'!$BC$11:$BC$210,(AM$2+SUM($R$4:$R188))),"")</f>
        <v/>
      </c>
      <c r="AN189" s="27" t="str" cm="1">
        <f t="array" ref="AN189">IF(AM$2&lt;=$R189,INDEX('Sites Data'!$BD$11:$BD$210,(AM$2+SUM($R$4:$R188))),"")</f>
        <v/>
      </c>
      <c r="AO189" s="27" t="str" cm="1">
        <f t="array" ref="AO189">IF(AM$2&lt;=$R189,INDEX('Sites Data'!$BE$11:$BE$210,(AM$2+SUM($R$4:$R188))),"")</f>
        <v/>
      </c>
      <c r="AP189" s="27" t="str" cm="1">
        <f t="array" ref="AP189">IF(AM$2&lt;=$R189,INDEX('Sites Data'!$BF$11:$BF$210,(AM$2+SUM($R$4:$R188))),"")</f>
        <v/>
      </c>
      <c r="AQ189" s="27" t="str" cm="1">
        <f t="array" ref="AQ189">IF(AM$2&lt;=$R189,INDEX('Sites Data'!$BG$11:$BG$210,(AM$2+SUM($R$4:$R188))),"")</f>
        <v/>
      </c>
      <c r="AR189" s="27" t="str" cm="1">
        <f t="array" ref="AR189">IF(AM$2&lt;=$R189,INDEX('Sites Data'!$BH$11:$BH$210,(AM$2+SUM($R$4:$R188))),"")</f>
        <v/>
      </c>
      <c r="AS189" s="27" t="str" cm="1">
        <f t="array" ref="AS189">IF(AM$2&lt;=$R189,INDEX('Sites Data'!$BI$11:$BI$210,(AM$2+SUM($R$4:$R188))),"")</f>
        <v/>
      </c>
      <c r="AT189" s="27" t="str" cm="1">
        <f t="array" ref="AT189">IF(AM$2&lt;=$R189,INDEX('Sites Data'!$BJ$11:$BJ$210,(AM$2+SUM($R$4:$R188))),"")</f>
        <v/>
      </c>
      <c r="AU189" s="27" t="str" cm="1">
        <f t="array" ref="AU189">IF(AM$2&lt;=$R189,INDEX('Sites Data'!$BK$11:$BK$210,(AM$2+SUM($R$4:$R188))),"")</f>
        <v/>
      </c>
      <c r="AV189" s="25" t="str">
        <f>IF(AM189="","",SUMIF(Hide[Unique Types],$C189&amp;" "&amp;AN189&amp;" "&amp;AO189&amp;" "&amp;AP189,SiteCalc2[FCI Charging Capacity '[kWh/day']]))</f>
        <v/>
      </c>
      <c r="AW189" s="27" t="str" cm="1">
        <f t="array" ref="AW189">IF(AW$2&lt;=$R189,INDEX('Sites Data'!$BC$11:$BC$210,(AW$2+SUM($R$4:$R188))),"")</f>
        <v/>
      </c>
      <c r="AX189" s="27" t="str" cm="1">
        <f t="array" ref="AX189">IF(AW$2&lt;=$R189,INDEX('Sites Data'!$BD$11:$BD$210,(AW$2+SUM($R$4:$R188))),"")</f>
        <v/>
      </c>
      <c r="AY189" s="27" t="str" cm="1">
        <f t="array" ref="AY189">IF(AW$2&lt;=$R189,INDEX('Sites Data'!$BE$11:$BE$210,(AW$2+SUM($R$4:$R188))),"")</f>
        <v/>
      </c>
      <c r="AZ189" s="27" t="str" cm="1">
        <f t="array" ref="AZ189">IF(AW$2&lt;=$R189,INDEX('Sites Data'!$BF$11:$BF$210,(AW$2+SUM($R$4:$R188))),"")</f>
        <v/>
      </c>
      <c r="BA189" s="27" t="str" cm="1">
        <f t="array" ref="BA189">IF(AW$2&lt;=$R189,INDEX('Sites Data'!$BG$11:$BG$210,(AW$2+SUM($R$4:$R188))),"")</f>
        <v/>
      </c>
      <c r="BB189" s="27" t="str" cm="1">
        <f t="array" ref="BB189">IF(AW$2&lt;=$R189,INDEX('Sites Data'!$BH$11:$BH$210,(AW$2+SUM($R$4:$R188))),"")</f>
        <v/>
      </c>
      <c r="BC189" s="27" t="str" cm="1">
        <f t="array" ref="BC189">IF(AW$2&lt;=$R189,INDEX('Sites Data'!$BI$11:$BI$210,(AW$2+SUM($R$4:$R188))),"")</f>
        <v/>
      </c>
      <c r="BD189" s="27" t="str" cm="1">
        <f t="array" ref="BD189">IF(AW$2&lt;=$R189,INDEX('Sites Data'!$BJ$11:$BJ$210,(AW$2+SUM($R$4:$R188))),"")</f>
        <v/>
      </c>
      <c r="BE189" s="27" t="str" cm="1">
        <f t="array" ref="BE189">IF(AW$2&lt;=$R189,INDEX('Sites Data'!$BK$11:$BK$210,(AW$2+SUM($R$4:$R188))),"")</f>
        <v/>
      </c>
      <c r="BF189" s="25" t="str">
        <f>IF(AW189="","",SUMIF(Hide[Unique Types],$C189&amp;" "&amp;AX189&amp;" "&amp;AY189&amp;" "&amp;AZ189,SiteCalc2[FCI Charging Capacity '[kWh/day']]))</f>
        <v/>
      </c>
      <c r="BG189" s="27" t="str" cm="1">
        <f t="array" ref="BG189">IF(BG$2&lt;=$R189,INDEX('Sites Data'!$BC$11:$BC$210,(BG$2+SUM($R$4:$R188))),"")</f>
        <v/>
      </c>
      <c r="BH189" s="27" t="str" cm="1">
        <f t="array" ref="BH189">IF(BG$2&lt;=$R189,INDEX('Sites Data'!$BD$11:$BD$210,(BG$2+SUM($R$4:$R188))),"")</f>
        <v/>
      </c>
      <c r="BI189" s="27" t="str" cm="1">
        <f t="array" ref="BI189">IF(BG$2&lt;=$R189,INDEX('Sites Data'!$BE$11:$BE$210,(BG$2+SUM($R$4:$R188))),"")</f>
        <v/>
      </c>
      <c r="BJ189" s="27" t="str" cm="1">
        <f t="array" ref="BJ189">IF(BG$2&lt;=$R189,INDEX('Sites Data'!$BF$11:$BF$210,(BG$2+SUM($R$4:$R188))),"")</f>
        <v/>
      </c>
      <c r="BK189" s="27" t="str" cm="1">
        <f t="array" ref="BK189">IF(BG$2&lt;=$R189,INDEX('Sites Data'!$BG$11:$BG$210,(BG$2+SUM($R$4:$R188))),"")</f>
        <v/>
      </c>
      <c r="BL189" s="27" t="str" cm="1">
        <f t="array" ref="BL189">IF(BG$2&lt;=$R189,INDEX('Sites Data'!$BH$11:$BH$210,(BG$2+SUM($R$4:$R188))),"")</f>
        <v/>
      </c>
      <c r="BM189" s="27" t="str" cm="1">
        <f t="array" ref="BM189">IF(BG$2&lt;=$R189,INDEX('Sites Data'!$BI$11:$BI$210,(BG$2+SUM($R$4:$R188))),"")</f>
        <v/>
      </c>
      <c r="BN189" s="27" t="str" cm="1">
        <f t="array" ref="BN189">IF(BG$2&lt;=$R189,INDEX('Sites Data'!$BJ$11:$BJ$210,(BG$2+SUM($R$4:$R188))),"")</f>
        <v/>
      </c>
      <c r="BO189" s="27" t="str" cm="1">
        <f t="array" ref="BO189">IF(BG$2&lt;=$R189,INDEX('Sites Data'!$BK$11:$BK$210,(BG$2+SUM($R$4:$R188))),"")</f>
        <v/>
      </c>
      <c r="BP189" s="25" t="str">
        <f>IF(BG189="","",SUMIF(Hide[Unique Types],$C189&amp;" "&amp;BH189&amp;" "&amp;BI189&amp;" "&amp;BJ189,SiteCalc2[FCI Charging Capacity '[kWh/day']]))</f>
        <v/>
      </c>
      <c r="BQ189" s="27" t="str" cm="1">
        <f t="array" ref="BQ189">IF(BQ$2&lt;=$R189,INDEX('Sites Data'!$BC$11:$BC$210,(BQ$2+SUM($R$4:$R188))),"")</f>
        <v/>
      </c>
      <c r="BR189" s="27" t="str" cm="1">
        <f t="array" ref="BR189">IF(BQ$2&lt;=$R189,INDEX('Sites Data'!$BD$11:$BD$210,(BQ$2+SUM($R$4:$R188))),"")</f>
        <v/>
      </c>
      <c r="BS189" s="27" t="str" cm="1">
        <f t="array" ref="BS189">IF(BQ$2&lt;=$R189,INDEX('Sites Data'!$BE$11:$BE$210,(BQ$2+SUM($R$4:$R188))),"")</f>
        <v/>
      </c>
      <c r="BT189" s="27" t="str" cm="1">
        <f t="array" ref="BT189">IF(BQ$2&lt;=$R189,INDEX('Sites Data'!$BF$11:$BF$210,(BQ$2+SUM($R$4:$R188))),"")</f>
        <v/>
      </c>
      <c r="BU189" s="27" t="str" cm="1">
        <f t="array" ref="BU189">IF(BQ$2&lt;=$R189,INDEX('Sites Data'!$BG$11:$BG$210,(BQ$2+SUM($R$4:$R188))),"")</f>
        <v/>
      </c>
      <c r="BV189" s="27" t="str" cm="1">
        <f t="array" ref="BV189">IF(BQ$2&lt;=$R189,INDEX('Sites Data'!$BH$11:$BH$210,(BQ$2+SUM($R$4:$R188))),"")</f>
        <v/>
      </c>
      <c r="BW189" s="27" t="str" cm="1">
        <f t="array" ref="BW189">IF(BQ$2&lt;=$R189,INDEX('Sites Data'!$BI$11:$BI$210,(BQ$2+SUM($R$4:$R188))),"")</f>
        <v/>
      </c>
      <c r="BX189" s="27" t="str" cm="1">
        <f t="array" ref="BX189">IF(BQ$2&lt;=$R189,INDEX('Sites Data'!$BJ$11:$BJ$210,(BQ$2+SUM($R$4:$R188))),"")</f>
        <v/>
      </c>
      <c r="BY189" s="27" t="str" cm="1">
        <f t="array" ref="BY189">IF(BQ$2&lt;=$R189,INDEX('Sites Data'!$BK$11:$BK$210,(BQ$2+SUM($R$4:$R188))),"")</f>
        <v/>
      </c>
      <c r="BZ189" s="25" t="str">
        <f>IF(BQ189="","",SUMIF(Hide[Unique Types],$C189&amp;" "&amp;BR189&amp;" "&amp;BS189&amp;" "&amp;BT189,SiteCalc2[FCI Charging Capacity '[kWh/day']]))</f>
        <v/>
      </c>
      <c r="CA189" s="27" t="str" cm="1">
        <f t="array" ref="CA189">IF(CA$2&lt;=$R189,INDEX('Sites Data'!$BC$11:$BC$210,(CA$2+SUM($R$4:$R188))),"")</f>
        <v/>
      </c>
      <c r="CB189" s="27" t="str" cm="1">
        <f t="array" ref="CB189">IF(CA$2&lt;=$R189,INDEX('Sites Data'!$BD$11:$BD$210,(CA$2+SUM($R$4:$R188))),"")</f>
        <v/>
      </c>
      <c r="CC189" s="27" t="str" cm="1">
        <f t="array" ref="CC189">IF(CA$2&lt;=$R189,INDEX('Sites Data'!$BE$11:$BE$210,(CA$2+SUM($R$4:$R188))),"")</f>
        <v/>
      </c>
      <c r="CD189" s="27" t="str" cm="1">
        <f t="array" ref="CD189">IF(CA$2&lt;=$R189,INDEX('Sites Data'!$BF$11:$BF$210,(CA$2+SUM($R$4:$R188))),"")</f>
        <v/>
      </c>
      <c r="CE189" s="27" t="str" cm="1">
        <f t="array" ref="CE189">IF(CA$2&lt;=$R189,INDEX('Sites Data'!$BG$11:$BG$210,(CA$2+SUM($R$4:$R188))),"")</f>
        <v/>
      </c>
      <c r="CF189" s="27" t="str" cm="1">
        <f t="array" ref="CF189">IF(CA$2&lt;=$R189,INDEX('Sites Data'!$BH$11:$BH$210,(CA$2+SUM($R$4:$R188))),"")</f>
        <v/>
      </c>
      <c r="CG189" s="27" t="str" cm="1">
        <f t="array" ref="CG189">IF(CA$2&lt;=$R189,INDEX('Sites Data'!$BI$11:$BI$210,(CA$2+SUM($R$4:$R188))),"")</f>
        <v/>
      </c>
      <c r="CH189" s="27" t="str" cm="1">
        <f t="array" ref="CH189">IF(CA$2&lt;=$R189,INDEX('Sites Data'!$BJ$11:$BJ$210,(CA$2+SUM($R$4:$R188))),"")</f>
        <v/>
      </c>
      <c r="CI189" s="27" t="str" cm="1">
        <f t="array" ref="CI189">IF(CA$2&lt;=$R189,INDEX('Sites Data'!$BK$11:$BK$210,(CA$2+SUM($R$4:$R188))),"")</f>
        <v/>
      </c>
      <c r="CJ189" s="25" t="str">
        <f>IF(CA189="","",SUMIF(Hide[Unique Types],$C189&amp;" "&amp;CB189&amp;" "&amp;CC189&amp;" "&amp;CD189,SiteCalc2[FCI Charging Capacity '[kWh/day']]))</f>
        <v/>
      </c>
      <c r="CK189" s="25" t="str">
        <f t="shared" si="35"/>
        <v/>
      </c>
      <c r="CL189" s="25" t="str">
        <f t="shared" si="36"/>
        <v/>
      </c>
      <c r="CM189" s="25" t="str">
        <f t="shared" si="37"/>
        <v/>
      </c>
      <c r="CN189" s="25" t="str">
        <f t="shared" si="38"/>
        <v/>
      </c>
      <c r="CO189" s="25" t="str">
        <f t="shared" si="39"/>
        <v/>
      </c>
      <c r="CP189" s="25" t="str">
        <f t="shared" si="40"/>
        <v/>
      </c>
      <c r="CQ189" s="25" t="str">
        <f t="shared" si="41"/>
        <v/>
      </c>
      <c r="CR189" s="25" t="str">
        <f t="shared" si="42"/>
        <v/>
      </c>
      <c r="CS189" s="25" t="str">
        <f t="shared" si="43"/>
        <v/>
      </c>
      <c r="CT189" s="25" t="str">
        <f t="shared" si="44"/>
        <v/>
      </c>
    </row>
    <row r="190" spans="1:98" x14ac:dyDescent="0.3">
      <c r="A190" s="20">
        <v>187</v>
      </c>
      <c r="B190" s="20">
        <f t="shared" si="45"/>
        <v>0</v>
      </c>
      <c r="D190" s="25">
        <f>_xlfn.XLOOKUP(C190,SiteChar[Site Name],SiteChar[Site Street Address],"",0,1)</f>
        <v>0</v>
      </c>
      <c r="E190" s="25" t="str">
        <f>_xlfn.XLOOKUP(D190,SiteChar[Site Street Address],SiteChar[Site City],"",0,1)</f>
        <v/>
      </c>
      <c r="F190" s="25">
        <f>_xlfn.XLOOKUP($C190,SiteChar[Site Name],SiteChar[Latitude],"",0,1)</f>
        <v>0</v>
      </c>
      <c r="G190" s="25">
        <f>_xlfn.XLOOKUP($C190,SiteChar[Site Name],SiteChar[Longitude],"",0,1)</f>
        <v>0</v>
      </c>
      <c r="H190" s="33">
        <f>_xlfn.XLOOKUP($C190,SiteChar[Site Name],SiteChar[Expected Date of Station Operation],"",0,1)</f>
        <v>0</v>
      </c>
      <c r="I190" s="34">
        <f>_xlfn.XLOOKUP($C190,SiteChar[Site Name],SiteChar[Expected Daily Permitted Hours],"",0,1)</f>
        <v>0</v>
      </c>
      <c r="J190" s="25">
        <f>_xlfn.XLOOKUP($C190,SiteChar[Site Name],SiteChar[Maximum Total Site Power 
'[kW']],"",0,1)</f>
        <v>0</v>
      </c>
      <c r="K190" s="25"/>
      <c r="L190" s="25" cm="1">
        <f t="array" ref="L190">_xlfn.XLOOKUP($C190,SiteChar[Site Name],SiteCalc1[Total Site
FCI 
Power Rating 
'[kW']],"",0,1)</f>
        <v>0</v>
      </c>
      <c r="M190" s="25" cm="1">
        <f t="array" ref="M190">_xlfn.XLOOKUP($C190,SiteChar[Site Name],SiteCalc1[Total 
Site 
LMD-FCI Power Rating 
'[kW']],"",0,1)</f>
        <v>0</v>
      </c>
      <c r="N190" s="25" cm="1">
        <f t="array" ref="N190">_xlfn.XLOOKUP($C190,SiteChar[Site Name],SiteCalc1[Total Site
HD-FCI Power Rating 
'[kW']],"",0,1)</f>
        <v>0</v>
      </c>
      <c r="O190" s="25" cm="1">
        <f t="array" ref="O190">_xlfn.XLOOKUP($C190,SiteChar[Site Name],SiteCalc2[Total Number of 
Site 
FSEs],"",0,1)</f>
        <v>0</v>
      </c>
      <c r="P190" s="27" cm="1">
        <f t="array" ref="P190">_xlfn.XLOOKUP($C190,SiteChar[Site Name],SiteCalc2[Total Number of Site
LMD-FCI FSEs],"",0,1)</f>
        <v>0</v>
      </c>
      <c r="Q190" s="27" cm="1">
        <f t="array" ref="Q190">_xlfn.XLOOKUP($C190,SiteChar[Site Name],SiteCalc2[Total Number of Site
HD-FCI FSEs],"",0,1)</f>
        <v>0</v>
      </c>
      <c r="R190" s="27" t="str" cm="1">
        <f t="array" ref="R190">_xlfn.XLOOKUP(C190,'Sites Data'!AZ197:$AZ$210,'Sites Data'!BA197:$BA$210,"",0,1)</f>
        <v/>
      </c>
      <c r="S190" s="25" t="str" cm="1">
        <f t="array" ref="S190">INDEX('Sites Data'!$BC$11:$BC$210,(S$2+SUM($R$4:R189)))</f>
        <v/>
      </c>
      <c r="T190" s="25" t="str" cm="1">
        <f t="array" ref="T190">INDEX('Sites Data'!$BD$11:$BD$210,(S$2+SUM($R$4:R189)))</f>
        <v/>
      </c>
      <c r="U190" s="25" t="str" cm="1">
        <f t="array" ref="U190">INDEX('Sites Data'!$BE$11:$BE$210,(S$2+SUM($R$4:$R189)))</f>
        <v/>
      </c>
      <c r="V190" s="25" t="str" cm="1">
        <f t="array" ref="V190">INDEX('Sites Data'!$BF$11:$BF$210,(S$2+SUM($R$4:$R189)))</f>
        <v/>
      </c>
      <c r="W190" s="25" t="str" cm="1">
        <f t="array" ref="W190">INDEX('Sites Data'!$BG$11:$BG$210,(S$2+SUM($R$4:$R189)))</f>
        <v/>
      </c>
      <c r="X190" s="25" t="str" cm="1">
        <f t="array" ref="X190">INDEX('Sites Data'!$BH$11:$BH$210,(S$2+SUM($R$4:$R189)))</f>
        <v/>
      </c>
      <c r="Y190" s="25" t="str" cm="1">
        <f t="array" ref="Y190">INDEX('Sites Data'!$BI$11:$BI$210,(S$2+SUM($R$4:$R189)))</f>
        <v/>
      </c>
      <c r="Z190" s="25" t="str" cm="1">
        <f t="array" ref="Z190">INDEX('Sites Data'!$BJ$11:$BJ$210,(S$2+SUM($R$4:$R189)))</f>
        <v/>
      </c>
      <c r="AA190" s="25" t="str" cm="1">
        <f t="array" ref="AA190">INDEX('Sites Data'!$BK$11:$BK$210,(S$2+SUM($R$4:$R189)))</f>
        <v/>
      </c>
      <c r="AB190" s="25" t="str">
        <f>IF(S190="","",SUMIF(Hide[Unique Types],$C190&amp;" "&amp;T190&amp;" "&amp;U190&amp;" "&amp;V190,SiteCalc2[FCI Charging Capacity '[kWh/day']]))</f>
        <v/>
      </c>
      <c r="AC190" s="27" t="str" cm="1">
        <f t="array" ref="AC190">IF(AC$2&lt;=$R190,INDEX('Sites Data'!$BC$11:$BC$210,(AC$2+SUM($R$4:$R189))),"")</f>
        <v/>
      </c>
      <c r="AD190" s="152" t="str" cm="1">
        <f t="array" ref="AD190">IF(AC$2&lt;=$R190,INDEX('Sites Data'!$BD$11:$BD$210,(AC$2+SUM($R$4:$R189))),"")</f>
        <v/>
      </c>
      <c r="AE190" s="27" t="str" cm="1">
        <f t="array" ref="AE190">IF(AC$2&lt;=$R190,INDEX('Sites Data'!$BE$11:$BE$210,(AC$2+SUM($R$4:$R189))),"")</f>
        <v/>
      </c>
      <c r="AF190" s="27" t="str" cm="1">
        <f t="array" ref="AF190">IF(AC$2&lt;=$R190,INDEX('Sites Data'!$BF$11:$BF$210,(AC$2+SUM($R$4:$R189))),"")</f>
        <v/>
      </c>
      <c r="AG190" s="27" t="str" cm="1">
        <f t="array" ref="AG190">IF(AC$2&lt;=$R190,INDEX('Sites Data'!$BG$11:$BG$210,(AC$2+SUM($R$4:$R189))),"")</f>
        <v/>
      </c>
      <c r="AH190" s="27" t="str" cm="1">
        <f t="array" ref="AH190">IF(AC$2&lt;=$R190,INDEX('Sites Data'!$BH$11:$BH$210,(AC$2+SUM($R$4:$R189))),"")</f>
        <v/>
      </c>
      <c r="AI190" s="27" t="str" cm="1">
        <f t="array" ref="AI190">IF(AC$2&lt;=$R190,INDEX('Sites Data'!$BI$11:$BI$210,(AC$2+SUM($R$4:$R189))),"")</f>
        <v/>
      </c>
      <c r="AJ190" s="27" t="str" cm="1">
        <f t="array" ref="AJ190">IF(AC$2&lt;=$R190,INDEX('Sites Data'!$BJ$11:$BJ$210,(AC$2+SUM($R$4:$R189))),"")</f>
        <v/>
      </c>
      <c r="AK190" s="27" t="str" cm="1">
        <f t="array" ref="AK190">IF(AC$2&lt;=$R190,INDEX('Sites Data'!$BK$11:$BK$210,(AC$2+SUM($R$4:$R189))),"")</f>
        <v/>
      </c>
      <c r="AL190" s="25" t="str">
        <f>IF(AC190="","",SUMIF(Hide[Unique Types],$C190&amp;" "&amp;AD190&amp;" "&amp;AE190&amp;" "&amp;AF190,SiteCalc2[FCI Charging Capacity '[kWh/day']]))</f>
        <v/>
      </c>
      <c r="AM190" s="27" t="str" cm="1">
        <f t="array" ref="AM190">IF(AM$2&lt;=$R190,INDEX('Sites Data'!$BC$11:$BC$210,(AM$2+SUM($R$4:$R189))),"")</f>
        <v/>
      </c>
      <c r="AN190" s="27" t="str" cm="1">
        <f t="array" ref="AN190">IF(AM$2&lt;=$R190,INDEX('Sites Data'!$BD$11:$BD$210,(AM$2+SUM($R$4:$R189))),"")</f>
        <v/>
      </c>
      <c r="AO190" s="27" t="str" cm="1">
        <f t="array" ref="AO190">IF(AM$2&lt;=$R190,INDEX('Sites Data'!$BE$11:$BE$210,(AM$2+SUM($R$4:$R189))),"")</f>
        <v/>
      </c>
      <c r="AP190" s="27" t="str" cm="1">
        <f t="array" ref="AP190">IF(AM$2&lt;=$R190,INDEX('Sites Data'!$BF$11:$BF$210,(AM$2+SUM($R$4:$R189))),"")</f>
        <v/>
      </c>
      <c r="AQ190" s="27" t="str" cm="1">
        <f t="array" ref="AQ190">IF(AM$2&lt;=$R190,INDEX('Sites Data'!$BG$11:$BG$210,(AM$2+SUM($R$4:$R189))),"")</f>
        <v/>
      </c>
      <c r="AR190" s="27" t="str" cm="1">
        <f t="array" ref="AR190">IF(AM$2&lt;=$R190,INDEX('Sites Data'!$BH$11:$BH$210,(AM$2+SUM($R$4:$R189))),"")</f>
        <v/>
      </c>
      <c r="AS190" s="27" t="str" cm="1">
        <f t="array" ref="AS190">IF(AM$2&lt;=$R190,INDEX('Sites Data'!$BI$11:$BI$210,(AM$2+SUM($R$4:$R189))),"")</f>
        <v/>
      </c>
      <c r="AT190" s="27" t="str" cm="1">
        <f t="array" ref="AT190">IF(AM$2&lt;=$R190,INDEX('Sites Data'!$BJ$11:$BJ$210,(AM$2+SUM($R$4:$R189))),"")</f>
        <v/>
      </c>
      <c r="AU190" s="27" t="str" cm="1">
        <f t="array" ref="AU190">IF(AM$2&lt;=$R190,INDEX('Sites Data'!$BK$11:$BK$210,(AM$2+SUM($R$4:$R189))),"")</f>
        <v/>
      </c>
      <c r="AV190" s="25" t="str">
        <f>IF(AM190="","",SUMIF(Hide[Unique Types],$C190&amp;" "&amp;AN190&amp;" "&amp;AO190&amp;" "&amp;AP190,SiteCalc2[FCI Charging Capacity '[kWh/day']]))</f>
        <v/>
      </c>
      <c r="AW190" s="27" t="str" cm="1">
        <f t="array" ref="AW190">IF(AW$2&lt;=$R190,INDEX('Sites Data'!$BC$11:$BC$210,(AW$2+SUM($R$4:$R189))),"")</f>
        <v/>
      </c>
      <c r="AX190" s="27" t="str" cm="1">
        <f t="array" ref="AX190">IF(AW$2&lt;=$R190,INDEX('Sites Data'!$BD$11:$BD$210,(AW$2+SUM($R$4:$R189))),"")</f>
        <v/>
      </c>
      <c r="AY190" s="27" t="str" cm="1">
        <f t="array" ref="AY190">IF(AW$2&lt;=$R190,INDEX('Sites Data'!$BE$11:$BE$210,(AW$2+SUM($R$4:$R189))),"")</f>
        <v/>
      </c>
      <c r="AZ190" s="27" t="str" cm="1">
        <f t="array" ref="AZ190">IF(AW$2&lt;=$R190,INDEX('Sites Data'!$BF$11:$BF$210,(AW$2+SUM($R$4:$R189))),"")</f>
        <v/>
      </c>
      <c r="BA190" s="27" t="str" cm="1">
        <f t="array" ref="BA190">IF(AW$2&lt;=$R190,INDEX('Sites Data'!$BG$11:$BG$210,(AW$2+SUM($R$4:$R189))),"")</f>
        <v/>
      </c>
      <c r="BB190" s="27" t="str" cm="1">
        <f t="array" ref="BB190">IF(AW$2&lt;=$R190,INDEX('Sites Data'!$BH$11:$BH$210,(AW$2+SUM($R$4:$R189))),"")</f>
        <v/>
      </c>
      <c r="BC190" s="27" t="str" cm="1">
        <f t="array" ref="BC190">IF(AW$2&lt;=$R190,INDEX('Sites Data'!$BI$11:$BI$210,(AW$2+SUM($R$4:$R189))),"")</f>
        <v/>
      </c>
      <c r="BD190" s="27" t="str" cm="1">
        <f t="array" ref="BD190">IF(AW$2&lt;=$R190,INDEX('Sites Data'!$BJ$11:$BJ$210,(AW$2+SUM($R$4:$R189))),"")</f>
        <v/>
      </c>
      <c r="BE190" s="27" t="str" cm="1">
        <f t="array" ref="BE190">IF(AW$2&lt;=$R190,INDEX('Sites Data'!$BK$11:$BK$210,(AW$2+SUM($R$4:$R189))),"")</f>
        <v/>
      </c>
      <c r="BF190" s="25" t="str">
        <f>IF(AW190="","",SUMIF(Hide[Unique Types],$C190&amp;" "&amp;AX190&amp;" "&amp;AY190&amp;" "&amp;AZ190,SiteCalc2[FCI Charging Capacity '[kWh/day']]))</f>
        <v/>
      </c>
      <c r="BG190" s="27" t="str" cm="1">
        <f t="array" ref="BG190">IF(BG$2&lt;=$R190,INDEX('Sites Data'!$BC$11:$BC$210,(BG$2+SUM($R$4:$R189))),"")</f>
        <v/>
      </c>
      <c r="BH190" s="27" t="str" cm="1">
        <f t="array" ref="BH190">IF(BG$2&lt;=$R190,INDEX('Sites Data'!$BD$11:$BD$210,(BG$2+SUM($R$4:$R189))),"")</f>
        <v/>
      </c>
      <c r="BI190" s="27" t="str" cm="1">
        <f t="array" ref="BI190">IF(BG$2&lt;=$R190,INDEX('Sites Data'!$BE$11:$BE$210,(BG$2+SUM($R$4:$R189))),"")</f>
        <v/>
      </c>
      <c r="BJ190" s="27" t="str" cm="1">
        <f t="array" ref="BJ190">IF(BG$2&lt;=$R190,INDEX('Sites Data'!$BF$11:$BF$210,(BG$2+SUM($R$4:$R189))),"")</f>
        <v/>
      </c>
      <c r="BK190" s="27" t="str" cm="1">
        <f t="array" ref="BK190">IF(BG$2&lt;=$R190,INDEX('Sites Data'!$BG$11:$BG$210,(BG$2+SUM($R$4:$R189))),"")</f>
        <v/>
      </c>
      <c r="BL190" s="27" t="str" cm="1">
        <f t="array" ref="BL190">IF(BG$2&lt;=$R190,INDEX('Sites Data'!$BH$11:$BH$210,(BG$2+SUM($R$4:$R189))),"")</f>
        <v/>
      </c>
      <c r="BM190" s="27" t="str" cm="1">
        <f t="array" ref="BM190">IF(BG$2&lt;=$R190,INDEX('Sites Data'!$BI$11:$BI$210,(BG$2+SUM($R$4:$R189))),"")</f>
        <v/>
      </c>
      <c r="BN190" s="27" t="str" cm="1">
        <f t="array" ref="BN190">IF(BG$2&lt;=$R190,INDEX('Sites Data'!$BJ$11:$BJ$210,(BG$2+SUM($R$4:$R189))),"")</f>
        <v/>
      </c>
      <c r="BO190" s="27" t="str" cm="1">
        <f t="array" ref="BO190">IF(BG$2&lt;=$R190,INDEX('Sites Data'!$BK$11:$BK$210,(BG$2+SUM($R$4:$R189))),"")</f>
        <v/>
      </c>
      <c r="BP190" s="25" t="str">
        <f>IF(BG190="","",SUMIF(Hide[Unique Types],$C190&amp;" "&amp;BH190&amp;" "&amp;BI190&amp;" "&amp;BJ190,SiteCalc2[FCI Charging Capacity '[kWh/day']]))</f>
        <v/>
      </c>
      <c r="BQ190" s="27" t="str" cm="1">
        <f t="array" ref="BQ190">IF(BQ$2&lt;=$R190,INDEX('Sites Data'!$BC$11:$BC$210,(BQ$2+SUM($R$4:$R189))),"")</f>
        <v/>
      </c>
      <c r="BR190" s="27" t="str" cm="1">
        <f t="array" ref="BR190">IF(BQ$2&lt;=$R190,INDEX('Sites Data'!$BD$11:$BD$210,(BQ$2+SUM($R$4:$R189))),"")</f>
        <v/>
      </c>
      <c r="BS190" s="27" t="str" cm="1">
        <f t="array" ref="BS190">IF(BQ$2&lt;=$R190,INDEX('Sites Data'!$BE$11:$BE$210,(BQ$2+SUM($R$4:$R189))),"")</f>
        <v/>
      </c>
      <c r="BT190" s="27" t="str" cm="1">
        <f t="array" ref="BT190">IF(BQ$2&lt;=$R190,INDEX('Sites Data'!$BF$11:$BF$210,(BQ$2+SUM($R$4:$R189))),"")</f>
        <v/>
      </c>
      <c r="BU190" s="27" t="str" cm="1">
        <f t="array" ref="BU190">IF(BQ$2&lt;=$R190,INDEX('Sites Data'!$BG$11:$BG$210,(BQ$2+SUM($R$4:$R189))),"")</f>
        <v/>
      </c>
      <c r="BV190" s="27" t="str" cm="1">
        <f t="array" ref="BV190">IF(BQ$2&lt;=$R190,INDEX('Sites Data'!$BH$11:$BH$210,(BQ$2+SUM($R$4:$R189))),"")</f>
        <v/>
      </c>
      <c r="BW190" s="27" t="str" cm="1">
        <f t="array" ref="BW190">IF(BQ$2&lt;=$R190,INDEX('Sites Data'!$BI$11:$BI$210,(BQ$2+SUM($R$4:$R189))),"")</f>
        <v/>
      </c>
      <c r="BX190" s="27" t="str" cm="1">
        <f t="array" ref="BX190">IF(BQ$2&lt;=$R190,INDEX('Sites Data'!$BJ$11:$BJ$210,(BQ$2+SUM($R$4:$R189))),"")</f>
        <v/>
      </c>
      <c r="BY190" s="27" t="str" cm="1">
        <f t="array" ref="BY190">IF(BQ$2&lt;=$R190,INDEX('Sites Data'!$BK$11:$BK$210,(BQ$2+SUM($R$4:$R189))),"")</f>
        <v/>
      </c>
      <c r="BZ190" s="25" t="str">
        <f>IF(BQ190="","",SUMIF(Hide[Unique Types],$C190&amp;" "&amp;BR190&amp;" "&amp;BS190&amp;" "&amp;BT190,SiteCalc2[FCI Charging Capacity '[kWh/day']]))</f>
        <v/>
      </c>
      <c r="CA190" s="27" t="str" cm="1">
        <f t="array" ref="CA190">IF(CA$2&lt;=$R190,INDEX('Sites Data'!$BC$11:$BC$210,(CA$2+SUM($R$4:$R189))),"")</f>
        <v/>
      </c>
      <c r="CB190" s="27" t="str" cm="1">
        <f t="array" ref="CB190">IF(CA$2&lt;=$R190,INDEX('Sites Data'!$BD$11:$BD$210,(CA$2+SUM($R$4:$R189))),"")</f>
        <v/>
      </c>
      <c r="CC190" s="27" t="str" cm="1">
        <f t="array" ref="CC190">IF(CA$2&lt;=$R190,INDEX('Sites Data'!$BE$11:$BE$210,(CA$2+SUM($R$4:$R189))),"")</f>
        <v/>
      </c>
      <c r="CD190" s="27" t="str" cm="1">
        <f t="array" ref="CD190">IF(CA$2&lt;=$R190,INDEX('Sites Data'!$BF$11:$BF$210,(CA$2+SUM($R$4:$R189))),"")</f>
        <v/>
      </c>
      <c r="CE190" s="27" t="str" cm="1">
        <f t="array" ref="CE190">IF(CA$2&lt;=$R190,INDEX('Sites Data'!$BG$11:$BG$210,(CA$2+SUM($R$4:$R189))),"")</f>
        <v/>
      </c>
      <c r="CF190" s="27" t="str" cm="1">
        <f t="array" ref="CF190">IF(CA$2&lt;=$R190,INDEX('Sites Data'!$BH$11:$BH$210,(CA$2+SUM($R$4:$R189))),"")</f>
        <v/>
      </c>
      <c r="CG190" s="27" t="str" cm="1">
        <f t="array" ref="CG190">IF(CA$2&lt;=$R190,INDEX('Sites Data'!$BI$11:$BI$210,(CA$2+SUM($R$4:$R189))),"")</f>
        <v/>
      </c>
      <c r="CH190" s="27" t="str" cm="1">
        <f t="array" ref="CH190">IF(CA$2&lt;=$R190,INDEX('Sites Data'!$BJ$11:$BJ$210,(CA$2+SUM($R$4:$R189))),"")</f>
        <v/>
      </c>
      <c r="CI190" s="27" t="str" cm="1">
        <f t="array" ref="CI190">IF(CA$2&lt;=$R190,INDEX('Sites Data'!$BK$11:$BK$210,(CA$2+SUM($R$4:$R189))),"")</f>
        <v/>
      </c>
      <c r="CJ190" s="25" t="str">
        <f>IF(CA190="","",SUMIF(Hide[Unique Types],$C190&amp;" "&amp;CB190&amp;" "&amp;CC190&amp;" "&amp;CD190,SiteCalc2[FCI Charging Capacity '[kWh/day']]))</f>
        <v/>
      </c>
      <c r="CK190" s="25" t="str">
        <f t="shared" si="35"/>
        <v/>
      </c>
      <c r="CL190" s="25" t="str">
        <f t="shared" si="36"/>
        <v/>
      </c>
      <c r="CM190" s="25" t="str">
        <f t="shared" si="37"/>
        <v/>
      </c>
      <c r="CN190" s="25" t="str">
        <f t="shared" si="38"/>
        <v/>
      </c>
      <c r="CO190" s="25" t="str">
        <f t="shared" si="39"/>
        <v/>
      </c>
      <c r="CP190" s="25" t="str">
        <f t="shared" si="40"/>
        <v/>
      </c>
      <c r="CQ190" s="25" t="str">
        <f t="shared" si="41"/>
        <v/>
      </c>
      <c r="CR190" s="25" t="str">
        <f t="shared" si="42"/>
        <v/>
      </c>
      <c r="CS190" s="25" t="str">
        <f t="shared" si="43"/>
        <v/>
      </c>
      <c r="CT190" s="25" t="str">
        <f t="shared" si="44"/>
        <v/>
      </c>
    </row>
    <row r="191" spans="1:98" x14ac:dyDescent="0.3">
      <c r="A191" s="20">
        <v>188</v>
      </c>
      <c r="B191" s="20">
        <f t="shared" si="45"/>
        <v>0</v>
      </c>
      <c r="D191" s="25">
        <f>_xlfn.XLOOKUP(C191,SiteChar[Site Name],SiteChar[Site Street Address],"",0,1)</f>
        <v>0</v>
      </c>
      <c r="E191" s="25" t="str">
        <f>_xlfn.XLOOKUP(D191,SiteChar[Site Street Address],SiteChar[Site City],"",0,1)</f>
        <v/>
      </c>
      <c r="F191" s="25">
        <f>_xlfn.XLOOKUP($C191,SiteChar[Site Name],SiteChar[Latitude],"",0,1)</f>
        <v>0</v>
      </c>
      <c r="G191" s="25">
        <f>_xlfn.XLOOKUP($C191,SiteChar[Site Name],SiteChar[Longitude],"",0,1)</f>
        <v>0</v>
      </c>
      <c r="H191" s="33">
        <f>_xlfn.XLOOKUP($C191,SiteChar[Site Name],SiteChar[Expected Date of Station Operation],"",0,1)</f>
        <v>0</v>
      </c>
      <c r="I191" s="34">
        <f>_xlfn.XLOOKUP($C191,SiteChar[Site Name],SiteChar[Expected Daily Permitted Hours],"",0,1)</f>
        <v>0</v>
      </c>
      <c r="J191" s="25">
        <f>_xlfn.XLOOKUP($C191,SiteChar[Site Name],SiteChar[Maximum Total Site Power 
'[kW']],"",0,1)</f>
        <v>0</v>
      </c>
      <c r="K191" s="25"/>
      <c r="L191" s="25" cm="1">
        <f t="array" ref="L191">_xlfn.XLOOKUP($C191,SiteChar[Site Name],SiteCalc1[Total Site
FCI 
Power Rating 
'[kW']],"",0,1)</f>
        <v>0</v>
      </c>
      <c r="M191" s="25" cm="1">
        <f t="array" ref="M191">_xlfn.XLOOKUP($C191,SiteChar[Site Name],SiteCalc1[Total 
Site 
LMD-FCI Power Rating 
'[kW']],"",0,1)</f>
        <v>0</v>
      </c>
      <c r="N191" s="25" cm="1">
        <f t="array" ref="N191">_xlfn.XLOOKUP($C191,SiteChar[Site Name],SiteCalc1[Total Site
HD-FCI Power Rating 
'[kW']],"",0,1)</f>
        <v>0</v>
      </c>
      <c r="O191" s="25" cm="1">
        <f t="array" ref="O191">_xlfn.XLOOKUP($C191,SiteChar[Site Name],SiteCalc2[Total Number of 
Site 
FSEs],"",0,1)</f>
        <v>0</v>
      </c>
      <c r="P191" s="27" cm="1">
        <f t="array" ref="P191">_xlfn.XLOOKUP($C191,SiteChar[Site Name],SiteCalc2[Total Number of Site
LMD-FCI FSEs],"",0,1)</f>
        <v>0</v>
      </c>
      <c r="Q191" s="27" cm="1">
        <f t="array" ref="Q191">_xlfn.XLOOKUP($C191,SiteChar[Site Name],SiteCalc2[Total Number of Site
HD-FCI FSEs],"",0,1)</f>
        <v>0</v>
      </c>
      <c r="R191" s="27" t="str" cm="1">
        <f t="array" ref="R191">_xlfn.XLOOKUP(C191,'Sites Data'!AZ198:$AZ$210,'Sites Data'!BA198:$BA$210,"",0,1)</f>
        <v/>
      </c>
      <c r="S191" s="25" t="str" cm="1">
        <f t="array" ref="S191">INDEX('Sites Data'!$BC$11:$BC$210,(S$2+SUM($R$4:R190)))</f>
        <v/>
      </c>
      <c r="T191" s="25" t="str" cm="1">
        <f t="array" ref="T191">INDEX('Sites Data'!$BD$11:$BD$210,(S$2+SUM($R$4:R190)))</f>
        <v/>
      </c>
      <c r="U191" s="25" t="str" cm="1">
        <f t="array" ref="U191">INDEX('Sites Data'!$BE$11:$BE$210,(S$2+SUM($R$4:$R190)))</f>
        <v/>
      </c>
      <c r="V191" s="25" t="str" cm="1">
        <f t="array" ref="V191">INDEX('Sites Data'!$BF$11:$BF$210,(S$2+SUM($R$4:$R190)))</f>
        <v/>
      </c>
      <c r="W191" s="25" t="str" cm="1">
        <f t="array" ref="W191">INDEX('Sites Data'!$BG$11:$BG$210,(S$2+SUM($R$4:$R190)))</f>
        <v/>
      </c>
      <c r="X191" s="25" t="str" cm="1">
        <f t="array" ref="X191">INDEX('Sites Data'!$BH$11:$BH$210,(S$2+SUM($R$4:$R190)))</f>
        <v/>
      </c>
      <c r="Y191" s="25" t="str" cm="1">
        <f t="array" ref="Y191">INDEX('Sites Data'!$BI$11:$BI$210,(S$2+SUM($R$4:$R190)))</f>
        <v/>
      </c>
      <c r="Z191" s="25" t="str" cm="1">
        <f t="array" ref="Z191">INDEX('Sites Data'!$BJ$11:$BJ$210,(S$2+SUM($R$4:$R190)))</f>
        <v/>
      </c>
      <c r="AA191" s="25" t="str" cm="1">
        <f t="array" ref="AA191">INDEX('Sites Data'!$BK$11:$BK$210,(S$2+SUM($R$4:$R190)))</f>
        <v/>
      </c>
      <c r="AB191" s="25" t="str">
        <f>IF(S191="","",SUMIF(Hide[Unique Types],$C191&amp;" "&amp;T191&amp;" "&amp;U191&amp;" "&amp;V191,SiteCalc2[FCI Charging Capacity '[kWh/day']]))</f>
        <v/>
      </c>
      <c r="AC191" s="27" t="str" cm="1">
        <f t="array" ref="AC191">IF(AC$2&lt;=$R191,INDEX('Sites Data'!$BC$11:$BC$210,(AC$2+SUM($R$4:$R190))),"")</f>
        <v/>
      </c>
      <c r="AD191" s="152" t="str" cm="1">
        <f t="array" ref="AD191">IF(AC$2&lt;=$R191,INDEX('Sites Data'!$BD$11:$BD$210,(AC$2+SUM($R$4:$R190))),"")</f>
        <v/>
      </c>
      <c r="AE191" s="27" t="str" cm="1">
        <f t="array" ref="AE191">IF(AC$2&lt;=$R191,INDEX('Sites Data'!$BE$11:$BE$210,(AC$2+SUM($R$4:$R190))),"")</f>
        <v/>
      </c>
      <c r="AF191" s="27" t="str" cm="1">
        <f t="array" ref="AF191">IF(AC$2&lt;=$R191,INDEX('Sites Data'!$BF$11:$BF$210,(AC$2+SUM($R$4:$R190))),"")</f>
        <v/>
      </c>
      <c r="AG191" s="27" t="str" cm="1">
        <f t="array" ref="AG191">IF(AC$2&lt;=$R191,INDEX('Sites Data'!$BG$11:$BG$210,(AC$2+SUM($R$4:$R190))),"")</f>
        <v/>
      </c>
      <c r="AH191" s="27" t="str" cm="1">
        <f t="array" ref="AH191">IF(AC$2&lt;=$R191,INDEX('Sites Data'!$BH$11:$BH$210,(AC$2+SUM($R$4:$R190))),"")</f>
        <v/>
      </c>
      <c r="AI191" s="27" t="str" cm="1">
        <f t="array" ref="AI191">IF(AC$2&lt;=$R191,INDEX('Sites Data'!$BI$11:$BI$210,(AC$2+SUM($R$4:$R190))),"")</f>
        <v/>
      </c>
      <c r="AJ191" s="27" t="str" cm="1">
        <f t="array" ref="AJ191">IF(AC$2&lt;=$R191,INDEX('Sites Data'!$BJ$11:$BJ$210,(AC$2+SUM($R$4:$R190))),"")</f>
        <v/>
      </c>
      <c r="AK191" s="27" t="str" cm="1">
        <f t="array" ref="AK191">IF(AC$2&lt;=$R191,INDEX('Sites Data'!$BK$11:$BK$210,(AC$2+SUM($R$4:$R190))),"")</f>
        <v/>
      </c>
      <c r="AL191" s="25" t="str">
        <f>IF(AC191="","",SUMIF(Hide[Unique Types],$C191&amp;" "&amp;AD191&amp;" "&amp;AE191&amp;" "&amp;AF191,SiteCalc2[FCI Charging Capacity '[kWh/day']]))</f>
        <v/>
      </c>
      <c r="AM191" s="27" t="str" cm="1">
        <f t="array" ref="AM191">IF(AM$2&lt;=$R191,INDEX('Sites Data'!$BC$11:$BC$210,(AM$2+SUM($R$4:$R190))),"")</f>
        <v/>
      </c>
      <c r="AN191" s="27" t="str" cm="1">
        <f t="array" ref="AN191">IF(AM$2&lt;=$R191,INDEX('Sites Data'!$BD$11:$BD$210,(AM$2+SUM($R$4:$R190))),"")</f>
        <v/>
      </c>
      <c r="AO191" s="27" t="str" cm="1">
        <f t="array" ref="AO191">IF(AM$2&lt;=$R191,INDEX('Sites Data'!$BE$11:$BE$210,(AM$2+SUM($R$4:$R190))),"")</f>
        <v/>
      </c>
      <c r="AP191" s="27" t="str" cm="1">
        <f t="array" ref="AP191">IF(AM$2&lt;=$R191,INDEX('Sites Data'!$BF$11:$BF$210,(AM$2+SUM($R$4:$R190))),"")</f>
        <v/>
      </c>
      <c r="AQ191" s="27" t="str" cm="1">
        <f t="array" ref="AQ191">IF(AM$2&lt;=$R191,INDEX('Sites Data'!$BG$11:$BG$210,(AM$2+SUM($R$4:$R190))),"")</f>
        <v/>
      </c>
      <c r="AR191" s="27" t="str" cm="1">
        <f t="array" ref="AR191">IF(AM$2&lt;=$R191,INDEX('Sites Data'!$BH$11:$BH$210,(AM$2+SUM($R$4:$R190))),"")</f>
        <v/>
      </c>
      <c r="AS191" s="27" t="str" cm="1">
        <f t="array" ref="AS191">IF(AM$2&lt;=$R191,INDEX('Sites Data'!$BI$11:$BI$210,(AM$2+SUM($R$4:$R190))),"")</f>
        <v/>
      </c>
      <c r="AT191" s="27" t="str" cm="1">
        <f t="array" ref="AT191">IF(AM$2&lt;=$R191,INDEX('Sites Data'!$BJ$11:$BJ$210,(AM$2+SUM($R$4:$R190))),"")</f>
        <v/>
      </c>
      <c r="AU191" s="27" t="str" cm="1">
        <f t="array" ref="AU191">IF(AM$2&lt;=$R191,INDEX('Sites Data'!$BK$11:$BK$210,(AM$2+SUM($R$4:$R190))),"")</f>
        <v/>
      </c>
      <c r="AV191" s="25" t="str">
        <f>IF(AM191="","",SUMIF(Hide[Unique Types],$C191&amp;" "&amp;AN191&amp;" "&amp;AO191&amp;" "&amp;AP191,SiteCalc2[FCI Charging Capacity '[kWh/day']]))</f>
        <v/>
      </c>
      <c r="AW191" s="27" t="str" cm="1">
        <f t="array" ref="AW191">IF(AW$2&lt;=$R191,INDEX('Sites Data'!$BC$11:$BC$210,(AW$2+SUM($R$4:$R190))),"")</f>
        <v/>
      </c>
      <c r="AX191" s="27" t="str" cm="1">
        <f t="array" ref="AX191">IF(AW$2&lt;=$R191,INDEX('Sites Data'!$BD$11:$BD$210,(AW$2+SUM($R$4:$R190))),"")</f>
        <v/>
      </c>
      <c r="AY191" s="27" t="str" cm="1">
        <f t="array" ref="AY191">IF(AW$2&lt;=$R191,INDEX('Sites Data'!$BE$11:$BE$210,(AW$2+SUM($R$4:$R190))),"")</f>
        <v/>
      </c>
      <c r="AZ191" s="27" t="str" cm="1">
        <f t="array" ref="AZ191">IF(AW$2&lt;=$R191,INDEX('Sites Data'!$BF$11:$BF$210,(AW$2+SUM($R$4:$R190))),"")</f>
        <v/>
      </c>
      <c r="BA191" s="27" t="str" cm="1">
        <f t="array" ref="BA191">IF(AW$2&lt;=$R191,INDEX('Sites Data'!$BG$11:$BG$210,(AW$2+SUM($R$4:$R190))),"")</f>
        <v/>
      </c>
      <c r="BB191" s="27" t="str" cm="1">
        <f t="array" ref="BB191">IF(AW$2&lt;=$R191,INDEX('Sites Data'!$BH$11:$BH$210,(AW$2+SUM($R$4:$R190))),"")</f>
        <v/>
      </c>
      <c r="BC191" s="27" t="str" cm="1">
        <f t="array" ref="BC191">IF(AW$2&lt;=$R191,INDEX('Sites Data'!$BI$11:$BI$210,(AW$2+SUM($R$4:$R190))),"")</f>
        <v/>
      </c>
      <c r="BD191" s="27" t="str" cm="1">
        <f t="array" ref="BD191">IF(AW$2&lt;=$R191,INDEX('Sites Data'!$BJ$11:$BJ$210,(AW$2+SUM($R$4:$R190))),"")</f>
        <v/>
      </c>
      <c r="BE191" s="27" t="str" cm="1">
        <f t="array" ref="BE191">IF(AW$2&lt;=$R191,INDEX('Sites Data'!$BK$11:$BK$210,(AW$2+SUM($R$4:$R190))),"")</f>
        <v/>
      </c>
      <c r="BF191" s="25" t="str">
        <f>IF(AW191="","",SUMIF(Hide[Unique Types],$C191&amp;" "&amp;AX191&amp;" "&amp;AY191&amp;" "&amp;AZ191,SiteCalc2[FCI Charging Capacity '[kWh/day']]))</f>
        <v/>
      </c>
      <c r="BG191" s="27" t="str" cm="1">
        <f t="array" ref="BG191">IF(BG$2&lt;=$R191,INDEX('Sites Data'!$BC$11:$BC$210,(BG$2+SUM($R$4:$R190))),"")</f>
        <v/>
      </c>
      <c r="BH191" s="27" t="str" cm="1">
        <f t="array" ref="BH191">IF(BG$2&lt;=$R191,INDEX('Sites Data'!$BD$11:$BD$210,(BG$2+SUM($R$4:$R190))),"")</f>
        <v/>
      </c>
      <c r="BI191" s="27" t="str" cm="1">
        <f t="array" ref="BI191">IF(BG$2&lt;=$R191,INDEX('Sites Data'!$BE$11:$BE$210,(BG$2+SUM($R$4:$R190))),"")</f>
        <v/>
      </c>
      <c r="BJ191" s="27" t="str" cm="1">
        <f t="array" ref="BJ191">IF(BG$2&lt;=$R191,INDEX('Sites Data'!$BF$11:$BF$210,(BG$2+SUM($R$4:$R190))),"")</f>
        <v/>
      </c>
      <c r="BK191" s="27" t="str" cm="1">
        <f t="array" ref="BK191">IF(BG$2&lt;=$R191,INDEX('Sites Data'!$BG$11:$BG$210,(BG$2+SUM($R$4:$R190))),"")</f>
        <v/>
      </c>
      <c r="BL191" s="27" t="str" cm="1">
        <f t="array" ref="BL191">IF(BG$2&lt;=$R191,INDEX('Sites Data'!$BH$11:$BH$210,(BG$2+SUM($R$4:$R190))),"")</f>
        <v/>
      </c>
      <c r="BM191" s="27" t="str" cm="1">
        <f t="array" ref="BM191">IF(BG$2&lt;=$R191,INDEX('Sites Data'!$BI$11:$BI$210,(BG$2+SUM($R$4:$R190))),"")</f>
        <v/>
      </c>
      <c r="BN191" s="27" t="str" cm="1">
        <f t="array" ref="BN191">IF(BG$2&lt;=$R191,INDEX('Sites Data'!$BJ$11:$BJ$210,(BG$2+SUM($R$4:$R190))),"")</f>
        <v/>
      </c>
      <c r="BO191" s="27" t="str" cm="1">
        <f t="array" ref="BO191">IF(BG$2&lt;=$R191,INDEX('Sites Data'!$BK$11:$BK$210,(BG$2+SUM($R$4:$R190))),"")</f>
        <v/>
      </c>
      <c r="BP191" s="25" t="str">
        <f>IF(BG191="","",SUMIF(Hide[Unique Types],$C191&amp;" "&amp;BH191&amp;" "&amp;BI191&amp;" "&amp;BJ191,SiteCalc2[FCI Charging Capacity '[kWh/day']]))</f>
        <v/>
      </c>
      <c r="BQ191" s="27" t="str" cm="1">
        <f t="array" ref="BQ191">IF(BQ$2&lt;=$R191,INDEX('Sites Data'!$BC$11:$BC$210,(BQ$2+SUM($R$4:$R190))),"")</f>
        <v/>
      </c>
      <c r="BR191" s="27" t="str" cm="1">
        <f t="array" ref="BR191">IF(BQ$2&lt;=$R191,INDEX('Sites Data'!$BD$11:$BD$210,(BQ$2+SUM($R$4:$R190))),"")</f>
        <v/>
      </c>
      <c r="BS191" s="27" t="str" cm="1">
        <f t="array" ref="BS191">IF(BQ$2&lt;=$R191,INDEX('Sites Data'!$BE$11:$BE$210,(BQ$2+SUM($R$4:$R190))),"")</f>
        <v/>
      </c>
      <c r="BT191" s="27" t="str" cm="1">
        <f t="array" ref="BT191">IF(BQ$2&lt;=$R191,INDEX('Sites Data'!$BF$11:$BF$210,(BQ$2+SUM($R$4:$R190))),"")</f>
        <v/>
      </c>
      <c r="BU191" s="27" t="str" cm="1">
        <f t="array" ref="BU191">IF(BQ$2&lt;=$R191,INDEX('Sites Data'!$BG$11:$BG$210,(BQ$2+SUM($R$4:$R190))),"")</f>
        <v/>
      </c>
      <c r="BV191" s="27" t="str" cm="1">
        <f t="array" ref="BV191">IF(BQ$2&lt;=$R191,INDEX('Sites Data'!$BH$11:$BH$210,(BQ$2+SUM($R$4:$R190))),"")</f>
        <v/>
      </c>
      <c r="BW191" s="27" t="str" cm="1">
        <f t="array" ref="BW191">IF(BQ$2&lt;=$R191,INDEX('Sites Data'!$BI$11:$BI$210,(BQ$2+SUM($R$4:$R190))),"")</f>
        <v/>
      </c>
      <c r="BX191" s="27" t="str" cm="1">
        <f t="array" ref="BX191">IF(BQ$2&lt;=$R191,INDEX('Sites Data'!$BJ$11:$BJ$210,(BQ$2+SUM($R$4:$R190))),"")</f>
        <v/>
      </c>
      <c r="BY191" s="27" t="str" cm="1">
        <f t="array" ref="BY191">IF(BQ$2&lt;=$R191,INDEX('Sites Data'!$BK$11:$BK$210,(BQ$2+SUM($R$4:$R190))),"")</f>
        <v/>
      </c>
      <c r="BZ191" s="25" t="str">
        <f>IF(BQ191="","",SUMIF(Hide[Unique Types],$C191&amp;" "&amp;BR191&amp;" "&amp;BS191&amp;" "&amp;BT191,SiteCalc2[FCI Charging Capacity '[kWh/day']]))</f>
        <v/>
      </c>
      <c r="CA191" s="27" t="str" cm="1">
        <f t="array" ref="CA191">IF(CA$2&lt;=$R191,INDEX('Sites Data'!$BC$11:$BC$210,(CA$2+SUM($R$4:$R190))),"")</f>
        <v/>
      </c>
      <c r="CB191" s="27" t="str" cm="1">
        <f t="array" ref="CB191">IF(CA$2&lt;=$R191,INDEX('Sites Data'!$BD$11:$BD$210,(CA$2+SUM($R$4:$R190))),"")</f>
        <v/>
      </c>
      <c r="CC191" s="27" t="str" cm="1">
        <f t="array" ref="CC191">IF(CA$2&lt;=$R191,INDEX('Sites Data'!$BE$11:$BE$210,(CA$2+SUM($R$4:$R190))),"")</f>
        <v/>
      </c>
      <c r="CD191" s="27" t="str" cm="1">
        <f t="array" ref="CD191">IF(CA$2&lt;=$R191,INDEX('Sites Data'!$BF$11:$BF$210,(CA$2+SUM($R$4:$R190))),"")</f>
        <v/>
      </c>
      <c r="CE191" s="27" t="str" cm="1">
        <f t="array" ref="CE191">IF(CA$2&lt;=$R191,INDEX('Sites Data'!$BG$11:$BG$210,(CA$2+SUM($R$4:$R190))),"")</f>
        <v/>
      </c>
      <c r="CF191" s="27" t="str" cm="1">
        <f t="array" ref="CF191">IF(CA$2&lt;=$R191,INDEX('Sites Data'!$BH$11:$BH$210,(CA$2+SUM($R$4:$R190))),"")</f>
        <v/>
      </c>
      <c r="CG191" s="27" t="str" cm="1">
        <f t="array" ref="CG191">IF(CA$2&lt;=$R191,INDEX('Sites Data'!$BI$11:$BI$210,(CA$2+SUM($R$4:$R190))),"")</f>
        <v/>
      </c>
      <c r="CH191" s="27" t="str" cm="1">
        <f t="array" ref="CH191">IF(CA$2&lt;=$R191,INDEX('Sites Data'!$BJ$11:$BJ$210,(CA$2+SUM($R$4:$R190))),"")</f>
        <v/>
      </c>
      <c r="CI191" s="27" t="str" cm="1">
        <f t="array" ref="CI191">IF(CA$2&lt;=$R191,INDEX('Sites Data'!$BK$11:$BK$210,(CA$2+SUM($R$4:$R190))),"")</f>
        <v/>
      </c>
      <c r="CJ191" s="25" t="str">
        <f>IF(CA191="","",SUMIF(Hide[Unique Types],$C191&amp;" "&amp;CB191&amp;" "&amp;CC191&amp;" "&amp;CD191,SiteCalc2[FCI Charging Capacity '[kWh/day']]))</f>
        <v/>
      </c>
      <c r="CK191" s="25" t="str">
        <f t="shared" si="35"/>
        <v/>
      </c>
      <c r="CL191" s="25" t="str">
        <f t="shared" si="36"/>
        <v/>
      </c>
      <c r="CM191" s="25" t="str">
        <f t="shared" si="37"/>
        <v/>
      </c>
      <c r="CN191" s="25" t="str">
        <f t="shared" si="38"/>
        <v/>
      </c>
      <c r="CO191" s="25" t="str">
        <f t="shared" si="39"/>
        <v/>
      </c>
      <c r="CP191" s="25" t="str">
        <f t="shared" si="40"/>
        <v/>
      </c>
      <c r="CQ191" s="25" t="str">
        <f t="shared" si="41"/>
        <v/>
      </c>
      <c r="CR191" s="25" t="str">
        <f t="shared" si="42"/>
        <v/>
      </c>
      <c r="CS191" s="25" t="str">
        <f t="shared" si="43"/>
        <v/>
      </c>
      <c r="CT191" s="25" t="str">
        <f t="shared" si="44"/>
        <v/>
      </c>
    </row>
    <row r="192" spans="1:98" x14ac:dyDescent="0.3">
      <c r="A192" s="20">
        <v>189</v>
      </c>
      <c r="B192" s="20">
        <f t="shared" si="45"/>
        <v>0</v>
      </c>
      <c r="D192" s="25">
        <f>_xlfn.XLOOKUP(C192,SiteChar[Site Name],SiteChar[Site Street Address],"",0,1)</f>
        <v>0</v>
      </c>
      <c r="E192" s="25" t="str">
        <f>_xlfn.XLOOKUP(D192,SiteChar[Site Street Address],SiteChar[Site City],"",0,1)</f>
        <v/>
      </c>
      <c r="F192" s="25">
        <f>_xlfn.XLOOKUP($C192,SiteChar[Site Name],SiteChar[Latitude],"",0,1)</f>
        <v>0</v>
      </c>
      <c r="G192" s="25">
        <f>_xlfn.XLOOKUP($C192,SiteChar[Site Name],SiteChar[Longitude],"",0,1)</f>
        <v>0</v>
      </c>
      <c r="H192" s="33">
        <f>_xlfn.XLOOKUP($C192,SiteChar[Site Name],SiteChar[Expected Date of Station Operation],"",0,1)</f>
        <v>0</v>
      </c>
      <c r="I192" s="34">
        <f>_xlfn.XLOOKUP($C192,SiteChar[Site Name],SiteChar[Expected Daily Permitted Hours],"",0,1)</f>
        <v>0</v>
      </c>
      <c r="J192" s="25">
        <f>_xlfn.XLOOKUP($C192,SiteChar[Site Name],SiteChar[Maximum Total Site Power 
'[kW']],"",0,1)</f>
        <v>0</v>
      </c>
      <c r="K192" s="25"/>
      <c r="L192" s="25" cm="1">
        <f t="array" ref="L192">_xlfn.XLOOKUP($C192,SiteChar[Site Name],SiteCalc1[Total Site
FCI 
Power Rating 
'[kW']],"",0,1)</f>
        <v>0</v>
      </c>
      <c r="M192" s="25" cm="1">
        <f t="array" ref="M192">_xlfn.XLOOKUP($C192,SiteChar[Site Name],SiteCalc1[Total 
Site 
LMD-FCI Power Rating 
'[kW']],"",0,1)</f>
        <v>0</v>
      </c>
      <c r="N192" s="25" cm="1">
        <f t="array" ref="N192">_xlfn.XLOOKUP($C192,SiteChar[Site Name],SiteCalc1[Total Site
HD-FCI Power Rating 
'[kW']],"",0,1)</f>
        <v>0</v>
      </c>
      <c r="O192" s="25" cm="1">
        <f t="array" ref="O192">_xlfn.XLOOKUP($C192,SiteChar[Site Name],SiteCalc2[Total Number of 
Site 
FSEs],"",0,1)</f>
        <v>0</v>
      </c>
      <c r="P192" s="27" cm="1">
        <f t="array" ref="P192">_xlfn.XLOOKUP($C192,SiteChar[Site Name],SiteCalc2[Total Number of Site
LMD-FCI FSEs],"",0,1)</f>
        <v>0</v>
      </c>
      <c r="Q192" s="27" cm="1">
        <f t="array" ref="Q192">_xlfn.XLOOKUP($C192,SiteChar[Site Name],SiteCalc2[Total Number of Site
HD-FCI FSEs],"",0,1)</f>
        <v>0</v>
      </c>
      <c r="R192" s="27" t="str" cm="1">
        <f t="array" ref="R192">_xlfn.XLOOKUP(C192,'Sites Data'!AZ199:$AZ$210,'Sites Data'!BA199:$BA$210,"",0,1)</f>
        <v/>
      </c>
      <c r="S192" s="25" t="str" cm="1">
        <f t="array" ref="S192">INDEX('Sites Data'!$BC$11:$BC$210,(S$2+SUM($R$4:R191)))</f>
        <v/>
      </c>
      <c r="T192" s="25" t="str" cm="1">
        <f t="array" ref="T192">INDEX('Sites Data'!$BD$11:$BD$210,(S$2+SUM($R$4:R191)))</f>
        <v/>
      </c>
      <c r="U192" s="25" t="str" cm="1">
        <f t="array" ref="U192">INDEX('Sites Data'!$BE$11:$BE$210,(S$2+SUM($R$4:$R191)))</f>
        <v/>
      </c>
      <c r="V192" s="25" t="str" cm="1">
        <f t="array" ref="V192">INDEX('Sites Data'!$BF$11:$BF$210,(S$2+SUM($R$4:$R191)))</f>
        <v/>
      </c>
      <c r="W192" s="25" t="str" cm="1">
        <f t="array" ref="W192">INDEX('Sites Data'!$BG$11:$BG$210,(S$2+SUM($R$4:$R191)))</f>
        <v/>
      </c>
      <c r="X192" s="25" t="str" cm="1">
        <f t="array" ref="X192">INDEX('Sites Data'!$BH$11:$BH$210,(S$2+SUM($R$4:$R191)))</f>
        <v/>
      </c>
      <c r="Y192" s="25" t="str" cm="1">
        <f t="array" ref="Y192">INDEX('Sites Data'!$BI$11:$BI$210,(S$2+SUM($R$4:$R191)))</f>
        <v/>
      </c>
      <c r="Z192" s="25" t="str" cm="1">
        <f t="array" ref="Z192">INDEX('Sites Data'!$BJ$11:$BJ$210,(S$2+SUM($R$4:$R191)))</f>
        <v/>
      </c>
      <c r="AA192" s="25" t="str" cm="1">
        <f t="array" ref="AA192">INDEX('Sites Data'!$BK$11:$BK$210,(S$2+SUM($R$4:$R191)))</f>
        <v/>
      </c>
      <c r="AB192" s="25" t="str">
        <f>IF(S192="","",SUMIF(Hide[Unique Types],$C192&amp;" "&amp;T192&amp;" "&amp;U192&amp;" "&amp;V192,SiteCalc2[FCI Charging Capacity '[kWh/day']]))</f>
        <v/>
      </c>
      <c r="AC192" s="27" t="str" cm="1">
        <f t="array" ref="AC192">IF(AC$2&lt;=$R192,INDEX('Sites Data'!$BC$11:$BC$210,(AC$2+SUM($R$4:$R191))),"")</f>
        <v/>
      </c>
      <c r="AD192" s="152" t="str" cm="1">
        <f t="array" ref="AD192">IF(AC$2&lt;=$R192,INDEX('Sites Data'!$BD$11:$BD$210,(AC$2+SUM($R$4:$R191))),"")</f>
        <v/>
      </c>
      <c r="AE192" s="27" t="str" cm="1">
        <f t="array" ref="AE192">IF(AC$2&lt;=$R192,INDEX('Sites Data'!$BE$11:$BE$210,(AC$2+SUM($R$4:$R191))),"")</f>
        <v/>
      </c>
      <c r="AF192" s="27" t="str" cm="1">
        <f t="array" ref="AF192">IF(AC$2&lt;=$R192,INDEX('Sites Data'!$BF$11:$BF$210,(AC$2+SUM($R$4:$R191))),"")</f>
        <v/>
      </c>
      <c r="AG192" s="27" t="str" cm="1">
        <f t="array" ref="AG192">IF(AC$2&lt;=$R192,INDEX('Sites Data'!$BG$11:$BG$210,(AC$2+SUM($R$4:$R191))),"")</f>
        <v/>
      </c>
      <c r="AH192" s="27" t="str" cm="1">
        <f t="array" ref="AH192">IF(AC$2&lt;=$R192,INDEX('Sites Data'!$BH$11:$BH$210,(AC$2+SUM($R$4:$R191))),"")</f>
        <v/>
      </c>
      <c r="AI192" s="27" t="str" cm="1">
        <f t="array" ref="AI192">IF(AC$2&lt;=$R192,INDEX('Sites Data'!$BI$11:$BI$210,(AC$2+SUM($R$4:$R191))),"")</f>
        <v/>
      </c>
      <c r="AJ192" s="27" t="str" cm="1">
        <f t="array" ref="AJ192">IF(AC$2&lt;=$R192,INDEX('Sites Data'!$BJ$11:$BJ$210,(AC$2+SUM($R$4:$R191))),"")</f>
        <v/>
      </c>
      <c r="AK192" s="27" t="str" cm="1">
        <f t="array" ref="AK192">IF(AC$2&lt;=$R192,INDEX('Sites Data'!$BK$11:$BK$210,(AC$2+SUM($R$4:$R191))),"")</f>
        <v/>
      </c>
      <c r="AL192" s="25" t="str">
        <f>IF(AC192="","",SUMIF(Hide[Unique Types],$C192&amp;" "&amp;AD192&amp;" "&amp;AE192&amp;" "&amp;AF192,SiteCalc2[FCI Charging Capacity '[kWh/day']]))</f>
        <v/>
      </c>
      <c r="AM192" s="27" t="str" cm="1">
        <f t="array" ref="AM192">IF(AM$2&lt;=$R192,INDEX('Sites Data'!$BC$11:$BC$210,(AM$2+SUM($R$4:$R191))),"")</f>
        <v/>
      </c>
      <c r="AN192" s="27" t="str" cm="1">
        <f t="array" ref="AN192">IF(AM$2&lt;=$R192,INDEX('Sites Data'!$BD$11:$BD$210,(AM$2+SUM($R$4:$R191))),"")</f>
        <v/>
      </c>
      <c r="AO192" s="27" t="str" cm="1">
        <f t="array" ref="AO192">IF(AM$2&lt;=$R192,INDEX('Sites Data'!$BE$11:$BE$210,(AM$2+SUM($R$4:$R191))),"")</f>
        <v/>
      </c>
      <c r="AP192" s="27" t="str" cm="1">
        <f t="array" ref="AP192">IF(AM$2&lt;=$R192,INDEX('Sites Data'!$BF$11:$BF$210,(AM$2+SUM($R$4:$R191))),"")</f>
        <v/>
      </c>
      <c r="AQ192" s="27" t="str" cm="1">
        <f t="array" ref="AQ192">IF(AM$2&lt;=$R192,INDEX('Sites Data'!$BG$11:$BG$210,(AM$2+SUM($R$4:$R191))),"")</f>
        <v/>
      </c>
      <c r="AR192" s="27" t="str" cm="1">
        <f t="array" ref="AR192">IF(AM$2&lt;=$R192,INDEX('Sites Data'!$BH$11:$BH$210,(AM$2+SUM($R$4:$R191))),"")</f>
        <v/>
      </c>
      <c r="AS192" s="27" t="str" cm="1">
        <f t="array" ref="AS192">IF(AM$2&lt;=$R192,INDEX('Sites Data'!$BI$11:$BI$210,(AM$2+SUM($R$4:$R191))),"")</f>
        <v/>
      </c>
      <c r="AT192" s="27" t="str" cm="1">
        <f t="array" ref="AT192">IF(AM$2&lt;=$R192,INDEX('Sites Data'!$BJ$11:$BJ$210,(AM$2+SUM($R$4:$R191))),"")</f>
        <v/>
      </c>
      <c r="AU192" s="27" t="str" cm="1">
        <f t="array" ref="AU192">IF(AM$2&lt;=$R192,INDEX('Sites Data'!$BK$11:$BK$210,(AM$2+SUM($R$4:$R191))),"")</f>
        <v/>
      </c>
      <c r="AV192" s="25" t="str">
        <f>IF(AM192="","",SUMIF(Hide[Unique Types],$C192&amp;" "&amp;AN192&amp;" "&amp;AO192&amp;" "&amp;AP192,SiteCalc2[FCI Charging Capacity '[kWh/day']]))</f>
        <v/>
      </c>
      <c r="AW192" s="27" t="str" cm="1">
        <f t="array" ref="AW192">IF(AW$2&lt;=$R192,INDEX('Sites Data'!$BC$11:$BC$210,(AW$2+SUM($R$4:$R191))),"")</f>
        <v/>
      </c>
      <c r="AX192" s="27" t="str" cm="1">
        <f t="array" ref="AX192">IF(AW$2&lt;=$R192,INDEX('Sites Data'!$BD$11:$BD$210,(AW$2+SUM($R$4:$R191))),"")</f>
        <v/>
      </c>
      <c r="AY192" s="27" t="str" cm="1">
        <f t="array" ref="AY192">IF(AW$2&lt;=$R192,INDEX('Sites Data'!$BE$11:$BE$210,(AW$2+SUM($R$4:$R191))),"")</f>
        <v/>
      </c>
      <c r="AZ192" s="27" t="str" cm="1">
        <f t="array" ref="AZ192">IF(AW$2&lt;=$R192,INDEX('Sites Data'!$BF$11:$BF$210,(AW$2+SUM($R$4:$R191))),"")</f>
        <v/>
      </c>
      <c r="BA192" s="27" t="str" cm="1">
        <f t="array" ref="BA192">IF(AW$2&lt;=$R192,INDEX('Sites Data'!$BG$11:$BG$210,(AW$2+SUM($R$4:$R191))),"")</f>
        <v/>
      </c>
      <c r="BB192" s="27" t="str" cm="1">
        <f t="array" ref="BB192">IF(AW$2&lt;=$R192,INDEX('Sites Data'!$BH$11:$BH$210,(AW$2+SUM($R$4:$R191))),"")</f>
        <v/>
      </c>
      <c r="BC192" s="27" t="str" cm="1">
        <f t="array" ref="BC192">IF(AW$2&lt;=$R192,INDEX('Sites Data'!$BI$11:$BI$210,(AW$2+SUM($R$4:$R191))),"")</f>
        <v/>
      </c>
      <c r="BD192" s="27" t="str" cm="1">
        <f t="array" ref="BD192">IF(AW$2&lt;=$R192,INDEX('Sites Data'!$BJ$11:$BJ$210,(AW$2+SUM($R$4:$R191))),"")</f>
        <v/>
      </c>
      <c r="BE192" s="27" t="str" cm="1">
        <f t="array" ref="BE192">IF(AW$2&lt;=$R192,INDEX('Sites Data'!$BK$11:$BK$210,(AW$2+SUM($R$4:$R191))),"")</f>
        <v/>
      </c>
      <c r="BF192" s="25" t="str">
        <f>IF(AW192="","",SUMIF(Hide[Unique Types],$C192&amp;" "&amp;AX192&amp;" "&amp;AY192&amp;" "&amp;AZ192,SiteCalc2[FCI Charging Capacity '[kWh/day']]))</f>
        <v/>
      </c>
      <c r="BG192" s="27" t="str" cm="1">
        <f t="array" ref="BG192">IF(BG$2&lt;=$R192,INDEX('Sites Data'!$BC$11:$BC$210,(BG$2+SUM($R$4:$R191))),"")</f>
        <v/>
      </c>
      <c r="BH192" s="27" t="str" cm="1">
        <f t="array" ref="BH192">IF(BG$2&lt;=$R192,INDEX('Sites Data'!$BD$11:$BD$210,(BG$2+SUM($R$4:$R191))),"")</f>
        <v/>
      </c>
      <c r="BI192" s="27" t="str" cm="1">
        <f t="array" ref="BI192">IF(BG$2&lt;=$R192,INDEX('Sites Data'!$BE$11:$BE$210,(BG$2+SUM($R$4:$R191))),"")</f>
        <v/>
      </c>
      <c r="BJ192" s="27" t="str" cm="1">
        <f t="array" ref="BJ192">IF(BG$2&lt;=$R192,INDEX('Sites Data'!$BF$11:$BF$210,(BG$2+SUM($R$4:$R191))),"")</f>
        <v/>
      </c>
      <c r="BK192" s="27" t="str" cm="1">
        <f t="array" ref="BK192">IF(BG$2&lt;=$R192,INDEX('Sites Data'!$BG$11:$BG$210,(BG$2+SUM($R$4:$R191))),"")</f>
        <v/>
      </c>
      <c r="BL192" s="27" t="str" cm="1">
        <f t="array" ref="BL192">IF(BG$2&lt;=$R192,INDEX('Sites Data'!$BH$11:$BH$210,(BG$2+SUM($R$4:$R191))),"")</f>
        <v/>
      </c>
      <c r="BM192" s="27" t="str" cm="1">
        <f t="array" ref="BM192">IF(BG$2&lt;=$R192,INDEX('Sites Data'!$BI$11:$BI$210,(BG$2+SUM($R$4:$R191))),"")</f>
        <v/>
      </c>
      <c r="BN192" s="27" t="str" cm="1">
        <f t="array" ref="BN192">IF(BG$2&lt;=$R192,INDEX('Sites Data'!$BJ$11:$BJ$210,(BG$2+SUM($R$4:$R191))),"")</f>
        <v/>
      </c>
      <c r="BO192" s="27" t="str" cm="1">
        <f t="array" ref="BO192">IF(BG$2&lt;=$R192,INDEX('Sites Data'!$BK$11:$BK$210,(BG$2+SUM($R$4:$R191))),"")</f>
        <v/>
      </c>
      <c r="BP192" s="25" t="str">
        <f>IF(BG192="","",SUMIF(Hide[Unique Types],$C192&amp;" "&amp;BH192&amp;" "&amp;BI192&amp;" "&amp;BJ192,SiteCalc2[FCI Charging Capacity '[kWh/day']]))</f>
        <v/>
      </c>
      <c r="BQ192" s="27" t="str" cm="1">
        <f t="array" ref="BQ192">IF(BQ$2&lt;=$R192,INDEX('Sites Data'!$BC$11:$BC$210,(BQ$2+SUM($R$4:$R191))),"")</f>
        <v/>
      </c>
      <c r="BR192" s="27" t="str" cm="1">
        <f t="array" ref="BR192">IF(BQ$2&lt;=$R192,INDEX('Sites Data'!$BD$11:$BD$210,(BQ$2+SUM($R$4:$R191))),"")</f>
        <v/>
      </c>
      <c r="BS192" s="27" t="str" cm="1">
        <f t="array" ref="BS192">IF(BQ$2&lt;=$R192,INDEX('Sites Data'!$BE$11:$BE$210,(BQ$2+SUM($R$4:$R191))),"")</f>
        <v/>
      </c>
      <c r="BT192" s="27" t="str" cm="1">
        <f t="array" ref="BT192">IF(BQ$2&lt;=$R192,INDEX('Sites Data'!$BF$11:$BF$210,(BQ$2+SUM($R$4:$R191))),"")</f>
        <v/>
      </c>
      <c r="BU192" s="27" t="str" cm="1">
        <f t="array" ref="BU192">IF(BQ$2&lt;=$R192,INDEX('Sites Data'!$BG$11:$BG$210,(BQ$2+SUM($R$4:$R191))),"")</f>
        <v/>
      </c>
      <c r="BV192" s="27" t="str" cm="1">
        <f t="array" ref="BV192">IF(BQ$2&lt;=$R192,INDEX('Sites Data'!$BH$11:$BH$210,(BQ$2+SUM($R$4:$R191))),"")</f>
        <v/>
      </c>
      <c r="BW192" s="27" t="str" cm="1">
        <f t="array" ref="BW192">IF(BQ$2&lt;=$R192,INDEX('Sites Data'!$BI$11:$BI$210,(BQ$2+SUM($R$4:$R191))),"")</f>
        <v/>
      </c>
      <c r="BX192" s="27" t="str" cm="1">
        <f t="array" ref="BX192">IF(BQ$2&lt;=$R192,INDEX('Sites Data'!$BJ$11:$BJ$210,(BQ$2+SUM($R$4:$R191))),"")</f>
        <v/>
      </c>
      <c r="BY192" s="27" t="str" cm="1">
        <f t="array" ref="BY192">IF(BQ$2&lt;=$R192,INDEX('Sites Data'!$BK$11:$BK$210,(BQ$2+SUM($R$4:$R191))),"")</f>
        <v/>
      </c>
      <c r="BZ192" s="25" t="str">
        <f>IF(BQ192="","",SUMIF(Hide[Unique Types],$C192&amp;" "&amp;BR192&amp;" "&amp;BS192&amp;" "&amp;BT192,SiteCalc2[FCI Charging Capacity '[kWh/day']]))</f>
        <v/>
      </c>
      <c r="CA192" s="27" t="str" cm="1">
        <f t="array" ref="CA192">IF(CA$2&lt;=$R192,INDEX('Sites Data'!$BC$11:$BC$210,(CA$2+SUM($R$4:$R191))),"")</f>
        <v/>
      </c>
      <c r="CB192" s="27" t="str" cm="1">
        <f t="array" ref="CB192">IF(CA$2&lt;=$R192,INDEX('Sites Data'!$BD$11:$BD$210,(CA$2+SUM($R$4:$R191))),"")</f>
        <v/>
      </c>
      <c r="CC192" s="27" t="str" cm="1">
        <f t="array" ref="CC192">IF(CA$2&lt;=$R192,INDEX('Sites Data'!$BE$11:$BE$210,(CA$2+SUM($R$4:$R191))),"")</f>
        <v/>
      </c>
      <c r="CD192" s="27" t="str" cm="1">
        <f t="array" ref="CD192">IF(CA$2&lt;=$R192,INDEX('Sites Data'!$BF$11:$BF$210,(CA$2+SUM($R$4:$R191))),"")</f>
        <v/>
      </c>
      <c r="CE192" s="27" t="str" cm="1">
        <f t="array" ref="CE192">IF(CA$2&lt;=$R192,INDEX('Sites Data'!$BG$11:$BG$210,(CA$2+SUM($R$4:$R191))),"")</f>
        <v/>
      </c>
      <c r="CF192" s="27" t="str" cm="1">
        <f t="array" ref="CF192">IF(CA$2&lt;=$R192,INDEX('Sites Data'!$BH$11:$BH$210,(CA$2+SUM($R$4:$R191))),"")</f>
        <v/>
      </c>
      <c r="CG192" s="27" t="str" cm="1">
        <f t="array" ref="CG192">IF(CA$2&lt;=$R192,INDEX('Sites Data'!$BI$11:$BI$210,(CA$2+SUM($R$4:$R191))),"")</f>
        <v/>
      </c>
      <c r="CH192" s="27" t="str" cm="1">
        <f t="array" ref="CH192">IF(CA$2&lt;=$R192,INDEX('Sites Data'!$BJ$11:$BJ$210,(CA$2+SUM($R$4:$R191))),"")</f>
        <v/>
      </c>
      <c r="CI192" s="27" t="str" cm="1">
        <f t="array" ref="CI192">IF(CA$2&lt;=$R192,INDEX('Sites Data'!$BK$11:$BK$210,(CA$2+SUM($R$4:$R191))),"")</f>
        <v/>
      </c>
      <c r="CJ192" s="25" t="str">
        <f>IF(CA192="","",SUMIF(Hide[Unique Types],$C192&amp;" "&amp;CB192&amp;" "&amp;CC192&amp;" "&amp;CD192,SiteCalc2[FCI Charging Capacity '[kWh/day']]))</f>
        <v/>
      </c>
      <c r="CK192" s="25" t="str">
        <f t="shared" si="35"/>
        <v/>
      </c>
      <c r="CL192" s="25" t="str">
        <f t="shared" si="36"/>
        <v/>
      </c>
      <c r="CM192" s="25" t="str">
        <f t="shared" si="37"/>
        <v/>
      </c>
      <c r="CN192" s="25" t="str">
        <f t="shared" si="38"/>
        <v/>
      </c>
      <c r="CO192" s="25" t="str">
        <f t="shared" si="39"/>
        <v/>
      </c>
      <c r="CP192" s="25" t="str">
        <f t="shared" si="40"/>
        <v/>
      </c>
      <c r="CQ192" s="25" t="str">
        <f t="shared" si="41"/>
        <v/>
      </c>
      <c r="CR192" s="25" t="str">
        <f t="shared" si="42"/>
        <v/>
      </c>
      <c r="CS192" s="25" t="str">
        <f t="shared" si="43"/>
        <v/>
      </c>
      <c r="CT192" s="25" t="str">
        <f t="shared" si="44"/>
        <v/>
      </c>
    </row>
    <row r="193" spans="1:98" x14ac:dyDescent="0.3">
      <c r="A193" s="20">
        <v>190</v>
      </c>
      <c r="B193" s="20">
        <f t="shared" si="45"/>
        <v>0</v>
      </c>
      <c r="D193" s="25">
        <f>_xlfn.XLOOKUP(C193,SiteChar[Site Name],SiteChar[Site Street Address],"",0,1)</f>
        <v>0</v>
      </c>
      <c r="E193" s="25" t="str">
        <f>_xlfn.XLOOKUP(D193,SiteChar[Site Street Address],SiteChar[Site City],"",0,1)</f>
        <v/>
      </c>
      <c r="F193" s="25">
        <f>_xlfn.XLOOKUP($C193,SiteChar[Site Name],SiteChar[Latitude],"",0,1)</f>
        <v>0</v>
      </c>
      <c r="G193" s="25">
        <f>_xlfn.XLOOKUP($C193,SiteChar[Site Name],SiteChar[Longitude],"",0,1)</f>
        <v>0</v>
      </c>
      <c r="H193" s="33">
        <f>_xlfn.XLOOKUP($C193,SiteChar[Site Name],SiteChar[Expected Date of Station Operation],"",0,1)</f>
        <v>0</v>
      </c>
      <c r="I193" s="34">
        <f>_xlfn.XLOOKUP($C193,SiteChar[Site Name],SiteChar[Expected Daily Permitted Hours],"",0,1)</f>
        <v>0</v>
      </c>
      <c r="J193" s="25">
        <f>_xlfn.XLOOKUP($C193,SiteChar[Site Name],SiteChar[Maximum Total Site Power 
'[kW']],"",0,1)</f>
        <v>0</v>
      </c>
      <c r="K193" s="25"/>
      <c r="L193" s="25" cm="1">
        <f t="array" ref="L193">_xlfn.XLOOKUP($C193,SiteChar[Site Name],SiteCalc1[Total Site
FCI 
Power Rating 
'[kW']],"",0,1)</f>
        <v>0</v>
      </c>
      <c r="M193" s="25" cm="1">
        <f t="array" ref="M193">_xlfn.XLOOKUP($C193,SiteChar[Site Name],SiteCalc1[Total 
Site 
LMD-FCI Power Rating 
'[kW']],"",0,1)</f>
        <v>0</v>
      </c>
      <c r="N193" s="25" cm="1">
        <f t="array" ref="N193">_xlfn.XLOOKUP($C193,SiteChar[Site Name],SiteCalc1[Total Site
HD-FCI Power Rating 
'[kW']],"",0,1)</f>
        <v>0</v>
      </c>
      <c r="O193" s="25" cm="1">
        <f t="array" ref="O193">_xlfn.XLOOKUP($C193,SiteChar[Site Name],SiteCalc2[Total Number of 
Site 
FSEs],"",0,1)</f>
        <v>0</v>
      </c>
      <c r="P193" s="27" cm="1">
        <f t="array" ref="P193">_xlfn.XLOOKUP($C193,SiteChar[Site Name],SiteCalc2[Total Number of Site
LMD-FCI FSEs],"",0,1)</f>
        <v>0</v>
      </c>
      <c r="Q193" s="27" cm="1">
        <f t="array" ref="Q193">_xlfn.XLOOKUP($C193,SiteChar[Site Name],SiteCalc2[Total Number of Site
HD-FCI FSEs],"",0,1)</f>
        <v>0</v>
      </c>
      <c r="R193" s="27" t="str" cm="1">
        <f t="array" ref="R193">_xlfn.XLOOKUP(C193,'Sites Data'!AZ200:$AZ$210,'Sites Data'!BA200:$BA$210,"",0,1)</f>
        <v/>
      </c>
      <c r="S193" s="25" t="str" cm="1">
        <f t="array" ref="S193">INDEX('Sites Data'!$BC$11:$BC$210,(S$2+SUM($R$4:R192)))</f>
        <v/>
      </c>
      <c r="T193" s="25" t="str" cm="1">
        <f t="array" ref="T193">INDEX('Sites Data'!$BD$11:$BD$210,(S$2+SUM($R$4:R192)))</f>
        <v/>
      </c>
      <c r="U193" s="25" t="str" cm="1">
        <f t="array" ref="U193">INDEX('Sites Data'!$BE$11:$BE$210,(S$2+SUM($R$4:$R192)))</f>
        <v/>
      </c>
      <c r="V193" s="25" t="str" cm="1">
        <f t="array" ref="V193">INDEX('Sites Data'!$BF$11:$BF$210,(S$2+SUM($R$4:$R192)))</f>
        <v/>
      </c>
      <c r="W193" s="25" t="str" cm="1">
        <f t="array" ref="W193">INDEX('Sites Data'!$BG$11:$BG$210,(S$2+SUM($R$4:$R192)))</f>
        <v/>
      </c>
      <c r="X193" s="25" t="str" cm="1">
        <f t="array" ref="X193">INDEX('Sites Data'!$BH$11:$BH$210,(S$2+SUM($R$4:$R192)))</f>
        <v/>
      </c>
      <c r="Y193" s="25" t="str" cm="1">
        <f t="array" ref="Y193">INDEX('Sites Data'!$BI$11:$BI$210,(S$2+SUM($R$4:$R192)))</f>
        <v/>
      </c>
      <c r="Z193" s="25" t="str" cm="1">
        <f t="array" ref="Z193">INDEX('Sites Data'!$BJ$11:$BJ$210,(S$2+SUM($R$4:$R192)))</f>
        <v/>
      </c>
      <c r="AA193" s="25" t="str" cm="1">
        <f t="array" ref="AA193">INDEX('Sites Data'!$BK$11:$BK$210,(S$2+SUM($R$4:$R192)))</f>
        <v/>
      </c>
      <c r="AB193" s="25" t="str">
        <f>IF(S193="","",SUMIF(Hide[Unique Types],$C193&amp;" "&amp;T193&amp;" "&amp;U193&amp;" "&amp;V193,SiteCalc2[FCI Charging Capacity '[kWh/day']]))</f>
        <v/>
      </c>
      <c r="AC193" s="27" t="str" cm="1">
        <f t="array" ref="AC193">IF(AC$2&lt;=$R193,INDEX('Sites Data'!$BC$11:$BC$210,(AC$2+SUM($R$4:$R192))),"")</f>
        <v/>
      </c>
      <c r="AD193" s="152" t="str" cm="1">
        <f t="array" ref="AD193">IF(AC$2&lt;=$R193,INDEX('Sites Data'!$BD$11:$BD$210,(AC$2+SUM($R$4:$R192))),"")</f>
        <v/>
      </c>
      <c r="AE193" s="27" t="str" cm="1">
        <f t="array" ref="AE193">IF(AC$2&lt;=$R193,INDEX('Sites Data'!$BE$11:$BE$210,(AC$2+SUM($R$4:$R192))),"")</f>
        <v/>
      </c>
      <c r="AF193" s="27" t="str" cm="1">
        <f t="array" ref="AF193">IF(AC$2&lt;=$R193,INDEX('Sites Data'!$BF$11:$BF$210,(AC$2+SUM($R$4:$R192))),"")</f>
        <v/>
      </c>
      <c r="AG193" s="27" t="str" cm="1">
        <f t="array" ref="AG193">IF(AC$2&lt;=$R193,INDEX('Sites Data'!$BG$11:$BG$210,(AC$2+SUM($R$4:$R192))),"")</f>
        <v/>
      </c>
      <c r="AH193" s="27" t="str" cm="1">
        <f t="array" ref="AH193">IF(AC$2&lt;=$R193,INDEX('Sites Data'!$BH$11:$BH$210,(AC$2+SUM($R$4:$R192))),"")</f>
        <v/>
      </c>
      <c r="AI193" s="27" t="str" cm="1">
        <f t="array" ref="AI193">IF(AC$2&lt;=$R193,INDEX('Sites Data'!$BI$11:$BI$210,(AC$2+SUM($R$4:$R192))),"")</f>
        <v/>
      </c>
      <c r="AJ193" s="27" t="str" cm="1">
        <f t="array" ref="AJ193">IF(AC$2&lt;=$R193,INDEX('Sites Data'!$BJ$11:$BJ$210,(AC$2+SUM($R$4:$R192))),"")</f>
        <v/>
      </c>
      <c r="AK193" s="27" t="str" cm="1">
        <f t="array" ref="AK193">IF(AC$2&lt;=$R193,INDEX('Sites Data'!$BK$11:$BK$210,(AC$2+SUM($R$4:$R192))),"")</f>
        <v/>
      </c>
      <c r="AL193" s="25" t="str">
        <f>IF(AC193="","",SUMIF(Hide[Unique Types],$C193&amp;" "&amp;AD193&amp;" "&amp;AE193&amp;" "&amp;AF193,SiteCalc2[FCI Charging Capacity '[kWh/day']]))</f>
        <v/>
      </c>
      <c r="AM193" s="27" t="str" cm="1">
        <f t="array" ref="AM193">IF(AM$2&lt;=$R193,INDEX('Sites Data'!$BC$11:$BC$210,(AM$2+SUM($R$4:$R192))),"")</f>
        <v/>
      </c>
      <c r="AN193" s="27" t="str" cm="1">
        <f t="array" ref="AN193">IF(AM$2&lt;=$R193,INDEX('Sites Data'!$BD$11:$BD$210,(AM$2+SUM($R$4:$R192))),"")</f>
        <v/>
      </c>
      <c r="AO193" s="27" t="str" cm="1">
        <f t="array" ref="AO193">IF(AM$2&lt;=$R193,INDEX('Sites Data'!$BE$11:$BE$210,(AM$2+SUM($R$4:$R192))),"")</f>
        <v/>
      </c>
      <c r="AP193" s="27" t="str" cm="1">
        <f t="array" ref="AP193">IF(AM$2&lt;=$R193,INDEX('Sites Data'!$BF$11:$BF$210,(AM$2+SUM($R$4:$R192))),"")</f>
        <v/>
      </c>
      <c r="AQ193" s="27" t="str" cm="1">
        <f t="array" ref="AQ193">IF(AM$2&lt;=$R193,INDEX('Sites Data'!$BG$11:$BG$210,(AM$2+SUM($R$4:$R192))),"")</f>
        <v/>
      </c>
      <c r="AR193" s="27" t="str" cm="1">
        <f t="array" ref="AR193">IF(AM$2&lt;=$R193,INDEX('Sites Data'!$BH$11:$BH$210,(AM$2+SUM($R$4:$R192))),"")</f>
        <v/>
      </c>
      <c r="AS193" s="27" t="str" cm="1">
        <f t="array" ref="AS193">IF(AM$2&lt;=$R193,INDEX('Sites Data'!$BI$11:$BI$210,(AM$2+SUM($R$4:$R192))),"")</f>
        <v/>
      </c>
      <c r="AT193" s="27" t="str" cm="1">
        <f t="array" ref="AT193">IF(AM$2&lt;=$R193,INDEX('Sites Data'!$BJ$11:$BJ$210,(AM$2+SUM($R$4:$R192))),"")</f>
        <v/>
      </c>
      <c r="AU193" s="27" t="str" cm="1">
        <f t="array" ref="AU193">IF(AM$2&lt;=$R193,INDEX('Sites Data'!$BK$11:$BK$210,(AM$2+SUM($R$4:$R192))),"")</f>
        <v/>
      </c>
      <c r="AV193" s="25" t="str">
        <f>IF(AM193="","",SUMIF(Hide[Unique Types],$C193&amp;" "&amp;AN193&amp;" "&amp;AO193&amp;" "&amp;AP193,SiteCalc2[FCI Charging Capacity '[kWh/day']]))</f>
        <v/>
      </c>
      <c r="AW193" s="27" t="str" cm="1">
        <f t="array" ref="AW193">IF(AW$2&lt;=$R193,INDEX('Sites Data'!$BC$11:$BC$210,(AW$2+SUM($R$4:$R192))),"")</f>
        <v/>
      </c>
      <c r="AX193" s="27" t="str" cm="1">
        <f t="array" ref="AX193">IF(AW$2&lt;=$R193,INDEX('Sites Data'!$BD$11:$BD$210,(AW$2+SUM($R$4:$R192))),"")</f>
        <v/>
      </c>
      <c r="AY193" s="27" t="str" cm="1">
        <f t="array" ref="AY193">IF(AW$2&lt;=$R193,INDEX('Sites Data'!$BE$11:$BE$210,(AW$2+SUM($R$4:$R192))),"")</f>
        <v/>
      </c>
      <c r="AZ193" s="27" t="str" cm="1">
        <f t="array" ref="AZ193">IF(AW$2&lt;=$R193,INDEX('Sites Data'!$BF$11:$BF$210,(AW$2+SUM($R$4:$R192))),"")</f>
        <v/>
      </c>
      <c r="BA193" s="27" t="str" cm="1">
        <f t="array" ref="BA193">IF(AW$2&lt;=$R193,INDEX('Sites Data'!$BG$11:$BG$210,(AW$2+SUM($R$4:$R192))),"")</f>
        <v/>
      </c>
      <c r="BB193" s="27" t="str" cm="1">
        <f t="array" ref="BB193">IF(AW$2&lt;=$R193,INDEX('Sites Data'!$BH$11:$BH$210,(AW$2+SUM($R$4:$R192))),"")</f>
        <v/>
      </c>
      <c r="BC193" s="27" t="str" cm="1">
        <f t="array" ref="BC193">IF(AW$2&lt;=$R193,INDEX('Sites Data'!$BI$11:$BI$210,(AW$2+SUM($R$4:$R192))),"")</f>
        <v/>
      </c>
      <c r="BD193" s="27" t="str" cm="1">
        <f t="array" ref="BD193">IF(AW$2&lt;=$R193,INDEX('Sites Data'!$BJ$11:$BJ$210,(AW$2+SUM($R$4:$R192))),"")</f>
        <v/>
      </c>
      <c r="BE193" s="27" t="str" cm="1">
        <f t="array" ref="BE193">IF(AW$2&lt;=$R193,INDEX('Sites Data'!$BK$11:$BK$210,(AW$2+SUM($R$4:$R192))),"")</f>
        <v/>
      </c>
      <c r="BF193" s="25" t="str">
        <f>IF(AW193="","",SUMIF(Hide[Unique Types],$C193&amp;" "&amp;AX193&amp;" "&amp;AY193&amp;" "&amp;AZ193,SiteCalc2[FCI Charging Capacity '[kWh/day']]))</f>
        <v/>
      </c>
      <c r="BG193" s="27" t="str" cm="1">
        <f t="array" ref="BG193">IF(BG$2&lt;=$R193,INDEX('Sites Data'!$BC$11:$BC$210,(BG$2+SUM($R$4:$R192))),"")</f>
        <v/>
      </c>
      <c r="BH193" s="27" t="str" cm="1">
        <f t="array" ref="BH193">IF(BG$2&lt;=$R193,INDEX('Sites Data'!$BD$11:$BD$210,(BG$2+SUM($R$4:$R192))),"")</f>
        <v/>
      </c>
      <c r="BI193" s="27" t="str" cm="1">
        <f t="array" ref="BI193">IF(BG$2&lt;=$R193,INDEX('Sites Data'!$BE$11:$BE$210,(BG$2+SUM($R$4:$R192))),"")</f>
        <v/>
      </c>
      <c r="BJ193" s="27" t="str" cm="1">
        <f t="array" ref="BJ193">IF(BG$2&lt;=$R193,INDEX('Sites Data'!$BF$11:$BF$210,(BG$2+SUM($R$4:$R192))),"")</f>
        <v/>
      </c>
      <c r="BK193" s="27" t="str" cm="1">
        <f t="array" ref="BK193">IF(BG$2&lt;=$R193,INDEX('Sites Data'!$BG$11:$BG$210,(BG$2+SUM($R$4:$R192))),"")</f>
        <v/>
      </c>
      <c r="BL193" s="27" t="str" cm="1">
        <f t="array" ref="BL193">IF(BG$2&lt;=$R193,INDEX('Sites Data'!$BH$11:$BH$210,(BG$2+SUM($R$4:$R192))),"")</f>
        <v/>
      </c>
      <c r="BM193" s="27" t="str" cm="1">
        <f t="array" ref="BM193">IF(BG$2&lt;=$R193,INDEX('Sites Data'!$BI$11:$BI$210,(BG$2+SUM($R$4:$R192))),"")</f>
        <v/>
      </c>
      <c r="BN193" s="27" t="str" cm="1">
        <f t="array" ref="BN193">IF(BG$2&lt;=$R193,INDEX('Sites Data'!$BJ$11:$BJ$210,(BG$2+SUM($R$4:$R192))),"")</f>
        <v/>
      </c>
      <c r="BO193" s="27" t="str" cm="1">
        <f t="array" ref="BO193">IF(BG$2&lt;=$R193,INDEX('Sites Data'!$BK$11:$BK$210,(BG$2+SUM($R$4:$R192))),"")</f>
        <v/>
      </c>
      <c r="BP193" s="25" t="str">
        <f>IF(BG193="","",SUMIF(Hide[Unique Types],$C193&amp;" "&amp;BH193&amp;" "&amp;BI193&amp;" "&amp;BJ193,SiteCalc2[FCI Charging Capacity '[kWh/day']]))</f>
        <v/>
      </c>
      <c r="BQ193" s="27" t="str" cm="1">
        <f t="array" ref="BQ193">IF(BQ$2&lt;=$R193,INDEX('Sites Data'!$BC$11:$BC$210,(BQ$2+SUM($R$4:$R192))),"")</f>
        <v/>
      </c>
      <c r="BR193" s="27" t="str" cm="1">
        <f t="array" ref="BR193">IF(BQ$2&lt;=$R193,INDEX('Sites Data'!$BD$11:$BD$210,(BQ$2+SUM($R$4:$R192))),"")</f>
        <v/>
      </c>
      <c r="BS193" s="27" t="str" cm="1">
        <f t="array" ref="BS193">IF(BQ$2&lt;=$R193,INDEX('Sites Data'!$BE$11:$BE$210,(BQ$2+SUM($R$4:$R192))),"")</f>
        <v/>
      </c>
      <c r="BT193" s="27" t="str" cm="1">
        <f t="array" ref="BT193">IF(BQ$2&lt;=$R193,INDEX('Sites Data'!$BF$11:$BF$210,(BQ$2+SUM($R$4:$R192))),"")</f>
        <v/>
      </c>
      <c r="BU193" s="27" t="str" cm="1">
        <f t="array" ref="BU193">IF(BQ$2&lt;=$R193,INDEX('Sites Data'!$BG$11:$BG$210,(BQ$2+SUM($R$4:$R192))),"")</f>
        <v/>
      </c>
      <c r="BV193" s="27" t="str" cm="1">
        <f t="array" ref="BV193">IF(BQ$2&lt;=$R193,INDEX('Sites Data'!$BH$11:$BH$210,(BQ$2+SUM($R$4:$R192))),"")</f>
        <v/>
      </c>
      <c r="BW193" s="27" t="str" cm="1">
        <f t="array" ref="BW193">IF(BQ$2&lt;=$R193,INDEX('Sites Data'!$BI$11:$BI$210,(BQ$2+SUM($R$4:$R192))),"")</f>
        <v/>
      </c>
      <c r="BX193" s="27" t="str" cm="1">
        <f t="array" ref="BX193">IF(BQ$2&lt;=$R193,INDEX('Sites Data'!$BJ$11:$BJ$210,(BQ$2+SUM($R$4:$R192))),"")</f>
        <v/>
      </c>
      <c r="BY193" s="27" t="str" cm="1">
        <f t="array" ref="BY193">IF(BQ$2&lt;=$R193,INDEX('Sites Data'!$BK$11:$BK$210,(BQ$2+SUM($R$4:$R192))),"")</f>
        <v/>
      </c>
      <c r="BZ193" s="25" t="str">
        <f>IF(BQ193="","",SUMIF(Hide[Unique Types],$C193&amp;" "&amp;BR193&amp;" "&amp;BS193&amp;" "&amp;BT193,SiteCalc2[FCI Charging Capacity '[kWh/day']]))</f>
        <v/>
      </c>
      <c r="CA193" s="27" t="str" cm="1">
        <f t="array" ref="CA193">IF(CA$2&lt;=$R193,INDEX('Sites Data'!$BC$11:$BC$210,(CA$2+SUM($R$4:$R192))),"")</f>
        <v/>
      </c>
      <c r="CB193" s="27" t="str" cm="1">
        <f t="array" ref="CB193">IF(CA$2&lt;=$R193,INDEX('Sites Data'!$BD$11:$BD$210,(CA$2+SUM($R$4:$R192))),"")</f>
        <v/>
      </c>
      <c r="CC193" s="27" t="str" cm="1">
        <f t="array" ref="CC193">IF(CA$2&lt;=$R193,INDEX('Sites Data'!$BE$11:$BE$210,(CA$2+SUM($R$4:$R192))),"")</f>
        <v/>
      </c>
      <c r="CD193" s="27" t="str" cm="1">
        <f t="array" ref="CD193">IF(CA$2&lt;=$R193,INDEX('Sites Data'!$BF$11:$BF$210,(CA$2+SUM($R$4:$R192))),"")</f>
        <v/>
      </c>
      <c r="CE193" s="27" t="str" cm="1">
        <f t="array" ref="CE193">IF(CA$2&lt;=$R193,INDEX('Sites Data'!$BG$11:$BG$210,(CA$2+SUM($R$4:$R192))),"")</f>
        <v/>
      </c>
      <c r="CF193" s="27" t="str" cm="1">
        <f t="array" ref="CF193">IF(CA$2&lt;=$R193,INDEX('Sites Data'!$BH$11:$BH$210,(CA$2+SUM($R$4:$R192))),"")</f>
        <v/>
      </c>
      <c r="CG193" s="27" t="str" cm="1">
        <f t="array" ref="CG193">IF(CA$2&lt;=$R193,INDEX('Sites Data'!$BI$11:$BI$210,(CA$2+SUM($R$4:$R192))),"")</f>
        <v/>
      </c>
      <c r="CH193" s="27" t="str" cm="1">
        <f t="array" ref="CH193">IF(CA$2&lt;=$R193,INDEX('Sites Data'!$BJ$11:$BJ$210,(CA$2+SUM($R$4:$R192))),"")</f>
        <v/>
      </c>
      <c r="CI193" s="27" t="str" cm="1">
        <f t="array" ref="CI193">IF(CA$2&lt;=$R193,INDEX('Sites Data'!$BK$11:$BK$210,(CA$2+SUM($R$4:$R192))),"")</f>
        <v/>
      </c>
      <c r="CJ193" s="25" t="str">
        <f>IF(CA193="","",SUMIF(Hide[Unique Types],$C193&amp;" "&amp;CB193&amp;" "&amp;CC193&amp;" "&amp;CD193,SiteCalc2[FCI Charging Capacity '[kWh/day']]))</f>
        <v/>
      </c>
      <c r="CK193" s="25" t="str">
        <f t="shared" si="35"/>
        <v/>
      </c>
      <c r="CL193" s="25" t="str">
        <f t="shared" si="36"/>
        <v/>
      </c>
      <c r="CM193" s="25" t="str">
        <f t="shared" si="37"/>
        <v/>
      </c>
      <c r="CN193" s="25" t="str">
        <f t="shared" si="38"/>
        <v/>
      </c>
      <c r="CO193" s="25" t="str">
        <f t="shared" si="39"/>
        <v/>
      </c>
      <c r="CP193" s="25" t="str">
        <f t="shared" si="40"/>
        <v/>
      </c>
      <c r="CQ193" s="25" t="str">
        <f t="shared" si="41"/>
        <v/>
      </c>
      <c r="CR193" s="25" t="str">
        <f t="shared" si="42"/>
        <v/>
      </c>
      <c r="CS193" s="25" t="str">
        <f t="shared" si="43"/>
        <v/>
      </c>
      <c r="CT193" s="25" t="str">
        <f t="shared" si="44"/>
        <v/>
      </c>
    </row>
    <row r="194" spans="1:98" x14ac:dyDescent="0.3">
      <c r="A194" s="20">
        <v>191</v>
      </c>
      <c r="B194" s="20">
        <f t="shared" si="45"/>
        <v>0</v>
      </c>
      <c r="D194" s="25">
        <f>_xlfn.XLOOKUP(C194,SiteChar[Site Name],SiteChar[Site Street Address],"",0,1)</f>
        <v>0</v>
      </c>
      <c r="E194" s="25" t="str">
        <f>_xlfn.XLOOKUP(D194,SiteChar[Site Street Address],SiteChar[Site City],"",0,1)</f>
        <v/>
      </c>
      <c r="F194" s="25">
        <f>_xlfn.XLOOKUP($C194,SiteChar[Site Name],SiteChar[Latitude],"",0,1)</f>
        <v>0</v>
      </c>
      <c r="G194" s="25">
        <f>_xlfn.XLOOKUP($C194,SiteChar[Site Name],SiteChar[Longitude],"",0,1)</f>
        <v>0</v>
      </c>
      <c r="H194" s="33">
        <f>_xlfn.XLOOKUP($C194,SiteChar[Site Name],SiteChar[Expected Date of Station Operation],"",0,1)</f>
        <v>0</v>
      </c>
      <c r="I194" s="34">
        <f>_xlfn.XLOOKUP($C194,SiteChar[Site Name],SiteChar[Expected Daily Permitted Hours],"",0,1)</f>
        <v>0</v>
      </c>
      <c r="J194" s="25">
        <f>_xlfn.XLOOKUP($C194,SiteChar[Site Name],SiteChar[Maximum Total Site Power 
'[kW']],"",0,1)</f>
        <v>0</v>
      </c>
      <c r="K194" s="25"/>
      <c r="L194" s="25" cm="1">
        <f t="array" ref="L194">_xlfn.XLOOKUP($C194,SiteChar[Site Name],SiteCalc1[Total Site
FCI 
Power Rating 
'[kW']],"",0,1)</f>
        <v>0</v>
      </c>
      <c r="M194" s="25" cm="1">
        <f t="array" ref="M194">_xlfn.XLOOKUP($C194,SiteChar[Site Name],SiteCalc1[Total 
Site 
LMD-FCI Power Rating 
'[kW']],"",0,1)</f>
        <v>0</v>
      </c>
      <c r="N194" s="25" cm="1">
        <f t="array" ref="N194">_xlfn.XLOOKUP($C194,SiteChar[Site Name],SiteCalc1[Total Site
HD-FCI Power Rating 
'[kW']],"",0,1)</f>
        <v>0</v>
      </c>
      <c r="O194" s="25" cm="1">
        <f t="array" ref="O194">_xlfn.XLOOKUP($C194,SiteChar[Site Name],SiteCalc2[Total Number of 
Site 
FSEs],"",0,1)</f>
        <v>0</v>
      </c>
      <c r="P194" s="27" cm="1">
        <f t="array" ref="P194">_xlfn.XLOOKUP($C194,SiteChar[Site Name],SiteCalc2[Total Number of Site
LMD-FCI FSEs],"",0,1)</f>
        <v>0</v>
      </c>
      <c r="Q194" s="27" cm="1">
        <f t="array" ref="Q194">_xlfn.XLOOKUP($C194,SiteChar[Site Name],SiteCalc2[Total Number of Site
HD-FCI FSEs],"",0,1)</f>
        <v>0</v>
      </c>
      <c r="R194" s="27" t="str" cm="1">
        <f t="array" ref="R194">_xlfn.XLOOKUP(C194,'Sites Data'!AZ201:$AZ$210,'Sites Data'!BA201:$BA$210,"",0,1)</f>
        <v/>
      </c>
      <c r="S194" s="25" t="str" cm="1">
        <f t="array" ref="S194">INDEX('Sites Data'!$BC$11:$BC$210,(S$2+SUM($R$4:R193)))</f>
        <v/>
      </c>
      <c r="T194" s="25" t="str" cm="1">
        <f t="array" ref="T194">INDEX('Sites Data'!$BD$11:$BD$210,(S$2+SUM($R$4:R193)))</f>
        <v/>
      </c>
      <c r="U194" s="25" t="str" cm="1">
        <f t="array" ref="U194">INDEX('Sites Data'!$BE$11:$BE$210,(S$2+SUM($R$4:$R193)))</f>
        <v/>
      </c>
      <c r="V194" s="25" t="str" cm="1">
        <f t="array" ref="V194">INDEX('Sites Data'!$BF$11:$BF$210,(S$2+SUM($R$4:$R193)))</f>
        <v/>
      </c>
      <c r="W194" s="25" t="str" cm="1">
        <f t="array" ref="W194">INDEX('Sites Data'!$BG$11:$BG$210,(S$2+SUM($R$4:$R193)))</f>
        <v/>
      </c>
      <c r="X194" s="25" t="str" cm="1">
        <f t="array" ref="X194">INDEX('Sites Data'!$BH$11:$BH$210,(S$2+SUM($R$4:$R193)))</f>
        <v/>
      </c>
      <c r="Y194" s="25" t="str" cm="1">
        <f t="array" ref="Y194">INDEX('Sites Data'!$BI$11:$BI$210,(S$2+SUM($R$4:$R193)))</f>
        <v/>
      </c>
      <c r="Z194" s="25" t="str" cm="1">
        <f t="array" ref="Z194">INDEX('Sites Data'!$BJ$11:$BJ$210,(S$2+SUM($R$4:$R193)))</f>
        <v/>
      </c>
      <c r="AA194" s="25" t="str" cm="1">
        <f t="array" ref="AA194">INDEX('Sites Data'!$BK$11:$BK$210,(S$2+SUM($R$4:$R193)))</f>
        <v/>
      </c>
      <c r="AB194" s="25" t="str">
        <f>IF(S194="","",SUMIF(Hide[Unique Types],$C194&amp;" "&amp;T194&amp;" "&amp;U194&amp;" "&amp;V194,SiteCalc2[FCI Charging Capacity '[kWh/day']]))</f>
        <v/>
      </c>
      <c r="AC194" s="27" t="str" cm="1">
        <f t="array" ref="AC194">IF(AC$2&lt;=$R194,INDEX('Sites Data'!$BC$11:$BC$210,(AC$2+SUM($R$4:$R193))),"")</f>
        <v/>
      </c>
      <c r="AD194" s="152" t="str" cm="1">
        <f t="array" ref="AD194">IF(AC$2&lt;=$R194,INDEX('Sites Data'!$BD$11:$BD$210,(AC$2+SUM($R$4:$R193))),"")</f>
        <v/>
      </c>
      <c r="AE194" s="27" t="str" cm="1">
        <f t="array" ref="AE194">IF(AC$2&lt;=$R194,INDEX('Sites Data'!$BE$11:$BE$210,(AC$2+SUM($R$4:$R193))),"")</f>
        <v/>
      </c>
      <c r="AF194" s="27" t="str" cm="1">
        <f t="array" ref="AF194">IF(AC$2&lt;=$R194,INDEX('Sites Data'!$BF$11:$BF$210,(AC$2+SUM($R$4:$R193))),"")</f>
        <v/>
      </c>
      <c r="AG194" s="27" t="str" cm="1">
        <f t="array" ref="AG194">IF(AC$2&lt;=$R194,INDEX('Sites Data'!$BG$11:$BG$210,(AC$2+SUM($R$4:$R193))),"")</f>
        <v/>
      </c>
      <c r="AH194" s="27" t="str" cm="1">
        <f t="array" ref="AH194">IF(AC$2&lt;=$R194,INDEX('Sites Data'!$BH$11:$BH$210,(AC$2+SUM($R$4:$R193))),"")</f>
        <v/>
      </c>
      <c r="AI194" s="27" t="str" cm="1">
        <f t="array" ref="AI194">IF(AC$2&lt;=$R194,INDEX('Sites Data'!$BI$11:$BI$210,(AC$2+SUM($R$4:$R193))),"")</f>
        <v/>
      </c>
      <c r="AJ194" s="27" t="str" cm="1">
        <f t="array" ref="AJ194">IF(AC$2&lt;=$R194,INDEX('Sites Data'!$BJ$11:$BJ$210,(AC$2+SUM($R$4:$R193))),"")</f>
        <v/>
      </c>
      <c r="AK194" s="27" t="str" cm="1">
        <f t="array" ref="AK194">IF(AC$2&lt;=$R194,INDEX('Sites Data'!$BK$11:$BK$210,(AC$2+SUM($R$4:$R193))),"")</f>
        <v/>
      </c>
      <c r="AL194" s="25" t="str">
        <f>IF(AC194="","",SUMIF(Hide[Unique Types],$C194&amp;" "&amp;AD194&amp;" "&amp;AE194&amp;" "&amp;AF194,SiteCalc2[FCI Charging Capacity '[kWh/day']]))</f>
        <v/>
      </c>
      <c r="AM194" s="27" t="str" cm="1">
        <f t="array" ref="AM194">IF(AM$2&lt;=$R194,INDEX('Sites Data'!$BC$11:$BC$210,(AM$2+SUM($R$4:$R193))),"")</f>
        <v/>
      </c>
      <c r="AN194" s="27" t="str" cm="1">
        <f t="array" ref="AN194">IF(AM$2&lt;=$R194,INDEX('Sites Data'!$BD$11:$BD$210,(AM$2+SUM($R$4:$R193))),"")</f>
        <v/>
      </c>
      <c r="AO194" s="27" t="str" cm="1">
        <f t="array" ref="AO194">IF(AM$2&lt;=$R194,INDEX('Sites Data'!$BE$11:$BE$210,(AM$2+SUM($R$4:$R193))),"")</f>
        <v/>
      </c>
      <c r="AP194" s="27" t="str" cm="1">
        <f t="array" ref="AP194">IF(AM$2&lt;=$R194,INDEX('Sites Data'!$BF$11:$BF$210,(AM$2+SUM($R$4:$R193))),"")</f>
        <v/>
      </c>
      <c r="AQ194" s="27" t="str" cm="1">
        <f t="array" ref="AQ194">IF(AM$2&lt;=$R194,INDEX('Sites Data'!$BG$11:$BG$210,(AM$2+SUM($R$4:$R193))),"")</f>
        <v/>
      </c>
      <c r="AR194" s="27" t="str" cm="1">
        <f t="array" ref="AR194">IF(AM$2&lt;=$R194,INDEX('Sites Data'!$BH$11:$BH$210,(AM$2+SUM($R$4:$R193))),"")</f>
        <v/>
      </c>
      <c r="AS194" s="27" t="str" cm="1">
        <f t="array" ref="AS194">IF(AM$2&lt;=$R194,INDEX('Sites Data'!$BI$11:$BI$210,(AM$2+SUM($R$4:$R193))),"")</f>
        <v/>
      </c>
      <c r="AT194" s="27" t="str" cm="1">
        <f t="array" ref="AT194">IF(AM$2&lt;=$R194,INDEX('Sites Data'!$BJ$11:$BJ$210,(AM$2+SUM($R$4:$R193))),"")</f>
        <v/>
      </c>
      <c r="AU194" s="27" t="str" cm="1">
        <f t="array" ref="AU194">IF(AM$2&lt;=$R194,INDEX('Sites Data'!$BK$11:$BK$210,(AM$2+SUM($R$4:$R193))),"")</f>
        <v/>
      </c>
      <c r="AV194" s="25" t="str">
        <f>IF(AM194="","",SUMIF(Hide[Unique Types],$C194&amp;" "&amp;AN194&amp;" "&amp;AO194&amp;" "&amp;AP194,SiteCalc2[FCI Charging Capacity '[kWh/day']]))</f>
        <v/>
      </c>
      <c r="AW194" s="27" t="str" cm="1">
        <f t="array" ref="AW194">IF(AW$2&lt;=$R194,INDEX('Sites Data'!$BC$11:$BC$210,(AW$2+SUM($R$4:$R193))),"")</f>
        <v/>
      </c>
      <c r="AX194" s="27" t="str" cm="1">
        <f t="array" ref="AX194">IF(AW$2&lt;=$R194,INDEX('Sites Data'!$BD$11:$BD$210,(AW$2+SUM($R$4:$R193))),"")</f>
        <v/>
      </c>
      <c r="AY194" s="27" t="str" cm="1">
        <f t="array" ref="AY194">IF(AW$2&lt;=$R194,INDEX('Sites Data'!$BE$11:$BE$210,(AW$2+SUM($R$4:$R193))),"")</f>
        <v/>
      </c>
      <c r="AZ194" s="27" t="str" cm="1">
        <f t="array" ref="AZ194">IF(AW$2&lt;=$R194,INDEX('Sites Data'!$BF$11:$BF$210,(AW$2+SUM($R$4:$R193))),"")</f>
        <v/>
      </c>
      <c r="BA194" s="27" t="str" cm="1">
        <f t="array" ref="BA194">IF(AW$2&lt;=$R194,INDEX('Sites Data'!$BG$11:$BG$210,(AW$2+SUM($R$4:$R193))),"")</f>
        <v/>
      </c>
      <c r="BB194" s="27" t="str" cm="1">
        <f t="array" ref="BB194">IF(AW$2&lt;=$R194,INDEX('Sites Data'!$BH$11:$BH$210,(AW$2+SUM($R$4:$R193))),"")</f>
        <v/>
      </c>
      <c r="BC194" s="27" t="str" cm="1">
        <f t="array" ref="BC194">IF(AW$2&lt;=$R194,INDEX('Sites Data'!$BI$11:$BI$210,(AW$2+SUM($R$4:$R193))),"")</f>
        <v/>
      </c>
      <c r="BD194" s="27" t="str" cm="1">
        <f t="array" ref="BD194">IF(AW$2&lt;=$R194,INDEX('Sites Data'!$BJ$11:$BJ$210,(AW$2+SUM($R$4:$R193))),"")</f>
        <v/>
      </c>
      <c r="BE194" s="27" t="str" cm="1">
        <f t="array" ref="BE194">IF(AW$2&lt;=$R194,INDEX('Sites Data'!$BK$11:$BK$210,(AW$2+SUM($R$4:$R193))),"")</f>
        <v/>
      </c>
      <c r="BF194" s="25" t="str">
        <f>IF(AW194="","",SUMIF(Hide[Unique Types],$C194&amp;" "&amp;AX194&amp;" "&amp;AY194&amp;" "&amp;AZ194,SiteCalc2[FCI Charging Capacity '[kWh/day']]))</f>
        <v/>
      </c>
      <c r="BG194" s="27" t="str" cm="1">
        <f t="array" ref="BG194">IF(BG$2&lt;=$R194,INDEX('Sites Data'!$BC$11:$BC$210,(BG$2+SUM($R$4:$R193))),"")</f>
        <v/>
      </c>
      <c r="BH194" s="27" t="str" cm="1">
        <f t="array" ref="BH194">IF(BG$2&lt;=$R194,INDEX('Sites Data'!$BD$11:$BD$210,(BG$2+SUM($R$4:$R193))),"")</f>
        <v/>
      </c>
      <c r="BI194" s="27" t="str" cm="1">
        <f t="array" ref="BI194">IF(BG$2&lt;=$R194,INDEX('Sites Data'!$BE$11:$BE$210,(BG$2+SUM($R$4:$R193))),"")</f>
        <v/>
      </c>
      <c r="BJ194" s="27" t="str" cm="1">
        <f t="array" ref="BJ194">IF(BG$2&lt;=$R194,INDEX('Sites Data'!$BF$11:$BF$210,(BG$2+SUM($R$4:$R193))),"")</f>
        <v/>
      </c>
      <c r="BK194" s="27" t="str" cm="1">
        <f t="array" ref="BK194">IF(BG$2&lt;=$R194,INDEX('Sites Data'!$BG$11:$BG$210,(BG$2+SUM($R$4:$R193))),"")</f>
        <v/>
      </c>
      <c r="BL194" s="27" t="str" cm="1">
        <f t="array" ref="BL194">IF(BG$2&lt;=$R194,INDEX('Sites Data'!$BH$11:$BH$210,(BG$2+SUM($R$4:$R193))),"")</f>
        <v/>
      </c>
      <c r="BM194" s="27" t="str" cm="1">
        <f t="array" ref="BM194">IF(BG$2&lt;=$R194,INDEX('Sites Data'!$BI$11:$BI$210,(BG$2+SUM($R$4:$R193))),"")</f>
        <v/>
      </c>
      <c r="BN194" s="27" t="str" cm="1">
        <f t="array" ref="BN194">IF(BG$2&lt;=$R194,INDEX('Sites Data'!$BJ$11:$BJ$210,(BG$2+SUM($R$4:$R193))),"")</f>
        <v/>
      </c>
      <c r="BO194" s="27" t="str" cm="1">
        <f t="array" ref="BO194">IF(BG$2&lt;=$R194,INDEX('Sites Data'!$BK$11:$BK$210,(BG$2+SUM($R$4:$R193))),"")</f>
        <v/>
      </c>
      <c r="BP194" s="25" t="str">
        <f>IF(BG194="","",SUMIF(Hide[Unique Types],$C194&amp;" "&amp;BH194&amp;" "&amp;BI194&amp;" "&amp;BJ194,SiteCalc2[FCI Charging Capacity '[kWh/day']]))</f>
        <v/>
      </c>
      <c r="BQ194" s="27" t="str" cm="1">
        <f t="array" ref="BQ194">IF(BQ$2&lt;=$R194,INDEX('Sites Data'!$BC$11:$BC$210,(BQ$2+SUM($R$4:$R193))),"")</f>
        <v/>
      </c>
      <c r="BR194" s="27" t="str" cm="1">
        <f t="array" ref="BR194">IF(BQ$2&lt;=$R194,INDEX('Sites Data'!$BD$11:$BD$210,(BQ$2+SUM($R$4:$R193))),"")</f>
        <v/>
      </c>
      <c r="BS194" s="27" t="str" cm="1">
        <f t="array" ref="BS194">IF(BQ$2&lt;=$R194,INDEX('Sites Data'!$BE$11:$BE$210,(BQ$2+SUM($R$4:$R193))),"")</f>
        <v/>
      </c>
      <c r="BT194" s="27" t="str" cm="1">
        <f t="array" ref="BT194">IF(BQ$2&lt;=$R194,INDEX('Sites Data'!$BF$11:$BF$210,(BQ$2+SUM($R$4:$R193))),"")</f>
        <v/>
      </c>
      <c r="BU194" s="27" t="str" cm="1">
        <f t="array" ref="BU194">IF(BQ$2&lt;=$R194,INDEX('Sites Data'!$BG$11:$BG$210,(BQ$2+SUM($R$4:$R193))),"")</f>
        <v/>
      </c>
      <c r="BV194" s="27" t="str" cm="1">
        <f t="array" ref="BV194">IF(BQ$2&lt;=$R194,INDEX('Sites Data'!$BH$11:$BH$210,(BQ$2+SUM($R$4:$R193))),"")</f>
        <v/>
      </c>
      <c r="BW194" s="27" t="str" cm="1">
        <f t="array" ref="BW194">IF(BQ$2&lt;=$R194,INDEX('Sites Data'!$BI$11:$BI$210,(BQ$2+SUM($R$4:$R193))),"")</f>
        <v/>
      </c>
      <c r="BX194" s="27" t="str" cm="1">
        <f t="array" ref="BX194">IF(BQ$2&lt;=$R194,INDEX('Sites Data'!$BJ$11:$BJ$210,(BQ$2+SUM($R$4:$R193))),"")</f>
        <v/>
      </c>
      <c r="BY194" s="27" t="str" cm="1">
        <f t="array" ref="BY194">IF(BQ$2&lt;=$R194,INDEX('Sites Data'!$BK$11:$BK$210,(BQ$2+SUM($R$4:$R193))),"")</f>
        <v/>
      </c>
      <c r="BZ194" s="25" t="str">
        <f>IF(BQ194="","",SUMIF(Hide[Unique Types],$C194&amp;" "&amp;BR194&amp;" "&amp;BS194&amp;" "&amp;BT194,SiteCalc2[FCI Charging Capacity '[kWh/day']]))</f>
        <v/>
      </c>
      <c r="CA194" s="27" t="str" cm="1">
        <f t="array" ref="CA194">IF(CA$2&lt;=$R194,INDEX('Sites Data'!$BC$11:$BC$210,(CA$2+SUM($R$4:$R193))),"")</f>
        <v/>
      </c>
      <c r="CB194" s="27" t="str" cm="1">
        <f t="array" ref="CB194">IF(CA$2&lt;=$R194,INDEX('Sites Data'!$BD$11:$BD$210,(CA$2+SUM($R$4:$R193))),"")</f>
        <v/>
      </c>
      <c r="CC194" s="27" t="str" cm="1">
        <f t="array" ref="CC194">IF(CA$2&lt;=$R194,INDEX('Sites Data'!$BE$11:$BE$210,(CA$2+SUM($R$4:$R193))),"")</f>
        <v/>
      </c>
      <c r="CD194" s="27" t="str" cm="1">
        <f t="array" ref="CD194">IF(CA$2&lt;=$R194,INDEX('Sites Data'!$BF$11:$BF$210,(CA$2+SUM($R$4:$R193))),"")</f>
        <v/>
      </c>
      <c r="CE194" s="27" t="str" cm="1">
        <f t="array" ref="CE194">IF(CA$2&lt;=$R194,INDEX('Sites Data'!$BG$11:$BG$210,(CA$2+SUM($R$4:$R193))),"")</f>
        <v/>
      </c>
      <c r="CF194" s="27" t="str" cm="1">
        <f t="array" ref="CF194">IF(CA$2&lt;=$R194,INDEX('Sites Data'!$BH$11:$BH$210,(CA$2+SUM($R$4:$R193))),"")</f>
        <v/>
      </c>
      <c r="CG194" s="27" t="str" cm="1">
        <f t="array" ref="CG194">IF(CA$2&lt;=$R194,INDEX('Sites Data'!$BI$11:$BI$210,(CA$2+SUM($R$4:$R193))),"")</f>
        <v/>
      </c>
      <c r="CH194" s="27" t="str" cm="1">
        <f t="array" ref="CH194">IF(CA$2&lt;=$R194,INDEX('Sites Data'!$BJ$11:$BJ$210,(CA$2+SUM($R$4:$R193))),"")</f>
        <v/>
      </c>
      <c r="CI194" s="27" t="str" cm="1">
        <f t="array" ref="CI194">IF(CA$2&lt;=$R194,INDEX('Sites Data'!$BK$11:$BK$210,(CA$2+SUM($R$4:$R193))),"")</f>
        <v/>
      </c>
      <c r="CJ194" s="25" t="str">
        <f>IF(CA194="","",SUMIF(Hide[Unique Types],$C194&amp;" "&amp;CB194&amp;" "&amp;CC194&amp;" "&amp;CD194,SiteCalc2[FCI Charging Capacity '[kWh/day']]))</f>
        <v/>
      </c>
      <c r="CK194" s="25" t="str">
        <f t="shared" si="35"/>
        <v/>
      </c>
      <c r="CL194" s="25" t="str">
        <f t="shared" si="36"/>
        <v/>
      </c>
      <c r="CM194" s="25" t="str">
        <f t="shared" si="37"/>
        <v/>
      </c>
      <c r="CN194" s="25" t="str">
        <f t="shared" si="38"/>
        <v/>
      </c>
      <c r="CO194" s="25" t="str">
        <f t="shared" si="39"/>
        <v/>
      </c>
      <c r="CP194" s="25" t="str">
        <f t="shared" si="40"/>
        <v/>
      </c>
      <c r="CQ194" s="25" t="str">
        <f t="shared" si="41"/>
        <v/>
      </c>
      <c r="CR194" s="25" t="str">
        <f t="shared" si="42"/>
        <v/>
      </c>
      <c r="CS194" s="25" t="str">
        <f t="shared" si="43"/>
        <v/>
      </c>
      <c r="CT194" s="25" t="str">
        <f t="shared" si="44"/>
        <v/>
      </c>
    </row>
    <row r="195" spans="1:98" x14ac:dyDescent="0.3">
      <c r="A195" s="20">
        <v>192</v>
      </c>
      <c r="B195" s="20">
        <f t="shared" si="45"/>
        <v>0</v>
      </c>
      <c r="D195" s="25">
        <f>_xlfn.XLOOKUP(C195,SiteChar[Site Name],SiteChar[Site Street Address],"",0,1)</f>
        <v>0</v>
      </c>
      <c r="E195" s="25" t="str">
        <f>_xlfn.XLOOKUP(D195,SiteChar[Site Street Address],SiteChar[Site City],"",0,1)</f>
        <v/>
      </c>
      <c r="F195" s="25">
        <f>_xlfn.XLOOKUP($C195,SiteChar[Site Name],SiteChar[Latitude],"",0,1)</f>
        <v>0</v>
      </c>
      <c r="G195" s="25">
        <f>_xlfn.XLOOKUP($C195,SiteChar[Site Name],SiteChar[Longitude],"",0,1)</f>
        <v>0</v>
      </c>
      <c r="H195" s="33">
        <f>_xlfn.XLOOKUP($C195,SiteChar[Site Name],SiteChar[Expected Date of Station Operation],"",0,1)</f>
        <v>0</v>
      </c>
      <c r="I195" s="34">
        <f>_xlfn.XLOOKUP($C195,SiteChar[Site Name],SiteChar[Expected Daily Permitted Hours],"",0,1)</f>
        <v>0</v>
      </c>
      <c r="J195" s="25">
        <f>_xlfn.XLOOKUP($C195,SiteChar[Site Name],SiteChar[Maximum Total Site Power 
'[kW']],"",0,1)</f>
        <v>0</v>
      </c>
      <c r="K195" s="25"/>
      <c r="L195" s="25" cm="1">
        <f t="array" ref="L195">_xlfn.XLOOKUP($C195,SiteChar[Site Name],SiteCalc1[Total Site
FCI 
Power Rating 
'[kW']],"",0,1)</f>
        <v>0</v>
      </c>
      <c r="M195" s="25" cm="1">
        <f t="array" ref="M195">_xlfn.XLOOKUP($C195,SiteChar[Site Name],SiteCalc1[Total 
Site 
LMD-FCI Power Rating 
'[kW']],"",0,1)</f>
        <v>0</v>
      </c>
      <c r="N195" s="25" cm="1">
        <f t="array" ref="N195">_xlfn.XLOOKUP($C195,SiteChar[Site Name],SiteCalc1[Total Site
HD-FCI Power Rating 
'[kW']],"",0,1)</f>
        <v>0</v>
      </c>
      <c r="O195" s="25" cm="1">
        <f t="array" ref="O195">_xlfn.XLOOKUP($C195,SiteChar[Site Name],SiteCalc2[Total Number of 
Site 
FSEs],"",0,1)</f>
        <v>0</v>
      </c>
      <c r="P195" s="27" cm="1">
        <f t="array" ref="P195">_xlfn.XLOOKUP($C195,SiteChar[Site Name],SiteCalc2[Total Number of Site
LMD-FCI FSEs],"",0,1)</f>
        <v>0</v>
      </c>
      <c r="Q195" s="27" cm="1">
        <f t="array" ref="Q195">_xlfn.XLOOKUP($C195,SiteChar[Site Name],SiteCalc2[Total Number of Site
HD-FCI FSEs],"",0,1)</f>
        <v>0</v>
      </c>
      <c r="R195" s="27" t="str" cm="1">
        <f t="array" ref="R195">_xlfn.XLOOKUP(C195,'Sites Data'!AZ202:$AZ$210,'Sites Data'!BA202:$BA$210,"",0,1)</f>
        <v/>
      </c>
      <c r="S195" s="25" t="str" cm="1">
        <f t="array" ref="S195">INDEX('Sites Data'!$BC$11:$BC$210,(S$2+SUM($R$4:R194)))</f>
        <v/>
      </c>
      <c r="T195" s="25" t="str" cm="1">
        <f t="array" ref="T195">INDEX('Sites Data'!$BD$11:$BD$210,(S$2+SUM($R$4:R194)))</f>
        <v/>
      </c>
      <c r="U195" s="25" t="str" cm="1">
        <f t="array" ref="U195">INDEX('Sites Data'!$BE$11:$BE$210,(S$2+SUM($R$4:$R194)))</f>
        <v/>
      </c>
      <c r="V195" s="25" t="str" cm="1">
        <f t="array" ref="V195">INDEX('Sites Data'!$BF$11:$BF$210,(S$2+SUM($R$4:$R194)))</f>
        <v/>
      </c>
      <c r="W195" s="25" t="str" cm="1">
        <f t="array" ref="W195">INDEX('Sites Data'!$BG$11:$BG$210,(S$2+SUM($R$4:$R194)))</f>
        <v/>
      </c>
      <c r="X195" s="25" t="str" cm="1">
        <f t="array" ref="X195">INDEX('Sites Data'!$BH$11:$BH$210,(S$2+SUM($R$4:$R194)))</f>
        <v/>
      </c>
      <c r="Y195" s="25" t="str" cm="1">
        <f t="array" ref="Y195">INDEX('Sites Data'!$BI$11:$BI$210,(S$2+SUM($R$4:$R194)))</f>
        <v/>
      </c>
      <c r="Z195" s="25" t="str" cm="1">
        <f t="array" ref="Z195">INDEX('Sites Data'!$BJ$11:$BJ$210,(S$2+SUM($R$4:$R194)))</f>
        <v/>
      </c>
      <c r="AA195" s="25" t="str" cm="1">
        <f t="array" ref="AA195">INDEX('Sites Data'!$BK$11:$BK$210,(S$2+SUM($R$4:$R194)))</f>
        <v/>
      </c>
      <c r="AB195" s="25" t="str">
        <f>IF(S195="","",SUMIF(Hide[Unique Types],$C195&amp;" "&amp;T195&amp;" "&amp;U195&amp;" "&amp;V195,SiteCalc2[FCI Charging Capacity '[kWh/day']]))</f>
        <v/>
      </c>
      <c r="AC195" s="27" t="str" cm="1">
        <f t="array" ref="AC195">IF(AC$2&lt;=$R195,INDEX('Sites Data'!$BC$11:$BC$210,(AC$2+SUM($R$4:$R194))),"")</f>
        <v/>
      </c>
      <c r="AD195" s="152" t="str" cm="1">
        <f t="array" ref="AD195">IF(AC$2&lt;=$R195,INDEX('Sites Data'!$BD$11:$BD$210,(AC$2+SUM($R$4:$R194))),"")</f>
        <v/>
      </c>
      <c r="AE195" s="27" t="str" cm="1">
        <f t="array" ref="AE195">IF(AC$2&lt;=$R195,INDEX('Sites Data'!$BE$11:$BE$210,(AC$2+SUM($R$4:$R194))),"")</f>
        <v/>
      </c>
      <c r="AF195" s="27" t="str" cm="1">
        <f t="array" ref="AF195">IF(AC$2&lt;=$R195,INDEX('Sites Data'!$BF$11:$BF$210,(AC$2+SUM($R$4:$R194))),"")</f>
        <v/>
      </c>
      <c r="AG195" s="27" t="str" cm="1">
        <f t="array" ref="AG195">IF(AC$2&lt;=$R195,INDEX('Sites Data'!$BG$11:$BG$210,(AC$2+SUM($R$4:$R194))),"")</f>
        <v/>
      </c>
      <c r="AH195" s="27" t="str" cm="1">
        <f t="array" ref="AH195">IF(AC$2&lt;=$R195,INDEX('Sites Data'!$BH$11:$BH$210,(AC$2+SUM($R$4:$R194))),"")</f>
        <v/>
      </c>
      <c r="AI195" s="27" t="str" cm="1">
        <f t="array" ref="AI195">IF(AC$2&lt;=$R195,INDEX('Sites Data'!$BI$11:$BI$210,(AC$2+SUM($R$4:$R194))),"")</f>
        <v/>
      </c>
      <c r="AJ195" s="27" t="str" cm="1">
        <f t="array" ref="AJ195">IF(AC$2&lt;=$R195,INDEX('Sites Data'!$BJ$11:$BJ$210,(AC$2+SUM($R$4:$R194))),"")</f>
        <v/>
      </c>
      <c r="AK195" s="27" t="str" cm="1">
        <f t="array" ref="AK195">IF(AC$2&lt;=$R195,INDEX('Sites Data'!$BK$11:$BK$210,(AC$2+SUM($R$4:$R194))),"")</f>
        <v/>
      </c>
      <c r="AL195" s="25" t="str">
        <f>IF(AC195="","",SUMIF(Hide[Unique Types],$C195&amp;" "&amp;AD195&amp;" "&amp;AE195&amp;" "&amp;AF195,SiteCalc2[FCI Charging Capacity '[kWh/day']]))</f>
        <v/>
      </c>
      <c r="AM195" s="27" t="str" cm="1">
        <f t="array" ref="AM195">IF(AM$2&lt;=$R195,INDEX('Sites Data'!$BC$11:$BC$210,(AM$2+SUM($R$4:$R194))),"")</f>
        <v/>
      </c>
      <c r="AN195" s="27" t="str" cm="1">
        <f t="array" ref="AN195">IF(AM$2&lt;=$R195,INDEX('Sites Data'!$BD$11:$BD$210,(AM$2+SUM($R$4:$R194))),"")</f>
        <v/>
      </c>
      <c r="AO195" s="27" t="str" cm="1">
        <f t="array" ref="AO195">IF(AM$2&lt;=$R195,INDEX('Sites Data'!$BE$11:$BE$210,(AM$2+SUM($R$4:$R194))),"")</f>
        <v/>
      </c>
      <c r="AP195" s="27" t="str" cm="1">
        <f t="array" ref="AP195">IF(AM$2&lt;=$R195,INDEX('Sites Data'!$BF$11:$BF$210,(AM$2+SUM($R$4:$R194))),"")</f>
        <v/>
      </c>
      <c r="AQ195" s="27" t="str" cm="1">
        <f t="array" ref="AQ195">IF(AM$2&lt;=$R195,INDEX('Sites Data'!$BG$11:$BG$210,(AM$2+SUM($R$4:$R194))),"")</f>
        <v/>
      </c>
      <c r="AR195" s="27" t="str" cm="1">
        <f t="array" ref="AR195">IF(AM$2&lt;=$R195,INDEX('Sites Data'!$BH$11:$BH$210,(AM$2+SUM($R$4:$R194))),"")</f>
        <v/>
      </c>
      <c r="AS195" s="27" t="str" cm="1">
        <f t="array" ref="AS195">IF(AM$2&lt;=$R195,INDEX('Sites Data'!$BI$11:$BI$210,(AM$2+SUM($R$4:$R194))),"")</f>
        <v/>
      </c>
      <c r="AT195" s="27" t="str" cm="1">
        <f t="array" ref="AT195">IF(AM$2&lt;=$R195,INDEX('Sites Data'!$BJ$11:$BJ$210,(AM$2+SUM($R$4:$R194))),"")</f>
        <v/>
      </c>
      <c r="AU195" s="27" t="str" cm="1">
        <f t="array" ref="AU195">IF(AM$2&lt;=$R195,INDEX('Sites Data'!$BK$11:$BK$210,(AM$2+SUM($R$4:$R194))),"")</f>
        <v/>
      </c>
      <c r="AV195" s="25" t="str">
        <f>IF(AM195="","",SUMIF(Hide[Unique Types],$C195&amp;" "&amp;AN195&amp;" "&amp;AO195&amp;" "&amp;AP195,SiteCalc2[FCI Charging Capacity '[kWh/day']]))</f>
        <v/>
      </c>
      <c r="AW195" s="27" t="str" cm="1">
        <f t="array" ref="AW195">IF(AW$2&lt;=$R195,INDEX('Sites Data'!$BC$11:$BC$210,(AW$2+SUM($R$4:$R194))),"")</f>
        <v/>
      </c>
      <c r="AX195" s="27" t="str" cm="1">
        <f t="array" ref="AX195">IF(AW$2&lt;=$R195,INDEX('Sites Data'!$BD$11:$BD$210,(AW$2+SUM($R$4:$R194))),"")</f>
        <v/>
      </c>
      <c r="AY195" s="27" t="str" cm="1">
        <f t="array" ref="AY195">IF(AW$2&lt;=$R195,INDEX('Sites Data'!$BE$11:$BE$210,(AW$2+SUM($R$4:$R194))),"")</f>
        <v/>
      </c>
      <c r="AZ195" s="27" t="str" cm="1">
        <f t="array" ref="AZ195">IF(AW$2&lt;=$R195,INDEX('Sites Data'!$BF$11:$BF$210,(AW$2+SUM($R$4:$R194))),"")</f>
        <v/>
      </c>
      <c r="BA195" s="27" t="str" cm="1">
        <f t="array" ref="BA195">IF(AW$2&lt;=$R195,INDEX('Sites Data'!$BG$11:$BG$210,(AW$2+SUM($R$4:$R194))),"")</f>
        <v/>
      </c>
      <c r="BB195" s="27" t="str" cm="1">
        <f t="array" ref="BB195">IF(AW$2&lt;=$R195,INDEX('Sites Data'!$BH$11:$BH$210,(AW$2+SUM($R$4:$R194))),"")</f>
        <v/>
      </c>
      <c r="BC195" s="27" t="str" cm="1">
        <f t="array" ref="BC195">IF(AW$2&lt;=$R195,INDEX('Sites Data'!$BI$11:$BI$210,(AW$2+SUM($R$4:$R194))),"")</f>
        <v/>
      </c>
      <c r="BD195" s="27" t="str" cm="1">
        <f t="array" ref="BD195">IF(AW$2&lt;=$R195,INDEX('Sites Data'!$BJ$11:$BJ$210,(AW$2+SUM($R$4:$R194))),"")</f>
        <v/>
      </c>
      <c r="BE195" s="27" t="str" cm="1">
        <f t="array" ref="BE195">IF(AW$2&lt;=$R195,INDEX('Sites Data'!$BK$11:$BK$210,(AW$2+SUM($R$4:$R194))),"")</f>
        <v/>
      </c>
      <c r="BF195" s="25" t="str">
        <f>IF(AW195="","",SUMIF(Hide[Unique Types],$C195&amp;" "&amp;AX195&amp;" "&amp;AY195&amp;" "&amp;AZ195,SiteCalc2[FCI Charging Capacity '[kWh/day']]))</f>
        <v/>
      </c>
      <c r="BG195" s="27" t="str" cm="1">
        <f t="array" ref="BG195">IF(BG$2&lt;=$R195,INDEX('Sites Data'!$BC$11:$BC$210,(BG$2+SUM($R$4:$R194))),"")</f>
        <v/>
      </c>
      <c r="BH195" s="27" t="str" cm="1">
        <f t="array" ref="BH195">IF(BG$2&lt;=$R195,INDEX('Sites Data'!$BD$11:$BD$210,(BG$2+SUM($R$4:$R194))),"")</f>
        <v/>
      </c>
      <c r="BI195" s="27" t="str" cm="1">
        <f t="array" ref="BI195">IF(BG$2&lt;=$R195,INDEX('Sites Data'!$BE$11:$BE$210,(BG$2+SUM($R$4:$R194))),"")</f>
        <v/>
      </c>
      <c r="BJ195" s="27" t="str" cm="1">
        <f t="array" ref="BJ195">IF(BG$2&lt;=$R195,INDEX('Sites Data'!$BF$11:$BF$210,(BG$2+SUM($R$4:$R194))),"")</f>
        <v/>
      </c>
      <c r="BK195" s="27" t="str" cm="1">
        <f t="array" ref="BK195">IF(BG$2&lt;=$R195,INDEX('Sites Data'!$BG$11:$BG$210,(BG$2+SUM($R$4:$R194))),"")</f>
        <v/>
      </c>
      <c r="BL195" s="27" t="str" cm="1">
        <f t="array" ref="BL195">IF(BG$2&lt;=$R195,INDEX('Sites Data'!$BH$11:$BH$210,(BG$2+SUM($R$4:$R194))),"")</f>
        <v/>
      </c>
      <c r="BM195" s="27" t="str" cm="1">
        <f t="array" ref="BM195">IF(BG$2&lt;=$R195,INDEX('Sites Data'!$BI$11:$BI$210,(BG$2+SUM($R$4:$R194))),"")</f>
        <v/>
      </c>
      <c r="BN195" s="27" t="str" cm="1">
        <f t="array" ref="BN195">IF(BG$2&lt;=$R195,INDEX('Sites Data'!$BJ$11:$BJ$210,(BG$2+SUM($R$4:$R194))),"")</f>
        <v/>
      </c>
      <c r="BO195" s="27" t="str" cm="1">
        <f t="array" ref="BO195">IF(BG$2&lt;=$R195,INDEX('Sites Data'!$BK$11:$BK$210,(BG$2+SUM($R$4:$R194))),"")</f>
        <v/>
      </c>
      <c r="BP195" s="25" t="str">
        <f>IF(BG195="","",SUMIF(Hide[Unique Types],$C195&amp;" "&amp;BH195&amp;" "&amp;BI195&amp;" "&amp;BJ195,SiteCalc2[FCI Charging Capacity '[kWh/day']]))</f>
        <v/>
      </c>
      <c r="BQ195" s="27" t="str" cm="1">
        <f t="array" ref="BQ195">IF(BQ$2&lt;=$R195,INDEX('Sites Data'!$BC$11:$BC$210,(BQ$2+SUM($R$4:$R194))),"")</f>
        <v/>
      </c>
      <c r="BR195" s="27" t="str" cm="1">
        <f t="array" ref="BR195">IF(BQ$2&lt;=$R195,INDEX('Sites Data'!$BD$11:$BD$210,(BQ$2+SUM($R$4:$R194))),"")</f>
        <v/>
      </c>
      <c r="BS195" s="27" t="str" cm="1">
        <f t="array" ref="BS195">IF(BQ$2&lt;=$R195,INDEX('Sites Data'!$BE$11:$BE$210,(BQ$2+SUM($R$4:$R194))),"")</f>
        <v/>
      </c>
      <c r="BT195" s="27" t="str" cm="1">
        <f t="array" ref="BT195">IF(BQ$2&lt;=$R195,INDEX('Sites Data'!$BF$11:$BF$210,(BQ$2+SUM($R$4:$R194))),"")</f>
        <v/>
      </c>
      <c r="BU195" s="27" t="str" cm="1">
        <f t="array" ref="BU195">IF(BQ$2&lt;=$R195,INDEX('Sites Data'!$BG$11:$BG$210,(BQ$2+SUM($R$4:$R194))),"")</f>
        <v/>
      </c>
      <c r="BV195" s="27" t="str" cm="1">
        <f t="array" ref="BV195">IF(BQ$2&lt;=$R195,INDEX('Sites Data'!$BH$11:$BH$210,(BQ$2+SUM($R$4:$R194))),"")</f>
        <v/>
      </c>
      <c r="BW195" s="27" t="str" cm="1">
        <f t="array" ref="BW195">IF(BQ$2&lt;=$R195,INDEX('Sites Data'!$BI$11:$BI$210,(BQ$2+SUM($R$4:$R194))),"")</f>
        <v/>
      </c>
      <c r="BX195" s="27" t="str" cm="1">
        <f t="array" ref="BX195">IF(BQ$2&lt;=$R195,INDEX('Sites Data'!$BJ$11:$BJ$210,(BQ$2+SUM($R$4:$R194))),"")</f>
        <v/>
      </c>
      <c r="BY195" s="27" t="str" cm="1">
        <f t="array" ref="BY195">IF(BQ$2&lt;=$R195,INDEX('Sites Data'!$BK$11:$BK$210,(BQ$2+SUM($R$4:$R194))),"")</f>
        <v/>
      </c>
      <c r="BZ195" s="25" t="str">
        <f>IF(BQ195="","",SUMIF(Hide[Unique Types],$C195&amp;" "&amp;BR195&amp;" "&amp;BS195&amp;" "&amp;BT195,SiteCalc2[FCI Charging Capacity '[kWh/day']]))</f>
        <v/>
      </c>
      <c r="CA195" s="27" t="str" cm="1">
        <f t="array" ref="CA195">IF(CA$2&lt;=$R195,INDEX('Sites Data'!$BC$11:$BC$210,(CA$2+SUM($R$4:$R194))),"")</f>
        <v/>
      </c>
      <c r="CB195" s="27" t="str" cm="1">
        <f t="array" ref="CB195">IF(CA$2&lt;=$R195,INDEX('Sites Data'!$BD$11:$BD$210,(CA$2+SUM($R$4:$R194))),"")</f>
        <v/>
      </c>
      <c r="CC195" s="27" t="str" cm="1">
        <f t="array" ref="CC195">IF(CA$2&lt;=$R195,INDEX('Sites Data'!$BE$11:$BE$210,(CA$2+SUM($R$4:$R194))),"")</f>
        <v/>
      </c>
      <c r="CD195" s="27" t="str" cm="1">
        <f t="array" ref="CD195">IF(CA$2&lt;=$R195,INDEX('Sites Data'!$BF$11:$BF$210,(CA$2+SUM($R$4:$R194))),"")</f>
        <v/>
      </c>
      <c r="CE195" s="27" t="str" cm="1">
        <f t="array" ref="CE195">IF(CA$2&lt;=$R195,INDEX('Sites Data'!$BG$11:$BG$210,(CA$2+SUM($R$4:$R194))),"")</f>
        <v/>
      </c>
      <c r="CF195" s="27" t="str" cm="1">
        <f t="array" ref="CF195">IF(CA$2&lt;=$R195,INDEX('Sites Data'!$BH$11:$BH$210,(CA$2+SUM($R$4:$R194))),"")</f>
        <v/>
      </c>
      <c r="CG195" s="27" t="str" cm="1">
        <f t="array" ref="CG195">IF(CA$2&lt;=$R195,INDEX('Sites Data'!$BI$11:$BI$210,(CA$2+SUM($R$4:$R194))),"")</f>
        <v/>
      </c>
      <c r="CH195" s="27" t="str" cm="1">
        <f t="array" ref="CH195">IF(CA$2&lt;=$R195,INDEX('Sites Data'!$BJ$11:$BJ$210,(CA$2+SUM($R$4:$R194))),"")</f>
        <v/>
      </c>
      <c r="CI195" s="27" t="str" cm="1">
        <f t="array" ref="CI195">IF(CA$2&lt;=$R195,INDEX('Sites Data'!$BK$11:$BK$210,(CA$2+SUM($R$4:$R194))),"")</f>
        <v/>
      </c>
      <c r="CJ195" s="25" t="str">
        <f>IF(CA195="","",SUMIF(Hide[Unique Types],$C195&amp;" "&amp;CB195&amp;" "&amp;CC195&amp;" "&amp;CD195,SiteCalc2[FCI Charging Capacity '[kWh/day']]))</f>
        <v/>
      </c>
      <c r="CK195" s="25" t="str">
        <f t="shared" si="35"/>
        <v/>
      </c>
      <c r="CL195" s="25" t="str">
        <f t="shared" si="36"/>
        <v/>
      </c>
      <c r="CM195" s="25" t="str">
        <f t="shared" si="37"/>
        <v/>
      </c>
      <c r="CN195" s="25" t="str">
        <f t="shared" si="38"/>
        <v/>
      </c>
      <c r="CO195" s="25" t="str">
        <f t="shared" si="39"/>
        <v/>
      </c>
      <c r="CP195" s="25" t="str">
        <f t="shared" si="40"/>
        <v/>
      </c>
      <c r="CQ195" s="25" t="str">
        <f t="shared" si="41"/>
        <v/>
      </c>
      <c r="CR195" s="25" t="str">
        <f t="shared" si="42"/>
        <v/>
      </c>
      <c r="CS195" s="25" t="str">
        <f t="shared" si="43"/>
        <v/>
      </c>
      <c r="CT195" s="25" t="str">
        <f t="shared" si="44"/>
        <v/>
      </c>
    </row>
    <row r="196" spans="1:98" x14ac:dyDescent="0.3">
      <c r="A196" s="20">
        <v>193</v>
      </c>
      <c r="B196" s="20">
        <f t="shared" ref="B196:B203" si="46">Applicant</f>
        <v>0</v>
      </c>
      <c r="D196" s="25">
        <f>_xlfn.XLOOKUP(C196,SiteChar[Site Name],SiteChar[Site Street Address],"",0,1)</f>
        <v>0</v>
      </c>
      <c r="E196" s="25" t="str">
        <f>_xlfn.XLOOKUP(D196,SiteChar[Site Street Address],SiteChar[Site City],"",0,1)</f>
        <v/>
      </c>
      <c r="F196" s="25">
        <f>_xlfn.XLOOKUP($C196,SiteChar[Site Name],SiteChar[Latitude],"",0,1)</f>
        <v>0</v>
      </c>
      <c r="G196" s="25">
        <f>_xlfn.XLOOKUP($C196,SiteChar[Site Name],SiteChar[Longitude],"",0,1)</f>
        <v>0</v>
      </c>
      <c r="H196" s="33">
        <f>_xlfn.XLOOKUP($C196,SiteChar[Site Name],SiteChar[Expected Date of Station Operation],"",0,1)</f>
        <v>0</v>
      </c>
      <c r="I196" s="34">
        <f>_xlfn.XLOOKUP($C196,SiteChar[Site Name],SiteChar[Expected Daily Permitted Hours],"",0,1)</f>
        <v>0</v>
      </c>
      <c r="J196" s="25">
        <f>_xlfn.XLOOKUP($C196,SiteChar[Site Name],SiteChar[Maximum Total Site Power 
'[kW']],"",0,1)</f>
        <v>0</v>
      </c>
      <c r="K196" s="25"/>
      <c r="L196" s="25" cm="1">
        <f t="array" ref="L196">_xlfn.XLOOKUP($C196,SiteChar[Site Name],SiteCalc1[Total Site
FCI 
Power Rating 
'[kW']],"",0,1)</f>
        <v>0</v>
      </c>
      <c r="M196" s="25" cm="1">
        <f t="array" ref="M196">_xlfn.XLOOKUP($C196,SiteChar[Site Name],SiteCalc1[Total 
Site 
LMD-FCI Power Rating 
'[kW']],"",0,1)</f>
        <v>0</v>
      </c>
      <c r="N196" s="25" cm="1">
        <f t="array" ref="N196">_xlfn.XLOOKUP($C196,SiteChar[Site Name],SiteCalc1[Total Site
HD-FCI Power Rating 
'[kW']],"",0,1)</f>
        <v>0</v>
      </c>
      <c r="O196" s="25" cm="1">
        <f t="array" ref="O196">_xlfn.XLOOKUP($C196,SiteChar[Site Name],SiteCalc2[Total Number of 
Site 
FSEs],"",0,1)</f>
        <v>0</v>
      </c>
      <c r="P196" s="27" cm="1">
        <f t="array" ref="P196">_xlfn.XLOOKUP($C196,SiteChar[Site Name],SiteCalc2[Total Number of Site
LMD-FCI FSEs],"",0,1)</f>
        <v>0</v>
      </c>
      <c r="Q196" s="27" cm="1">
        <f t="array" ref="Q196">_xlfn.XLOOKUP($C196,SiteChar[Site Name],SiteCalc2[Total Number of Site
HD-FCI FSEs],"",0,1)</f>
        <v>0</v>
      </c>
      <c r="R196" s="27" t="str" cm="1">
        <f t="array" ref="R196">_xlfn.XLOOKUP(C196,'Sites Data'!AZ203:$AZ$210,'Sites Data'!BA203:$BA$210,"",0,1)</f>
        <v/>
      </c>
      <c r="S196" s="25" t="str" cm="1">
        <f t="array" ref="S196">INDEX('Sites Data'!$BC$11:$BC$210,(S$2+SUM($R$4:R195)))</f>
        <v/>
      </c>
      <c r="T196" s="25" t="str" cm="1">
        <f t="array" ref="T196">INDEX('Sites Data'!$BD$11:$BD$210,(S$2+SUM($R$4:R195)))</f>
        <v/>
      </c>
      <c r="U196" s="25" t="str" cm="1">
        <f t="array" ref="U196">INDEX('Sites Data'!$BE$11:$BE$210,(S$2+SUM($R$4:$R195)))</f>
        <v/>
      </c>
      <c r="V196" s="25" t="str" cm="1">
        <f t="array" ref="V196">INDEX('Sites Data'!$BF$11:$BF$210,(S$2+SUM($R$4:$R195)))</f>
        <v/>
      </c>
      <c r="W196" s="25" t="str" cm="1">
        <f t="array" ref="W196">INDEX('Sites Data'!$BG$11:$BG$210,(S$2+SUM($R$4:$R195)))</f>
        <v/>
      </c>
      <c r="X196" s="25" t="str" cm="1">
        <f t="array" ref="X196">INDEX('Sites Data'!$BH$11:$BH$210,(S$2+SUM($R$4:$R195)))</f>
        <v/>
      </c>
      <c r="Y196" s="25" t="str" cm="1">
        <f t="array" ref="Y196">INDEX('Sites Data'!$BI$11:$BI$210,(S$2+SUM($R$4:$R195)))</f>
        <v/>
      </c>
      <c r="Z196" s="25" t="str" cm="1">
        <f t="array" ref="Z196">INDEX('Sites Data'!$BJ$11:$BJ$210,(S$2+SUM($R$4:$R195)))</f>
        <v/>
      </c>
      <c r="AA196" s="25" t="str" cm="1">
        <f t="array" ref="AA196">INDEX('Sites Data'!$BK$11:$BK$210,(S$2+SUM($R$4:$R195)))</f>
        <v/>
      </c>
      <c r="AB196" s="25" t="str">
        <f>IF(S196="","",SUMIF(Hide[Unique Types],$C196&amp;" "&amp;T196&amp;" "&amp;U196&amp;" "&amp;V196,SiteCalc2[FCI Charging Capacity '[kWh/day']]))</f>
        <v/>
      </c>
      <c r="AC196" s="27" t="str" cm="1">
        <f t="array" ref="AC196">IF(AC$2&lt;=$R196,INDEX('Sites Data'!$BC$11:$BC$210,(AC$2+SUM($R$4:$R195))),"")</f>
        <v/>
      </c>
      <c r="AD196" s="152" t="str" cm="1">
        <f t="array" ref="AD196">IF(AC$2&lt;=$R196,INDEX('Sites Data'!$BD$11:$BD$210,(AC$2+SUM($R$4:$R195))),"")</f>
        <v/>
      </c>
      <c r="AE196" s="27" t="str" cm="1">
        <f t="array" ref="AE196">IF(AC$2&lt;=$R196,INDEX('Sites Data'!$BE$11:$BE$210,(AC$2+SUM($R$4:$R195))),"")</f>
        <v/>
      </c>
      <c r="AF196" s="27" t="str" cm="1">
        <f t="array" ref="AF196">IF(AC$2&lt;=$R196,INDEX('Sites Data'!$BF$11:$BF$210,(AC$2+SUM($R$4:$R195))),"")</f>
        <v/>
      </c>
      <c r="AG196" s="27" t="str" cm="1">
        <f t="array" ref="AG196">IF(AC$2&lt;=$R196,INDEX('Sites Data'!$BG$11:$BG$210,(AC$2+SUM($R$4:$R195))),"")</f>
        <v/>
      </c>
      <c r="AH196" s="27" t="str" cm="1">
        <f t="array" ref="AH196">IF(AC$2&lt;=$R196,INDEX('Sites Data'!$BH$11:$BH$210,(AC$2+SUM($R$4:$R195))),"")</f>
        <v/>
      </c>
      <c r="AI196" s="27" t="str" cm="1">
        <f t="array" ref="AI196">IF(AC$2&lt;=$R196,INDEX('Sites Data'!$BI$11:$BI$210,(AC$2+SUM($R$4:$R195))),"")</f>
        <v/>
      </c>
      <c r="AJ196" s="27" t="str" cm="1">
        <f t="array" ref="AJ196">IF(AC$2&lt;=$R196,INDEX('Sites Data'!$BJ$11:$BJ$210,(AC$2+SUM($R$4:$R195))),"")</f>
        <v/>
      </c>
      <c r="AK196" s="27" t="str" cm="1">
        <f t="array" ref="AK196">IF(AC$2&lt;=$R196,INDEX('Sites Data'!$BK$11:$BK$210,(AC$2+SUM($R$4:$R195))),"")</f>
        <v/>
      </c>
      <c r="AL196" s="25" t="str">
        <f>IF(AC196="","",SUMIF(Hide[Unique Types],$C196&amp;" "&amp;AD196&amp;" "&amp;AE196&amp;" "&amp;AF196,SiteCalc2[FCI Charging Capacity '[kWh/day']]))</f>
        <v/>
      </c>
      <c r="AM196" s="27" t="str" cm="1">
        <f t="array" ref="AM196">IF(AM$2&lt;=$R196,INDEX('Sites Data'!$BC$11:$BC$210,(AM$2+SUM($R$4:$R195))),"")</f>
        <v/>
      </c>
      <c r="AN196" s="27" t="str" cm="1">
        <f t="array" ref="AN196">IF(AM$2&lt;=$R196,INDEX('Sites Data'!$BD$11:$BD$210,(AM$2+SUM($R$4:$R195))),"")</f>
        <v/>
      </c>
      <c r="AO196" s="27" t="str" cm="1">
        <f t="array" ref="AO196">IF(AM$2&lt;=$R196,INDEX('Sites Data'!$BE$11:$BE$210,(AM$2+SUM($R$4:$R195))),"")</f>
        <v/>
      </c>
      <c r="AP196" s="27" t="str" cm="1">
        <f t="array" ref="AP196">IF(AM$2&lt;=$R196,INDEX('Sites Data'!$BF$11:$BF$210,(AM$2+SUM($R$4:$R195))),"")</f>
        <v/>
      </c>
      <c r="AQ196" s="27" t="str" cm="1">
        <f t="array" ref="AQ196">IF(AM$2&lt;=$R196,INDEX('Sites Data'!$BG$11:$BG$210,(AM$2+SUM($R$4:$R195))),"")</f>
        <v/>
      </c>
      <c r="AR196" s="27" t="str" cm="1">
        <f t="array" ref="AR196">IF(AM$2&lt;=$R196,INDEX('Sites Data'!$BH$11:$BH$210,(AM$2+SUM($R$4:$R195))),"")</f>
        <v/>
      </c>
      <c r="AS196" s="27" t="str" cm="1">
        <f t="array" ref="AS196">IF(AM$2&lt;=$R196,INDEX('Sites Data'!$BI$11:$BI$210,(AM$2+SUM($R$4:$R195))),"")</f>
        <v/>
      </c>
      <c r="AT196" s="27" t="str" cm="1">
        <f t="array" ref="AT196">IF(AM$2&lt;=$R196,INDEX('Sites Data'!$BJ$11:$BJ$210,(AM$2+SUM($R$4:$R195))),"")</f>
        <v/>
      </c>
      <c r="AU196" s="27" t="str" cm="1">
        <f t="array" ref="AU196">IF(AM$2&lt;=$R196,INDEX('Sites Data'!$BK$11:$BK$210,(AM$2+SUM($R$4:$R195))),"")</f>
        <v/>
      </c>
      <c r="AV196" s="25" t="str">
        <f>IF(AM196="","",SUMIF(Hide[Unique Types],$C196&amp;" "&amp;AN196&amp;" "&amp;AO196&amp;" "&amp;AP196,SiteCalc2[FCI Charging Capacity '[kWh/day']]))</f>
        <v/>
      </c>
      <c r="AW196" s="27" t="str" cm="1">
        <f t="array" ref="AW196">IF(AW$2&lt;=$R196,INDEX('Sites Data'!$BC$11:$BC$210,(AW$2+SUM($R$4:$R195))),"")</f>
        <v/>
      </c>
      <c r="AX196" s="27" t="str" cm="1">
        <f t="array" ref="AX196">IF(AW$2&lt;=$R196,INDEX('Sites Data'!$BD$11:$BD$210,(AW$2+SUM($R$4:$R195))),"")</f>
        <v/>
      </c>
      <c r="AY196" s="27" t="str" cm="1">
        <f t="array" ref="AY196">IF(AW$2&lt;=$R196,INDEX('Sites Data'!$BE$11:$BE$210,(AW$2+SUM($R$4:$R195))),"")</f>
        <v/>
      </c>
      <c r="AZ196" s="27" t="str" cm="1">
        <f t="array" ref="AZ196">IF(AW$2&lt;=$R196,INDEX('Sites Data'!$BF$11:$BF$210,(AW$2+SUM($R$4:$R195))),"")</f>
        <v/>
      </c>
      <c r="BA196" s="27" t="str" cm="1">
        <f t="array" ref="BA196">IF(AW$2&lt;=$R196,INDEX('Sites Data'!$BG$11:$BG$210,(AW$2+SUM($R$4:$R195))),"")</f>
        <v/>
      </c>
      <c r="BB196" s="27" t="str" cm="1">
        <f t="array" ref="BB196">IF(AW$2&lt;=$R196,INDEX('Sites Data'!$BH$11:$BH$210,(AW$2+SUM($R$4:$R195))),"")</f>
        <v/>
      </c>
      <c r="BC196" s="27" t="str" cm="1">
        <f t="array" ref="BC196">IF(AW$2&lt;=$R196,INDEX('Sites Data'!$BI$11:$BI$210,(AW$2+SUM($R$4:$R195))),"")</f>
        <v/>
      </c>
      <c r="BD196" s="27" t="str" cm="1">
        <f t="array" ref="BD196">IF(AW$2&lt;=$R196,INDEX('Sites Data'!$BJ$11:$BJ$210,(AW$2+SUM($R$4:$R195))),"")</f>
        <v/>
      </c>
      <c r="BE196" s="27" t="str" cm="1">
        <f t="array" ref="BE196">IF(AW$2&lt;=$R196,INDEX('Sites Data'!$BK$11:$BK$210,(AW$2+SUM($R$4:$R195))),"")</f>
        <v/>
      </c>
      <c r="BF196" s="25" t="str">
        <f>IF(AW196="","",SUMIF(Hide[Unique Types],$C196&amp;" "&amp;AX196&amp;" "&amp;AY196&amp;" "&amp;AZ196,SiteCalc2[FCI Charging Capacity '[kWh/day']]))</f>
        <v/>
      </c>
      <c r="BG196" s="27" t="str" cm="1">
        <f t="array" ref="BG196">IF(BG$2&lt;=$R196,INDEX('Sites Data'!$BC$11:$BC$210,(BG$2+SUM($R$4:$R195))),"")</f>
        <v/>
      </c>
      <c r="BH196" s="27" t="str" cm="1">
        <f t="array" ref="BH196">IF(BG$2&lt;=$R196,INDEX('Sites Data'!$BD$11:$BD$210,(BG$2+SUM($R$4:$R195))),"")</f>
        <v/>
      </c>
      <c r="BI196" s="27" t="str" cm="1">
        <f t="array" ref="BI196">IF(BG$2&lt;=$R196,INDEX('Sites Data'!$BE$11:$BE$210,(BG$2+SUM($R$4:$R195))),"")</f>
        <v/>
      </c>
      <c r="BJ196" s="27" t="str" cm="1">
        <f t="array" ref="BJ196">IF(BG$2&lt;=$R196,INDEX('Sites Data'!$BF$11:$BF$210,(BG$2+SUM($R$4:$R195))),"")</f>
        <v/>
      </c>
      <c r="BK196" s="27" t="str" cm="1">
        <f t="array" ref="BK196">IF(BG$2&lt;=$R196,INDEX('Sites Data'!$BG$11:$BG$210,(BG$2+SUM($R$4:$R195))),"")</f>
        <v/>
      </c>
      <c r="BL196" s="27" t="str" cm="1">
        <f t="array" ref="BL196">IF(BG$2&lt;=$R196,INDEX('Sites Data'!$BH$11:$BH$210,(BG$2+SUM($R$4:$R195))),"")</f>
        <v/>
      </c>
      <c r="BM196" s="27" t="str" cm="1">
        <f t="array" ref="BM196">IF(BG$2&lt;=$R196,INDEX('Sites Data'!$BI$11:$BI$210,(BG$2+SUM($R$4:$R195))),"")</f>
        <v/>
      </c>
      <c r="BN196" s="27" t="str" cm="1">
        <f t="array" ref="BN196">IF(BG$2&lt;=$R196,INDEX('Sites Data'!$BJ$11:$BJ$210,(BG$2+SUM($R$4:$R195))),"")</f>
        <v/>
      </c>
      <c r="BO196" s="27" t="str" cm="1">
        <f t="array" ref="BO196">IF(BG$2&lt;=$R196,INDEX('Sites Data'!$BK$11:$BK$210,(BG$2+SUM($R$4:$R195))),"")</f>
        <v/>
      </c>
      <c r="BP196" s="25" t="str">
        <f>IF(BG196="","",SUMIF(Hide[Unique Types],$C196&amp;" "&amp;BH196&amp;" "&amp;BI196&amp;" "&amp;BJ196,SiteCalc2[FCI Charging Capacity '[kWh/day']]))</f>
        <v/>
      </c>
      <c r="BQ196" s="27" t="str" cm="1">
        <f t="array" ref="BQ196">IF(BQ$2&lt;=$R196,INDEX('Sites Data'!$BC$11:$BC$210,(BQ$2+SUM($R$4:$R195))),"")</f>
        <v/>
      </c>
      <c r="BR196" s="27" t="str" cm="1">
        <f t="array" ref="BR196">IF(BQ$2&lt;=$R196,INDEX('Sites Data'!$BD$11:$BD$210,(BQ$2+SUM($R$4:$R195))),"")</f>
        <v/>
      </c>
      <c r="BS196" s="27" t="str" cm="1">
        <f t="array" ref="BS196">IF(BQ$2&lt;=$R196,INDEX('Sites Data'!$BE$11:$BE$210,(BQ$2+SUM($R$4:$R195))),"")</f>
        <v/>
      </c>
      <c r="BT196" s="27" t="str" cm="1">
        <f t="array" ref="BT196">IF(BQ$2&lt;=$R196,INDEX('Sites Data'!$BF$11:$BF$210,(BQ$2+SUM($R$4:$R195))),"")</f>
        <v/>
      </c>
      <c r="BU196" s="27" t="str" cm="1">
        <f t="array" ref="BU196">IF(BQ$2&lt;=$R196,INDEX('Sites Data'!$BG$11:$BG$210,(BQ$2+SUM($R$4:$R195))),"")</f>
        <v/>
      </c>
      <c r="BV196" s="27" t="str" cm="1">
        <f t="array" ref="BV196">IF(BQ$2&lt;=$R196,INDEX('Sites Data'!$BH$11:$BH$210,(BQ$2+SUM($R$4:$R195))),"")</f>
        <v/>
      </c>
      <c r="BW196" s="27" t="str" cm="1">
        <f t="array" ref="BW196">IF(BQ$2&lt;=$R196,INDEX('Sites Data'!$BI$11:$BI$210,(BQ$2+SUM($R$4:$R195))),"")</f>
        <v/>
      </c>
      <c r="BX196" s="27" t="str" cm="1">
        <f t="array" ref="BX196">IF(BQ$2&lt;=$R196,INDEX('Sites Data'!$BJ$11:$BJ$210,(BQ$2+SUM($R$4:$R195))),"")</f>
        <v/>
      </c>
      <c r="BY196" s="27" t="str" cm="1">
        <f t="array" ref="BY196">IF(BQ$2&lt;=$R196,INDEX('Sites Data'!$BK$11:$BK$210,(BQ$2+SUM($R$4:$R195))),"")</f>
        <v/>
      </c>
      <c r="BZ196" s="25" t="str">
        <f>IF(BQ196="","",SUMIF(Hide[Unique Types],$C196&amp;" "&amp;BR196&amp;" "&amp;BS196&amp;" "&amp;BT196,SiteCalc2[FCI Charging Capacity '[kWh/day']]))</f>
        <v/>
      </c>
      <c r="CA196" s="27" t="str" cm="1">
        <f t="array" ref="CA196">IF(CA$2&lt;=$R196,INDEX('Sites Data'!$BC$11:$BC$210,(CA$2+SUM($R$4:$R195))),"")</f>
        <v/>
      </c>
      <c r="CB196" s="27" t="str" cm="1">
        <f t="array" ref="CB196">IF(CA$2&lt;=$R196,INDEX('Sites Data'!$BD$11:$BD$210,(CA$2+SUM($R$4:$R195))),"")</f>
        <v/>
      </c>
      <c r="CC196" s="27" t="str" cm="1">
        <f t="array" ref="CC196">IF(CA$2&lt;=$R196,INDEX('Sites Data'!$BE$11:$BE$210,(CA$2+SUM($R$4:$R195))),"")</f>
        <v/>
      </c>
      <c r="CD196" s="27" t="str" cm="1">
        <f t="array" ref="CD196">IF(CA$2&lt;=$R196,INDEX('Sites Data'!$BF$11:$BF$210,(CA$2+SUM($R$4:$R195))),"")</f>
        <v/>
      </c>
      <c r="CE196" s="27" t="str" cm="1">
        <f t="array" ref="CE196">IF(CA$2&lt;=$R196,INDEX('Sites Data'!$BG$11:$BG$210,(CA$2+SUM($R$4:$R195))),"")</f>
        <v/>
      </c>
      <c r="CF196" s="27" t="str" cm="1">
        <f t="array" ref="CF196">IF(CA$2&lt;=$R196,INDEX('Sites Data'!$BH$11:$BH$210,(CA$2+SUM($R$4:$R195))),"")</f>
        <v/>
      </c>
      <c r="CG196" s="27" t="str" cm="1">
        <f t="array" ref="CG196">IF(CA$2&lt;=$R196,INDEX('Sites Data'!$BI$11:$BI$210,(CA$2+SUM($R$4:$R195))),"")</f>
        <v/>
      </c>
      <c r="CH196" s="27" t="str" cm="1">
        <f t="array" ref="CH196">IF(CA$2&lt;=$R196,INDEX('Sites Data'!$BJ$11:$BJ$210,(CA$2+SUM($R$4:$R195))),"")</f>
        <v/>
      </c>
      <c r="CI196" s="27" t="str" cm="1">
        <f t="array" ref="CI196">IF(CA$2&lt;=$R196,INDEX('Sites Data'!$BK$11:$BK$210,(CA$2+SUM($R$4:$R195))),"")</f>
        <v/>
      </c>
      <c r="CJ196" s="25" t="str">
        <f>IF(CA196="","",SUMIF(Hide[Unique Types],$C196&amp;" "&amp;CB196&amp;" "&amp;CC196&amp;" "&amp;CD196,SiteCalc2[FCI Charging Capacity '[kWh/day']]))</f>
        <v/>
      </c>
      <c r="CK196" s="25" t="str">
        <f t="shared" si="35"/>
        <v/>
      </c>
      <c r="CL196" s="25" t="str">
        <f t="shared" si="36"/>
        <v/>
      </c>
      <c r="CM196" s="25" t="str">
        <f t="shared" si="37"/>
        <v/>
      </c>
      <c r="CN196" s="25" t="str">
        <f t="shared" si="38"/>
        <v/>
      </c>
      <c r="CO196" s="25" t="str">
        <f t="shared" si="39"/>
        <v/>
      </c>
      <c r="CP196" s="25" t="str">
        <f t="shared" si="40"/>
        <v/>
      </c>
      <c r="CQ196" s="25" t="str">
        <f t="shared" si="41"/>
        <v/>
      </c>
      <c r="CR196" s="25" t="str">
        <f t="shared" si="42"/>
        <v/>
      </c>
      <c r="CS196" s="25" t="str">
        <f t="shared" si="43"/>
        <v/>
      </c>
      <c r="CT196" s="25" t="str">
        <f t="shared" si="44"/>
        <v/>
      </c>
    </row>
    <row r="197" spans="1:98" x14ac:dyDescent="0.3">
      <c r="A197" s="20">
        <v>194</v>
      </c>
      <c r="B197" s="20">
        <f t="shared" si="46"/>
        <v>0</v>
      </c>
      <c r="D197" s="25">
        <f>_xlfn.XLOOKUP(C197,SiteChar[Site Name],SiteChar[Site Street Address],"",0,1)</f>
        <v>0</v>
      </c>
      <c r="E197" s="25" t="str">
        <f>_xlfn.XLOOKUP(D197,SiteChar[Site Street Address],SiteChar[Site City],"",0,1)</f>
        <v/>
      </c>
      <c r="F197" s="25">
        <f>_xlfn.XLOOKUP($C197,SiteChar[Site Name],SiteChar[Latitude],"",0,1)</f>
        <v>0</v>
      </c>
      <c r="G197" s="25">
        <f>_xlfn.XLOOKUP($C197,SiteChar[Site Name],SiteChar[Longitude],"",0,1)</f>
        <v>0</v>
      </c>
      <c r="H197" s="33">
        <f>_xlfn.XLOOKUP($C197,SiteChar[Site Name],SiteChar[Expected Date of Station Operation],"",0,1)</f>
        <v>0</v>
      </c>
      <c r="I197" s="34">
        <f>_xlfn.XLOOKUP($C197,SiteChar[Site Name],SiteChar[Expected Daily Permitted Hours],"",0,1)</f>
        <v>0</v>
      </c>
      <c r="J197" s="25">
        <f>_xlfn.XLOOKUP($C197,SiteChar[Site Name],SiteChar[Maximum Total Site Power 
'[kW']],"",0,1)</f>
        <v>0</v>
      </c>
      <c r="K197" s="25"/>
      <c r="L197" s="25" cm="1">
        <f t="array" ref="L197">_xlfn.XLOOKUP($C197,SiteChar[Site Name],SiteCalc1[Total Site
FCI 
Power Rating 
'[kW']],"",0,1)</f>
        <v>0</v>
      </c>
      <c r="M197" s="25" cm="1">
        <f t="array" ref="M197">_xlfn.XLOOKUP($C197,SiteChar[Site Name],SiteCalc1[Total 
Site 
LMD-FCI Power Rating 
'[kW']],"",0,1)</f>
        <v>0</v>
      </c>
      <c r="N197" s="25" cm="1">
        <f t="array" ref="N197">_xlfn.XLOOKUP($C197,SiteChar[Site Name],SiteCalc1[Total Site
HD-FCI Power Rating 
'[kW']],"",0,1)</f>
        <v>0</v>
      </c>
      <c r="O197" s="25" cm="1">
        <f t="array" ref="O197">_xlfn.XLOOKUP($C197,SiteChar[Site Name],SiteCalc2[Total Number of 
Site 
FSEs],"",0,1)</f>
        <v>0</v>
      </c>
      <c r="P197" s="27" cm="1">
        <f t="array" ref="P197">_xlfn.XLOOKUP($C197,SiteChar[Site Name],SiteCalc2[Total Number of Site
LMD-FCI FSEs],"",0,1)</f>
        <v>0</v>
      </c>
      <c r="Q197" s="27" cm="1">
        <f t="array" ref="Q197">_xlfn.XLOOKUP($C197,SiteChar[Site Name],SiteCalc2[Total Number of Site
HD-FCI FSEs],"",0,1)</f>
        <v>0</v>
      </c>
      <c r="R197" s="27" t="str" cm="1">
        <f t="array" ref="R197">_xlfn.XLOOKUP(C197,'Sites Data'!AZ204:$AZ$210,'Sites Data'!BA204:$BA$210,"",0,1)</f>
        <v/>
      </c>
      <c r="S197" s="25" t="str" cm="1">
        <f t="array" ref="S197">INDEX('Sites Data'!$BC$11:$BC$210,(S$2+SUM($R$4:R196)))</f>
        <v/>
      </c>
      <c r="T197" s="25" t="str" cm="1">
        <f t="array" ref="T197">INDEX('Sites Data'!$BD$11:$BD$210,(S$2+SUM($R$4:R196)))</f>
        <v/>
      </c>
      <c r="U197" s="25" t="str" cm="1">
        <f t="array" ref="U197">INDEX('Sites Data'!$BE$11:$BE$210,(S$2+SUM($R$4:$R196)))</f>
        <v/>
      </c>
      <c r="V197" s="25" t="str" cm="1">
        <f t="array" ref="V197">INDEX('Sites Data'!$BF$11:$BF$210,(S$2+SUM($R$4:$R196)))</f>
        <v/>
      </c>
      <c r="W197" s="25" t="str" cm="1">
        <f t="array" ref="W197">INDEX('Sites Data'!$BG$11:$BG$210,(S$2+SUM($R$4:$R196)))</f>
        <v/>
      </c>
      <c r="X197" s="25" t="str" cm="1">
        <f t="array" ref="X197">INDEX('Sites Data'!$BH$11:$BH$210,(S$2+SUM($R$4:$R196)))</f>
        <v/>
      </c>
      <c r="Y197" s="25" t="str" cm="1">
        <f t="array" ref="Y197">INDEX('Sites Data'!$BI$11:$BI$210,(S$2+SUM($R$4:$R196)))</f>
        <v/>
      </c>
      <c r="Z197" s="25" t="str" cm="1">
        <f t="array" ref="Z197">INDEX('Sites Data'!$BJ$11:$BJ$210,(S$2+SUM($R$4:$R196)))</f>
        <v/>
      </c>
      <c r="AA197" s="25" t="str" cm="1">
        <f t="array" ref="AA197">INDEX('Sites Data'!$BK$11:$BK$210,(S$2+SUM($R$4:$R196)))</f>
        <v/>
      </c>
      <c r="AB197" s="25" t="str">
        <f>IF(S197="","",SUMIF(Hide[Unique Types],$C197&amp;" "&amp;T197&amp;" "&amp;U197&amp;" "&amp;V197,SiteCalc2[FCI Charging Capacity '[kWh/day']]))</f>
        <v/>
      </c>
      <c r="AC197" s="27" t="str" cm="1">
        <f t="array" ref="AC197">IF(AC$2&lt;=$R197,INDEX('Sites Data'!$BC$11:$BC$210,(AC$2+SUM($R$4:$R196))),"")</f>
        <v/>
      </c>
      <c r="AD197" s="152" t="str" cm="1">
        <f t="array" ref="AD197">IF(AC$2&lt;=$R197,INDEX('Sites Data'!$BD$11:$BD$210,(AC$2+SUM($R$4:$R196))),"")</f>
        <v/>
      </c>
      <c r="AE197" s="27" t="str" cm="1">
        <f t="array" ref="AE197">IF(AC$2&lt;=$R197,INDEX('Sites Data'!$BE$11:$BE$210,(AC$2+SUM($R$4:$R196))),"")</f>
        <v/>
      </c>
      <c r="AF197" s="27" t="str" cm="1">
        <f t="array" ref="AF197">IF(AC$2&lt;=$R197,INDEX('Sites Data'!$BF$11:$BF$210,(AC$2+SUM($R$4:$R196))),"")</f>
        <v/>
      </c>
      <c r="AG197" s="27" t="str" cm="1">
        <f t="array" ref="AG197">IF(AC$2&lt;=$R197,INDEX('Sites Data'!$BG$11:$BG$210,(AC$2+SUM($R$4:$R196))),"")</f>
        <v/>
      </c>
      <c r="AH197" s="27" t="str" cm="1">
        <f t="array" ref="AH197">IF(AC$2&lt;=$R197,INDEX('Sites Data'!$BH$11:$BH$210,(AC$2+SUM($R$4:$R196))),"")</f>
        <v/>
      </c>
      <c r="AI197" s="27" t="str" cm="1">
        <f t="array" ref="AI197">IF(AC$2&lt;=$R197,INDEX('Sites Data'!$BI$11:$BI$210,(AC$2+SUM($R$4:$R196))),"")</f>
        <v/>
      </c>
      <c r="AJ197" s="27" t="str" cm="1">
        <f t="array" ref="AJ197">IF(AC$2&lt;=$R197,INDEX('Sites Data'!$BJ$11:$BJ$210,(AC$2+SUM($R$4:$R196))),"")</f>
        <v/>
      </c>
      <c r="AK197" s="27" t="str" cm="1">
        <f t="array" ref="AK197">IF(AC$2&lt;=$R197,INDEX('Sites Data'!$BK$11:$BK$210,(AC$2+SUM($R$4:$R196))),"")</f>
        <v/>
      </c>
      <c r="AL197" s="25" t="str">
        <f>IF(AC197="","",SUMIF(Hide[Unique Types],$C197&amp;" "&amp;AD197&amp;" "&amp;AE197&amp;" "&amp;AF197,SiteCalc2[FCI Charging Capacity '[kWh/day']]))</f>
        <v/>
      </c>
      <c r="AM197" s="27" t="str" cm="1">
        <f t="array" ref="AM197">IF(AM$2&lt;=$R197,INDEX('Sites Data'!$BC$11:$BC$210,(AM$2+SUM($R$4:$R196))),"")</f>
        <v/>
      </c>
      <c r="AN197" s="27" t="str" cm="1">
        <f t="array" ref="AN197">IF(AM$2&lt;=$R197,INDEX('Sites Data'!$BD$11:$BD$210,(AM$2+SUM($R$4:$R196))),"")</f>
        <v/>
      </c>
      <c r="AO197" s="27" t="str" cm="1">
        <f t="array" ref="AO197">IF(AM$2&lt;=$R197,INDEX('Sites Data'!$BE$11:$BE$210,(AM$2+SUM($R$4:$R196))),"")</f>
        <v/>
      </c>
      <c r="AP197" s="27" t="str" cm="1">
        <f t="array" ref="AP197">IF(AM$2&lt;=$R197,INDEX('Sites Data'!$BF$11:$BF$210,(AM$2+SUM($R$4:$R196))),"")</f>
        <v/>
      </c>
      <c r="AQ197" s="27" t="str" cm="1">
        <f t="array" ref="AQ197">IF(AM$2&lt;=$R197,INDEX('Sites Data'!$BG$11:$BG$210,(AM$2+SUM($R$4:$R196))),"")</f>
        <v/>
      </c>
      <c r="AR197" s="27" t="str" cm="1">
        <f t="array" ref="AR197">IF(AM$2&lt;=$R197,INDEX('Sites Data'!$BH$11:$BH$210,(AM$2+SUM($R$4:$R196))),"")</f>
        <v/>
      </c>
      <c r="AS197" s="27" t="str" cm="1">
        <f t="array" ref="AS197">IF(AM$2&lt;=$R197,INDEX('Sites Data'!$BI$11:$BI$210,(AM$2+SUM($R$4:$R196))),"")</f>
        <v/>
      </c>
      <c r="AT197" s="27" t="str" cm="1">
        <f t="array" ref="AT197">IF(AM$2&lt;=$R197,INDEX('Sites Data'!$BJ$11:$BJ$210,(AM$2+SUM($R$4:$R196))),"")</f>
        <v/>
      </c>
      <c r="AU197" s="27" t="str" cm="1">
        <f t="array" ref="AU197">IF(AM$2&lt;=$R197,INDEX('Sites Data'!$BK$11:$BK$210,(AM$2+SUM($R$4:$R196))),"")</f>
        <v/>
      </c>
      <c r="AV197" s="25" t="str">
        <f>IF(AM197="","",SUMIF(Hide[Unique Types],$C197&amp;" "&amp;AN197&amp;" "&amp;AO197&amp;" "&amp;AP197,SiteCalc2[FCI Charging Capacity '[kWh/day']]))</f>
        <v/>
      </c>
      <c r="AW197" s="27" t="str" cm="1">
        <f t="array" ref="AW197">IF(AW$2&lt;=$R197,INDEX('Sites Data'!$BC$11:$BC$210,(AW$2+SUM($R$4:$R196))),"")</f>
        <v/>
      </c>
      <c r="AX197" s="27" t="str" cm="1">
        <f t="array" ref="AX197">IF(AW$2&lt;=$R197,INDEX('Sites Data'!$BD$11:$BD$210,(AW$2+SUM($R$4:$R196))),"")</f>
        <v/>
      </c>
      <c r="AY197" s="27" t="str" cm="1">
        <f t="array" ref="AY197">IF(AW$2&lt;=$R197,INDEX('Sites Data'!$BE$11:$BE$210,(AW$2+SUM($R$4:$R196))),"")</f>
        <v/>
      </c>
      <c r="AZ197" s="27" t="str" cm="1">
        <f t="array" ref="AZ197">IF(AW$2&lt;=$R197,INDEX('Sites Data'!$BF$11:$BF$210,(AW$2+SUM($R$4:$R196))),"")</f>
        <v/>
      </c>
      <c r="BA197" s="27" t="str" cm="1">
        <f t="array" ref="BA197">IF(AW$2&lt;=$R197,INDEX('Sites Data'!$BG$11:$BG$210,(AW$2+SUM($R$4:$R196))),"")</f>
        <v/>
      </c>
      <c r="BB197" s="27" t="str" cm="1">
        <f t="array" ref="BB197">IF(AW$2&lt;=$R197,INDEX('Sites Data'!$BH$11:$BH$210,(AW$2+SUM($R$4:$R196))),"")</f>
        <v/>
      </c>
      <c r="BC197" s="27" t="str" cm="1">
        <f t="array" ref="BC197">IF(AW$2&lt;=$R197,INDEX('Sites Data'!$BI$11:$BI$210,(AW$2+SUM($R$4:$R196))),"")</f>
        <v/>
      </c>
      <c r="BD197" s="27" t="str" cm="1">
        <f t="array" ref="BD197">IF(AW$2&lt;=$R197,INDEX('Sites Data'!$BJ$11:$BJ$210,(AW$2+SUM($R$4:$R196))),"")</f>
        <v/>
      </c>
      <c r="BE197" s="27" t="str" cm="1">
        <f t="array" ref="BE197">IF(AW$2&lt;=$R197,INDEX('Sites Data'!$BK$11:$BK$210,(AW$2+SUM($R$4:$R196))),"")</f>
        <v/>
      </c>
      <c r="BF197" s="25" t="str">
        <f>IF(AW197="","",SUMIF(Hide[Unique Types],$C197&amp;" "&amp;AX197&amp;" "&amp;AY197&amp;" "&amp;AZ197,SiteCalc2[FCI Charging Capacity '[kWh/day']]))</f>
        <v/>
      </c>
      <c r="BG197" s="27" t="str" cm="1">
        <f t="array" ref="BG197">IF(BG$2&lt;=$R197,INDEX('Sites Data'!$BC$11:$BC$210,(BG$2+SUM($R$4:$R196))),"")</f>
        <v/>
      </c>
      <c r="BH197" s="27" t="str" cm="1">
        <f t="array" ref="BH197">IF(BG$2&lt;=$R197,INDEX('Sites Data'!$BD$11:$BD$210,(BG$2+SUM($R$4:$R196))),"")</f>
        <v/>
      </c>
      <c r="BI197" s="27" t="str" cm="1">
        <f t="array" ref="BI197">IF(BG$2&lt;=$R197,INDEX('Sites Data'!$BE$11:$BE$210,(BG$2+SUM($R$4:$R196))),"")</f>
        <v/>
      </c>
      <c r="BJ197" s="27" t="str" cm="1">
        <f t="array" ref="BJ197">IF(BG$2&lt;=$R197,INDEX('Sites Data'!$BF$11:$BF$210,(BG$2+SUM($R$4:$R196))),"")</f>
        <v/>
      </c>
      <c r="BK197" s="27" t="str" cm="1">
        <f t="array" ref="BK197">IF(BG$2&lt;=$R197,INDEX('Sites Data'!$BG$11:$BG$210,(BG$2+SUM($R$4:$R196))),"")</f>
        <v/>
      </c>
      <c r="BL197" s="27" t="str" cm="1">
        <f t="array" ref="BL197">IF(BG$2&lt;=$R197,INDEX('Sites Data'!$BH$11:$BH$210,(BG$2+SUM($R$4:$R196))),"")</f>
        <v/>
      </c>
      <c r="BM197" s="27" t="str" cm="1">
        <f t="array" ref="BM197">IF(BG$2&lt;=$R197,INDEX('Sites Data'!$BI$11:$BI$210,(BG$2+SUM($R$4:$R196))),"")</f>
        <v/>
      </c>
      <c r="BN197" s="27" t="str" cm="1">
        <f t="array" ref="BN197">IF(BG$2&lt;=$R197,INDEX('Sites Data'!$BJ$11:$BJ$210,(BG$2+SUM($R$4:$R196))),"")</f>
        <v/>
      </c>
      <c r="BO197" s="27" t="str" cm="1">
        <f t="array" ref="BO197">IF(BG$2&lt;=$R197,INDEX('Sites Data'!$BK$11:$BK$210,(BG$2+SUM($R$4:$R196))),"")</f>
        <v/>
      </c>
      <c r="BP197" s="25" t="str">
        <f>IF(BG197="","",SUMIF(Hide[Unique Types],$C197&amp;" "&amp;BH197&amp;" "&amp;BI197&amp;" "&amp;BJ197,SiteCalc2[FCI Charging Capacity '[kWh/day']]))</f>
        <v/>
      </c>
      <c r="BQ197" s="27" t="str" cm="1">
        <f t="array" ref="BQ197">IF(BQ$2&lt;=$R197,INDEX('Sites Data'!$BC$11:$BC$210,(BQ$2+SUM($R$4:$R196))),"")</f>
        <v/>
      </c>
      <c r="BR197" s="27" t="str" cm="1">
        <f t="array" ref="BR197">IF(BQ$2&lt;=$R197,INDEX('Sites Data'!$BD$11:$BD$210,(BQ$2+SUM($R$4:$R196))),"")</f>
        <v/>
      </c>
      <c r="BS197" s="27" t="str" cm="1">
        <f t="array" ref="BS197">IF(BQ$2&lt;=$R197,INDEX('Sites Data'!$BE$11:$BE$210,(BQ$2+SUM($R$4:$R196))),"")</f>
        <v/>
      </c>
      <c r="BT197" s="27" t="str" cm="1">
        <f t="array" ref="BT197">IF(BQ$2&lt;=$R197,INDEX('Sites Data'!$BF$11:$BF$210,(BQ$2+SUM($R$4:$R196))),"")</f>
        <v/>
      </c>
      <c r="BU197" s="27" t="str" cm="1">
        <f t="array" ref="BU197">IF(BQ$2&lt;=$R197,INDEX('Sites Data'!$BG$11:$BG$210,(BQ$2+SUM($R$4:$R196))),"")</f>
        <v/>
      </c>
      <c r="BV197" s="27" t="str" cm="1">
        <f t="array" ref="BV197">IF(BQ$2&lt;=$R197,INDEX('Sites Data'!$BH$11:$BH$210,(BQ$2+SUM($R$4:$R196))),"")</f>
        <v/>
      </c>
      <c r="BW197" s="27" t="str" cm="1">
        <f t="array" ref="BW197">IF(BQ$2&lt;=$R197,INDEX('Sites Data'!$BI$11:$BI$210,(BQ$2+SUM($R$4:$R196))),"")</f>
        <v/>
      </c>
      <c r="BX197" s="27" t="str" cm="1">
        <f t="array" ref="BX197">IF(BQ$2&lt;=$R197,INDEX('Sites Data'!$BJ$11:$BJ$210,(BQ$2+SUM($R$4:$R196))),"")</f>
        <v/>
      </c>
      <c r="BY197" s="27" t="str" cm="1">
        <f t="array" ref="BY197">IF(BQ$2&lt;=$R197,INDEX('Sites Data'!$BK$11:$BK$210,(BQ$2+SUM($R$4:$R196))),"")</f>
        <v/>
      </c>
      <c r="BZ197" s="25" t="str">
        <f>IF(BQ197="","",SUMIF(Hide[Unique Types],$C197&amp;" "&amp;BR197&amp;" "&amp;BS197&amp;" "&amp;BT197,SiteCalc2[FCI Charging Capacity '[kWh/day']]))</f>
        <v/>
      </c>
      <c r="CA197" s="27" t="str" cm="1">
        <f t="array" ref="CA197">IF(CA$2&lt;=$R197,INDEX('Sites Data'!$BC$11:$BC$210,(CA$2+SUM($R$4:$R196))),"")</f>
        <v/>
      </c>
      <c r="CB197" s="27" t="str" cm="1">
        <f t="array" ref="CB197">IF(CA$2&lt;=$R197,INDEX('Sites Data'!$BD$11:$BD$210,(CA$2+SUM($R$4:$R196))),"")</f>
        <v/>
      </c>
      <c r="CC197" s="27" t="str" cm="1">
        <f t="array" ref="CC197">IF(CA$2&lt;=$R197,INDEX('Sites Data'!$BE$11:$BE$210,(CA$2+SUM($R$4:$R196))),"")</f>
        <v/>
      </c>
      <c r="CD197" s="27" t="str" cm="1">
        <f t="array" ref="CD197">IF(CA$2&lt;=$R197,INDEX('Sites Data'!$BF$11:$BF$210,(CA$2+SUM($R$4:$R196))),"")</f>
        <v/>
      </c>
      <c r="CE197" s="27" t="str" cm="1">
        <f t="array" ref="CE197">IF(CA$2&lt;=$R197,INDEX('Sites Data'!$BG$11:$BG$210,(CA$2+SUM($R$4:$R196))),"")</f>
        <v/>
      </c>
      <c r="CF197" s="27" t="str" cm="1">
        <f t="array" ref="CF197">IF(CA$2&lt;=$R197,INDEX('Sites Data'!$BH$11:$BH$210,(CA$2+SUM($R$4:$R196))),"")</f>
        <v/>
      </c>
      <c r="CG197" s="27" t="str" cm="1">
        <f t="array" ref="CG197">IF(CA$2&lt;=$R197,INDEX('Sites Data'!$BI$11:$BI$210,(CA$2+SUM($R$4:$R196))),"")</f>
        <v/>
      </c>
      <c r="CH197" s="27" t="str" cm="1">
        <f t="array" ref="CH197">IF(CA$2&lt;=$R197,INDEX('Sites Data'!$BJ$11:$BJ$210,(CA$2+SUM($R$4:$R196))),"")</f>
        <v/>
      </c>
      <c r="CI197" s="27" t="str" cm="1">
        <f t="array" ref="CI197">IF(CA$2&lt;=$R197,INDEX('Sites Data'!$BK$11:$BK$210,(CA$2+SUM($R$4:$R196))),"")</f>
        <v/>
      </c>
      <c r="CJ197" s="25" t="str">
        <f>IF(CA197="","",SUMIF(Hide[Unique Types],$C197&amp;" "&amp;CB197&amp;" "&amp;CC197&amp;" "&amp;CD197,SiteCalc2[FCI Charging Capacity '[kWh/day']]))</f>
        <v/>
      </c>
      <c r="CK197" s="25" t="str">
        <f t="shared" si="35"/>
        <v/>
      </c>
      <c r="CL197" s="25" t="str">
        <f t="shared" si="36"/>
        <v/>
      </c>
      <c r="CM197" s="25" t="str">
        <f t="shared" si="37"/>
        <v/>
      </c>
      <c r="CN197" s="25" t="str">
        <f t="shared" si="38"/>
        <v/>
      </c>
      <c r="CO197" s="25" t="str">
        <f t="shared" si="39"/>
        <v/>
      </c>
      <c r="CP197" s="25" t="str">
        <f t="shared" si="40"/>
        <v/>
      </c>
      <c r="CQ197" s="25" t="str">
        <f t="shared" si="41"/>
        <v/>
      </c>
      <c r="CR197" s="25" t="str">
        <f t="shared" si="42"/>
        <v/>
      </c>
      <c r="CS197" s="25" t="str">
        <f t="shared" si="43"/>
        <v/>
      </c>
      <c r="CT197" s="25" t="str">
        <f t="shared" si="44"/>
        <v/>
      </c>
    </row>
    <row r="198" spans="1:98" x14ac:dyDescent="0.3">
      <c r="A198" s="20">
        <v>195</v>
      </c>
      <c r="B198" s="20">
        <f t="shared" si="46"/>
        <v>0</v>
      </c>
      <c r="D198" s="25">
        <f>_xlfn.XLOOKUP(C198,SiteChar[Site Name],SiteChar[Site Street Address],"",0,1)</f>
        <v>0</v>
      </c>
      <c r="E198" s="25" t="str">
        <f>_xlfn.XLOOKUP(D198,SiteChar[Site Street Address],SiteChar[Site City],"",0,1)</f>
        <v/>
      </c>
      <c r="F198" s="25">
        <f>_xlfn.XLOOKUP($C198,SiteChar[Site Name],SiteChar[Latitude],"",0,1)</f>
        <v>0</v>
      </c>
      <c r="G198" s="25">
        <f>_xlfn.XLOOKUP($C198,SiteChar[Site Name],SiteChar[Longitude],"",0,1)</f>
        <v>0</v>
      </c>
      <c r="H198" s="33">
        <f>_xlfn.XLOOKUP($C198,SiteChar[Site Name],SiteChar[Expected Date of Station Operation],"",0,1)</f>
        <v>0</v>
      </c>
      <c r="I198" s="34">
        <f>_xlfn.XLOOKUP($C198,SiteChar[Site Name],SiteChar[Expected Daily Permitted Hours],"",0,1)</f>
        <v>0</v>
      </c>
      <c r="J198" s="25">
        <f>_xlfn.XLOOKUP($C198,SiteChar[Site Name],SiteChar[Maximum Total Site Power 
'[kW']],"",0,1)</f>
        <v>0</v>
      </c>
      <c r="K198" s="25"/>
      <c r="L198" s="25" cm="1">
        <f t="array" ref="L198">_xlfn.XLOOKUP($C198,SiteChar[Site Name],SiteCalc1[Total Site
FCI 
Power Rating 
'[kW']],"",0,1)</f>
        <v>0</v>
      </c>
      <c r="M198" s="25" cm="1">
        <f t="array" ref="M198">_xlfn.XLOOKUP($C198,SiteChar[Site Name],SiteCalc1[Total 
Site 
LMD-FCI Power Rating 
'[kW']],"",0,1)</f>
        <v>0</v>
      </c>
      <c r="N198" s="25" cm="1">
        <f t="array" ref="N198">_xlfn.XLOOKUP($C198,SiteChar[Site Name],SiteCalc1[Total Site
HD-FCI Power Rating 
'[kW']],"",0,1)</f>
        <v>0</v>
      </c>
      <c r="O198" s="25" cm="1">
        <f t="array" ref="O198">_xlfn.XLOOKUP($C198,SiteChar[Site Name],SiteCalc2[Total Number of 
Site 
FSEs],"",0,1)</f>
        <v>0</v>
      </c>
      <c r="P198" s="27" cm="1">
        <f t="array" ref="P198">_xlfn.XLOOKUP($C198,SiteChar[Site Name],SiteCalc2[Total Number of Site
LMD-FCI FSEs],"",0,1)</f>
        <v>0</v>
      </c>
      <c r="Q198" s="27" cm="1">
        <f t="array" ref="Q198">_xlfn.XLOOKUP($C198,SiteChar[Site Name],SiteCalc2[Total Number of Site
HD-FCI FSEs],"",0,1)</f>
        <v>0</v>
      </c>
      <c r="R198" s="27" t="str" cm="1">
        <f t="array" ref="R198">_xlfn.XLOOKUP(C198,'Sites Data'!AZ205:$AZ$210,'Sites Data'!BA205:$BA$210,"",0,1)</f>
        <v/>
      </c>
      <c r="S198" s="25" t="str" cm="1">
        <f t="array" ref="S198">INDEX('Sites Data'!$BC$11:$BC$210,(S$2+SUM($R$4:R197)))</f>
        <v/>
      </c>
      <c r="T198" s="25" t="str" cm="1">
        <f t="array" ref="T198">INDEX('Sites Data'!$BD$11:$BD$210,(S$2+SUM($R$4:R197)))</f>
        <v/>
      </c>
      <c r="U198" s="25" t="str" cm="1">
        <f t="array" ref="U198">INDEX('Sites Data'!$BE$11:$BE$210,(S$2+SUM($R$4:$R197)))</f>
        <v/>
      </c>
      <c r="V198" s="25" t="str" cm="1">
        <f t="array" ref="V198">INDEX('Sites Data'!$BF$11:$BF$210,(S$2+SUM($R$4:$R197)))</f>
        <v/>
      </c>
      <c r="W198" s="25" t="str" cm="1">
        <f t="array" ref="W198">INDEX('Sites Data'!$BG$11:$BG$210,(S$2+SUM($R$4:$R197)))</f>
        <v/>
      </c>
      <c r="X198" s="25" t="str" cm="1">
        <f t="array" ref="X198">INDEX('Sites Data'!$BH$11:$BH$210,(S$2+SUM($R$4:$R197)))</f>
        <v/>
      </c>
      <c r="Y198" s="25" t="str" cm="1">
        <f t="array" ref="Y198">INDEX('Sites Data'!$BI$11:$BI$210,(S$2+SUM($R$4:$R197)))</f>
        <v/>
      </c>
      <c r="Z198" s="25" t="str" cm="1">
        <f t="array" ref="Z198">INDEX('Sites Data'!$BJ$11:$BJ$210,(S$2+SUM($R$4:$R197)))</f>
        <v/>
      </c>
      <c r="AA198" s="25" t="str" cm="1">
        <f t="array" ref="AA198">INDEX('Sites Data'!$BK$11:$BK$210,(S$2+SUM($R$4:$R197)))</f>
        <v/>
      </c>
      <c r="AB198" s="25" t="str">
        <f>IF(S198="","",SUMIF(Hide[Unique Types],$C198&amp;" "&amp;T198&amp;" "&amp;U198&amp;" "&amp;V198,SiteCalc2[FCI Charging Capacity '[kWh/day']]))</f>
        <v/>
      </c>
      <c r="AC198" s="27" t="str" cm="1">
        <f t="array" ref="AC198">IF(AC$2&lt;=$R198,INDEX('Sites Data'!$BC$11:$BC$210,(AC$2+SUM($R$4:$R197))),"")</f>
        <v/>
      </c>
      <c r="AD198" s="152" t="str" cm="1">
        <f t="array" ref="AD198">IF(AC$2&lt;=$R198,INDEX('Sites Data'!$BD$11:$BD$210,(AC$2+SUM($R$4:$R197))),"")</f>
        <v/>
      </c>
      <c r="AE198" s="27" t="str" cm="1">
        <f t="array" ref="AE198">IF(AC$2&lt;=$R198,INDEX('Sites Data'!$BE$11:$BE$210,(AC$2+SUM($R$4:$R197))),"")</f>
        <v/>
      </c>
      <c r="AF198" s="27" t="str" cm="1">
        <f t="array" ref="AF198">IF(AC$2&lt;=$R198,INDEX('Sites Data'!$BF$11:$BF$210,(AC$2+SUM($R$4:$R197))),"")</f>
        <v/>
      </c>
      <c r="AG198" s="27" t="str" cm="1">
        <f t="array" ref="AG198">IF(AC$2&lt;=$R198,INDEX('Sites Data'!$BG$11:$BG$210,(AC$2+SUM($R$4:$R197))),"")</f>
        <v/>
      </c>
      <c r="AH198" s="27" t="str" cm="1">
        <f t="array" ref="AH198">IF(AC$2&lt;=$R198,INDEX('Sites Data'!$BH$11:$BH$210,(AC$2+SUM($R$4:$R197))),"")</f>
        <v/>
      </c>
      <c r="AI198" s="27" t="str" cm="1">
        <f t="array" ref="AI198">IF(AC$2&lt;=$R198,INDEX('Sites Data'!$BI$11:$BI$210,(AC$2+SUM($R$4:$R197))),"")</f>
        <v/>
      </c>
      <c r="AJ198" s="27" t="str" cm="1">
        <f t="array" ref="AJ198">IF(AC$2&lt;=$R198,INDEX('Sites Data'!$BJ$11:$BJ$210,(AC$2+SUM($R$4:$R197))),"")</f>
        <v/>
      </c>
      <c r="AK198" s="27" t="str" cm="1">
        <f t="array" ref="AK198">IF(AC$2&lt;=$R198,INDEX('Sites Data'!$BK$11:$BK$210,(AC$2+SUM($R$4:$R197))),"")</f>
        <v/>
      </c>
      <c r="AL198" s="25" t="str">
        <f>IF(AC198="","",SUMIF(Hide[Unique Types],$C198&amp;" "&amp;AD198&amp;" "&amp;AE198&amp;" "&amp;AF198,SiteCalc2[FCI Charging Capacity '[kWh/day']]))</f>
        <v/>
      </c>
      <c r="AM198" s="27" t="str" cm="1">
        <f t="array" ref="AM198">IF(AM$2&lt;=$R198,INDEX('Sites Data'!$BC$11:$BC$210,(AM$2+SUM($R$4:$R197))),"")</f>
        <v/>
      </c>
      <c r="AN198" s="27" t="str" cm="1">
        <f t="array" ref="AN198">IF(AM$2&lt;=$R198,INDEX('Sites Data'!$BD$11:$BD$210,(AM$2+SUM($R$4:$R197))),"")</f>
        <v/>
      </c>
      <c r="AO198" s="27" t="str" cm="1">
        <f t="array" ref="AO198">IF(AM$2&lt;=$R198,INDEX('Sites Data'!$BE$11:$BE$210,(AM$2+SUM($R$4:$R197))),"")</f>
        <v/>
      </c>
      <c r="AP198" s="27" t="str" cm="1">
        <f t="array" ref="AP198">IF(AM$2&lt;=$R198,INDEX('Sites Data'!$BF$11:$BF$210,(AM$2+SUM($R$4:$R197))),"")</f>
        <v/>
      </c>
      <c r="AQ198" s="27" t="str" cm="1">
        <f t="array" ref="AQ198">IF(AM$2&lt;=$R198,INDEX('Sites Data'!$BG$11:$BG$210,(AM$2+SUM($R$4:$R197))),"")</f>
        <v/>
      </c>
      <c r="AR198" s="27" t="str" cm="1">
        <f t="array" ref="AR198">IF(AM$2&lt;=$R198,INDEX('Sites Data'!$BH$11:$BH$210,(AM$2+SUM($R$4:$R197))),"")</f>
        <v/>
      </c>
      <c r="AS198" s="27" t="str" cm="1">
        <f t="array" ref="AS198">IF(AM$2&lt;=$R198,INDEX('Sites Data'!$BI$11:$BI$210,(AM$2+SUM($R$4:$R197))),"")</f>
        <v/>
      </c>
      <c r="AT198" s="27" t="str" cm="1">
        <f t="array" ref="AT198">IF(AM$2&lt;=$R198,INDEX('Sites Data'!$BJ$11:$BJ$210,(AM$2+SUM($R$4:$R197))),"")</f>
        <v/>
      </c>
      <c r="AU198" s="27" t="str" cm="1">
        <f t="array" ref="AU198">IF(AM$2&lt;=$R198,INDEX('Sites Data'!$BK$11:$BK$210,(AM$2+SUM($R$4:$R197))),"")</f>
        <v/>
      </c>
      <c r="AV198" s="25" t="str">
        <f>IF(AM198="","",SUMIF(Hide[Unique Types],$C198&amp;" "&amp;AN198&amp;" "&amp;AO198&amp;" "&amp;AP198,SiteCalc2[FCI Charging Capacity '[kWh/day']]))</f>
        <v/>
      </c>
      <c r="AW198" s="27" t="str" cm="1">
        <f t="array" ref="AW198">IF(AW$2&lt;=$R198,INDEX('Sites Data'!$BC$11:$BC$210,(AW$2+SUM($R$4:$R197))),"")</f>
        <v/>
      </c>
      <c r="AX198" s="27" t="str" cm="1">
        <f t="array" ref="AX198">IF(AW$2&lt;=$R198,INDEX('Sites Data'!$BD$11:$BD$210,(AW$2+SUM($R$4:$R197))),"")</f>
        <v/>
      </c>
      <c r="AY198" s="27" t="str" cm="1">
        <f t="array" ref="AY198">IF(AW$2&lt;=$R198,INDEX('Sites Data'!$BE$11:$BE$210,(AW$2+SUM($R$4:$R197))),"")</f>
        <v/>
      </c>
      <c r="AZ198" s="27" t="str" cm="1">
        <f t="array" ref="AZ198">IF(AW$2&lt;=$R198,INDEX('Sites Data'!$BF$11:$BF$210,(AW$2+SUM($R$4:$R197))),"")</f>
        <v/>
      </c>
      <c r="BA198" s="27" t="str" cm="1">
        <f t="array" ref="BA198">IF(AW$2&lt;=$R198,INDEX('Sites Data'!$BG$11:$BG$210,(AW$2+SUM($R$4:$R197))),"")</f>
        <v/>
      </c>
      <c r="BB198" s="27" t="str" cm="1">
        <f t="array" ref="BB198">IF(AW$2&lt;=$R198,INDEX('Sites Data'!$BH$11:$BH$210,(AW$2+SUM($R$4:$R197))),"")</f>
        <v/>
      </c>
      <c r="BC198" s="27" t="str" cm="1">
        <f t="array" ref="BC198">IF(AW$2&lt;=$R198,INDEX('Sites Data'!$BI$11:$BI$210,(AW$2+SUM($R$4:$R197))),"")</f>
        <v/>
      </c>
      <c r="BD198" s="27" t="str" cm="1">
        <f t="array" ref="BD198">IF(AW$2&lt;=$R198,INDEX('Sites Data'!$BJ$11:$BJ$210,(AW$2+SUM($R$4:$R197))),"")</f>
        <v/>
      </c>
      <c r="BE198" s="27" t="str" cm="1">
        <f t="array" ref="BE198">IF(AW$2&lt;=$R198,INDEX('Sites Data'!$BK$11:$BK$210,(AW$2+SUM($R$4:$R197))),"")</f>
        <v/>
      </c>
      <c r="BF198" s="25" t="str">
        <f>IF(AW198="","",SUMIF(Hide[Unique Types],$C198&amp;" "&amp;AX198&amp;" "&amp;AY198&amp;" "&amp;AZ198,SiteCalc2[FCI Charging Capacity '[kWh/day']]))</f>
        <v/>
      </c>
      <c r="BG198" s="27" t="str" cm="1">
        <f t="array" ref="BG198">IF(BG$2&lt;=$R198,INDEX('Sites Data'!$BC$11:$BC$210,(BG$2+SUM($R$4:$R197))),"")</f>
        <v/>
      </c>
      <c r="BH198" s="27" t="str" cm="1">
        <f t="array" ref="BH198">IF(BG$2&lt;=$R198,INDEX('Sites Data'!$BD$11:$BD$210,(BG$2+SUM($R$4:$R197))),"")</f>
        <v/>
      </c>
      <c r="BI198" s="27" t="str" cm="1">
        <f t="array" ref="BI198">IF(BG$2&lt;=$R198,INDEX('Sites Data'!$BE$11:$BE$210,(BG$2+SUM($R$4:$R197))),"")</f>
        <v/>
      </c>
      <c r="BJ198" s="27" t="str" cm="1">
        <f t="array" ref="BJ198">IF(BG$2&lt;=$R198,INDEX('Sites Data'!$BF$11:$BF$210,(BG$2+SUM($R$4:$R197))),"")</f>
        <v/>
      </c>
      <c r="BK198" s="27" t="str" cm="1">
        <f t="array" ref="BK198">IF(BG$2&lt;=$R198,INDEX('Sites Data'!$BG$11:$BG$210,(BG$2+SUM($R$4:$R197))),"")</f>
        <v/>
      </c>
      <c r="BL198" s="27" t="str" cm="1">
        <f t="array" ref="BL198">IF(BG$2&lt;=$R198,INDEX('Sites Data'!$BH$11:$BH$210,(BG$2+SUM($R$4:$R197))),"")</f>
        <v/>
      </c>
      <c r="BM198" s="27" t="str" cm="1">
        <f t="array" ref="BM198">IF(BG$2&lt;=$R198,INDEX('Sites Data'!$BI$11:$BI$210,(BG$2+SUM($R$4:$R197))),"")</f>
        <v/>
      </c>
      <c r="BN198" s="27" t="str" cm="1">
        <f t="array" ref="BN198">IF(BG$2&lt;=$R198,INDEX('Sites Data'!$BJ$11:$BJ$210,(BG$2+SUM($R$4:$R197))),"")</f>
        <v/>
      </c>
      <c r="BO198" s="27" t="str" cm="1">
        <f t="array" ref="BO198">IF(BG$2&lt;=$R198,INDEX('Sites Data'!$BK$11:$BK$210,(BG$2+SUM($R$4:$R197))),"")</f>
        <v/>
      </c>
      <c r="BP198" s="25" t="str">
        <f>IF(BG198="","",SUMIF(Hide[Unique Types],$C198&amp;" "&amp;BH198&amp;" "&amp;BI198&amp;" "&amp;BJ198,SiteCalc2[FCI Charging Capacity '[kWh/day']]))</f>
        <v/>
      </c>
      <c r="BQ198" s="27" t="str" cm="1">
        <f t="array" ref="BQ198">IF(BQ$2&lt;=$R198,INDEX('Sites Data'!$BC$11:$BC$210,(BQ$2+SUM($R$4:$R197))),"")</f>
        <v/>
      </c>
      <c r="BR198" s="27" t="str" cm="1">
        <f t="array" ref="BR198">IF(BQ$2&lt;=$R198,INDEX('Sites Data'!$BD$11:$BD$210,(BQ$2+SUM($R$4:$R197))),"")</f>
        <v/>
      </c>
      <c r="BS198" s="27" t="str" cm="1">
        <f t="array" ref="BS198">IF(BQ$2&lt;=$R198,INDEX('Sites Data'!$BE$11:$BE$210,(BQ$2+SUM($R$4:$R197))),"")</f>
        <v/>
      </c>
      <c r="BT198" s="27" t="str" cm="1">
        <f t="array" ref="BT198">IF(BQ$2&lt;=$R198,INDEX('Sites Data'!$BF$11:$BF$210,(BQ$2+SUM($R$4:$R197))),"")</f>
        <v/>
      </c>
      <c r="BU198" s="27" t="str" cm="1">
        <f t="array" ref="BU198">IF(BQ$2&lt;=$R198,INDEX('Sites Data'!$BG$11:$BG$210,(BQ$2+SUM($R$4:$R197))),"")</f>
        <v/>
      </c>
      <c r="BV198" s="27" t="str" cm="1">
        <f t="array" ref="BV198">IF(BQ$2&lt;=$R198,INDEX('Sites Data'!$BH$11:$BH$210,(BQ$2+SUM($R$4:$R197))),"")</f>
        <v/>
      </c>
      <c r="BW198" s="27" t="str" cm="1">
        <f t="array" ref="BW198">IF(BQ$2&lt;=$R198,INDEX('Sites Data'!$BI$11:$BI$210,(BQ$2+SUM($R$4:$R197))),"")</f>
        <v/>
      </c>
      <c r="BX198" s="27" t="str" cm="1">
        <f t="array" ref="BX198">IF(BQ$2&lt;=$R198,INDEX('Sites Data'!$BJ$11:$BJ$210,(BQ$2+SUM($R$4:$R197))),"")</f>
        <v/>
      </c>
      <c r="BY198" s="27" t="str" cm="1">
        <f t="array" ref="BY198">IF(BQ$2&lt;=$R198,INDEX('Sites Data'!$BK$11:$BK$210,(BQ$2+SUM($R$4:$R197))),"")</f>
        <v/>
      </c>
      <c r="BZ198" s="25" t="str">
        <f>IF(BQ198="","",SUMIF(Hide[Unique Types],$C198&amp;" "&amp;BR198&amp;" "&amp;BS198&amp;" "&amp;BT198,SiteCalc2[FCI Charging Capacity '[kWh/day']]))</f>
        <v/>
      </c>
      <c r="CA198" s="27" t="str" cm="1">
        <f t="array" ref="CA198">IF(CA$2&lt;=$R198,INDEX('Sites Data'!$BC$11:$BC$210,(CA$2+SUM($R$4:$R197))),"")</f>
        <v/>
      </c>
      <c r="CB198" s="27" t="str" cm="1">
        <f t="array" ref="CB198">IF(CA$2&lt;=$R198,INDEX('Sites Data'!$BD$11:$BD$210,(CA$2+SUM($R$4:$R197))),"")</f>
        <v/>
      </c>
      <c r="CC198" s="27" t="str" cm="1">
        <f t="array" ref="CC198">IF(CA$2&lt;=$R198,INDEX('Sites Data'!$BE$11:$BE$210,(CA$2+SUM($R$4:$R197))),"")</f>
        <v/>
      </c>
      <c r="CD198" s="27" t="str" cm="1">
        <f t="array" ref="CD198">IF(CA$2&lt;=$R198,INDEX('Sites Data'!$BF$11:$BF$210,(CA$2+SUM($R$4:$R197))),"")</f>
        <v/>
      </c>
      <c r="CE198" s="27" t="str" cm="1">
        <f t="array" ref="CE198">IF(CA$2&lt;=$R198,INDEX('Sites Data'!$BG$11:$BG$210,(CA$2+SUM($R$4:$R197))),"")</f>
        <v/>
      </c>
      <c r="CF198" s="27" t="str" cm="1">
        <f t="array" ref="CF198">IF(CA$2&lt;=$R198,INDEX('Sites Data'!$BH$11:$BH$210,(CA$2+SUM($R$4:$R197))),"")</f>
        <v/>
      </c>
      <c r="CG198" s="27" t="str" cm="1">
        <f t="array" ref="CG198">IF(CA$2&lt;=$R198,INDEX('Sites Data'!$BI$11:$BI$210,(CA$2+SUM($R$4:$R197))),"")</f>
        <v/>
      </c>
      <c r="CH198" s="27" t="str" cm="1">
        <f t="array" ref="CH198">IF(CA$2&lt;=$R198,INDEX('Sites Data'!$BJ$11:$BJ$210,(CA$2+SUM($R$4:$R197))),"")</f>
        <v/>
      </c>
      <c r="CI198" s="27" t="str" cm="1">
        <f t="array" ref="CI198">IF(CA$2&lt;=$R198,INDEX('Sites Data'!$BK$11:$BK$210,(CA$2+SUM($R$4:$R197))),"")</f>
        <v/>
      </c>
      <c r="CJ198" s="25" t="str">
        <f>IF(CA198="","",SUMIF(Hide[Unique Types],$C198&amp;" "&amp;CB198&amp;" "&amp;CC198&amp;" "&amp;CD198,SiteCalc2[FCI Charging Capacity '[kWh/day']]))</f>
        <v/>
      </c>
      <c r="CK198" s="25" t="str">
        <f t="shared" si="35"/>
        <v/>
      </c>
      <c r="CL198" s="25" t="str">
        <f t="shared" si="36"/>
        <v/>
      </c>
      <c r="CM198" s="25" t="str">
        <f t="shared" si="37"/>
        <v/>
      </c>
      <c r="CN198" s="25" t="str">
        <f t="shared" si="38"/>
        <v/>
      </c>
      <c r="CO198" s="25" t="str">
        <f t="shared" si="39"/>
        <v/>
      </c>
      <c r="CP198" s="25" t="str">
        <f t="shared" si="40"/>
        <v/>
      </c>
      <c r="CQ198" s="25" t="str">
        <f t="shared" si="41"/>
        <v/>
      </c>
      <c r="CR198" s="25" t="str">
        <f t="shared" si="42"/>
        <v/>
      </c>
      <c r="CS198" s="25" t="str">
        <f t="shared" si="43"/>
        <v/>
      </c>
      <c r="CT198" s="25" t="str">
        <f t="shared" si="44"/>
        <v/>
      </c>
    </row>
    <row r="199" spans="1:98" x14ac:dyDescent="0.3">
      <c r="A199" s="20">
        <v>196</v>
      </c>
      <c r="B199" s="20">
        <f t="shared" si="46"/>
        <v>0</v>
      </c>
      <c r="D199" s="25">
        <f>_xlfn.XLOOKUP(C199,SiteChar[Site Name],SiteChar[Site Street Address],"",0,1)</f>
        <v>0</v>
      </c>
      <c r="E199" s="25" t="str">
        <f>_xlfn.XLOOKUP(D199,SiteChar[Site Street Address],SiteChar[Site City],"",0,1)</f>
        <v/>
      </c>
      <c r="F199" s="25">
        <f>_xlfn.XLOOKUP($C199,SiteChar[Site Name],SiteChar[Latitude],"",0,1)</f>
        <v>0</v>
      </c>
      <c r="G199" s="25">
        <f>_xlfn.XLOOKUP($C199,SiteChar[Site Name],SiteChar[Longitude],"",0,1)</f>
        <v>0</v>
      </c>
      <c r="H199" s="33">
        <f>_xlfn.XLOOKUP($C199,SiteChar[Site Name],SiteChar[Expected Date of Station Operation],"",0,1)</f>
        <v>0</v>
      </c>
      <c r="I199" s="34">
        <f>_xlfn.XLOOKUP($C199,SiteChar[Site Name],SiteChar[Expected Daily Permitted Hours],"",0,1)</f>
        <v>0</v>
      </c>
      <c r="J199" s="25">
        <f>_xlfn.XLOOKUP($C199,SiteChar[Site Name],SiteChar[Maximum Total Site Power 
'[kW']],"",0,1)</f>
        <v>0</v>
      </c>
      <c r="K199" s="25"/>
      <c r="L199" s="25" cm="1">
        <f t="array" ref="L199">_xlfn.XLOOKUP($C199,SiteChar[Site Name],SiteCalc1[Total Site
FCI 
Power Rating 
'[kW']],"",0,1)</f>
        <v>0</v>
      </c>
      <c r="M199" s="25" cm="1">
        <f t="array" ref="M199">_xlfn.XLOOKUP($C199,SiteChar[Site Name],SiteCalc1[Total 
Site 
LMD-FCI Power Rating 
'[kW']],"",0,1)</f>
        <v>0</v>
      </c>
      <c r="N199" s="25" cm="1">
        <f t="array" ref="N199">_xlfn.XLOOKUP($C199,SiteChar[Site Name],SiteCalc1[Total Site
HD-FCI Power Rating 
'[kW']],"",0,1)</f>
        <v>0</v>
      </c>
      <c r="O199" s="25" cm="1">
        <f t="array" ref="O199">_xlfn.XLOOKUP($C199,SiteChar[Site Name],SiteCalc2[Total Number of 
Site 
FSEs],"",0,1)</f>
        <v>0</v>
      </c>
      <c r="P199" s="27" cm="1">
        <f t="array" ref="P199">_xlfn.XLOOKUP($C199,SiteChar[Site Name],SiteCalc2[Total Number of Site
LMD-FCI FSEs],"",0,1)</f>
        <v>0</v>
      </c>
      <c r="Q199" s="27" cm="1">
        <f t="array" ref="Q199">_xlfn.XLOOKUP($C199,SiteChar[Site Name],SiteCalc2[Total Number of Site
HD-FCI FSEs],"",0,1)</f>
        <v>0</v>
      </c>
      <c r="R199" s="27" t="str" cm="1">
        <f t="array" ref="R199">_xlfn.XLOOKUP(C199,'Sites Data'!AZ206:$AZ$210,'Sites Data'!BA206:$BA$210,"",0,1)</f>
        <v/>
      </c>
      <c r="S199" s="25" t="str" cm="1">
        <f t="array" ref="S199">INDEX('Sites Data'!$BC$11:$BC$210,(S$2+SUM($R$4:R198)))</f>
        <v/>
      </c>
      <c r="T199" s="25" t="str" cm="1">
        <f t="array" ref="T199">INDEX('Sites Data'!$BD$11:$BD$210,(S$2+SUM($R$4:R198)))</f>
        <v/>
      </c>
      <c r="U199" s="25" t="str" cm="1">
        <f t="array" ref="U199">INDEX('Sites Data'!$BE$11:$BE$210,(S$2+SUM($R$4:$R198)))</f>
        <v/>
      </c>
      <c r="V199" s="25" t="str" cm="1">
        <f t="array" ref="V199">INDEX('Sites Data'!$BF$11:$BF$210,(S$2+SUM($R$4:$R198)))</f>
        <v/>
      </c>
      <c r="W199" s="25" t="str" cm="1">
        <f t="array" ref="W199">INDEX('Sites Data'!$BG$11:$BG$210,(S$2+SUM($R$4:$R198)))</f>
        <v/>
      </c>
      <c r="X199" s="25" t="str" cm="1">
        <f t="array" ref="X199">INDEX('Sites Data'!$BH$11:$BH$210,(S$2+SUM($R$4:$R198)))</f>
        <v/>
      </c>
      <c r="Y199" s="25" t="str" cm="1">
        <f t="array" ref="Y199">INDEX('Sites Data'!$BI$11:$BI$210,(S$2+SUM($R$4:$R198)))</f>
        <v/>
      </c>
      <c r="Z199" s="25" t="str" cm="1">
        <f t="array" ref="Z199">INDEX('Sites Data'!$BJ$11:$BJ$210,(S$2+SUM($R$4:$R198)))</f>
        <v/>
      </c>
      <c r="AA199" s="25" t="str" cm="1">
        <f t="array" ref="AA199">INDEX('Sites Data'!$BK$11:$BK$210,(S$2+SUM($R$4:$R198)))</f>
        <v/>
      </c>
      <c r="AB199" s="25" t="str">
        <f>IF(S199="","",SUMIF(Hide[Unique Types],$C199&amp;" "&amp;T199&amp;" "&amp;U199&amp;" "&amp;V199,SiteCalc2[FCI Charging Capacity '[kWh/day']]))</f>
        <v/>
      </c>
      <c r="AC199" s="27" t="str" cm="1">
        <f t="array" ref="AC199">IF(AC$2&lt;=$R199,INDEX('Sites Data'!$BC$11:$BC$210,(AC$2+SUM($R$4:$R198))),"")</f>
        <v/>
      </c>
      <c r="AD199" s="152" t="str" cm="1">
        <f t="array" ref="AD199">IF(AC$2&lt;=$R199,INDEX('Sites Data'!$BD$11:$BD$210,(AC$2+SUM($R$4:$R198))),"")</f>
        <v/>
      </c>
      <c r="AE199" s="27" t="str" cm="1">
        <f t="array" ref="AE199">IF(AC$2&lt;=$R199,INDEX('Sites Data'!$BE$11:$BE$210,(AC$2+SUM($R$4:$R198))),"")</f>
        <v/>
      </c>
      <c r="AF199" s="27" t="str" cm="1">
        <f t="array" ref="AF199">IF(AC$2&lt;=$R199,INDEX('Sites Data'!$BF$11:$BF$210,(AC$2+SUM($R$4:$R198))),"")</f>
        <v/>
      </c>
      <c r="AG199" s="27" t="str" cm="1">
        <f t="array" ref="AG199">IF(AC$2&lt;=$R199,INDEX('Sites Data'!$BG$11:$BG$210,(AC$2+SUM($R$4:$R198))),"")</f>
        <v/>
      </c>
      <c r="AH199" s="27" t="str" cm="1">
        <f t="array" ref="AH199">IF(AC$2&lt;=$R199,INDEX('Sites Data'!$BH$11:$BH$210,(AC$2+SUM($R$4:$R198))),"")</f>
        <v/>
      </c>
      <c r="AI199" s="27" t="str" cm="1">
        <f t="array" ref="AI199">IF(AC$2&lt;=$R199,INDEX('Sites Data'!$BI$11:$BI$210,(AC$2+SUM($R$4:$R198))),"")</f>
        <v/>
      </c>
      <c r="AJ199" s="27" t="str" cm="1">
        <f t="array" ref="AJ199">IF(AC$2&lt;=$R199,INDEX('Sites Data'!$BJ$11:$BJ$210,(AC$2+SUM($R$4:$R198))),"")</f>
        <v/>
      </c>
      <c r="AK199" s="27" t="str" cm="1">
        <f t="array" ref="AK199">IF(AC$2&lt;=$R199,INDEX('Sites Data'!$BK$11:$BK$210,(AC$2+SUM($R$4:$R198))),"")</f>
        <v/>
      </c>
      <c r="AL199" s="25" t="str">
        <f>IF(AC199="","",SUMIF(Hide[Unique Types],$C199&amp;" "&amp;AD199&amp;" "&amp;AE199&amp;" "&amp;AF199,SiteCalc2[FCI Charging Capacity '[kWh/day']]))</f>
        <v/>
      </c>
      <c r="AM199" s="27" t="str" cm="1">
        <f t="array" ref="AM199">IF(AM$2&lt;=$R199,INDEX('Sites Data'!$BC$11:$BC$210,(AM$2+SUM($R$4:$R198))),"")</f>
        <v/>
      </c>
      <c r="AN199" s="27" t="str" cm="1">
        <f t="array" ref="AN199">IF(AM$2&lt;=$R199,INDEX('Sites Data'!$BD$11:$BD$210,(AM$2+SUM($R$4:$R198))),"")</f>
        <v/>
      </c>
      <c r="AO199" s="27" t="str" cm="1">
        <f t="array" ref="AO199">IF(AM$2&lt;=$R199,INDEX('Sites Data'!$BE$11:$BE$210,(AM$2+SUM($R$4:$R198))),"")</f>
        <v/>
      </c>
      <c r="AP199" s="27" t="str" cm="1">
        <f t="array" ref="AP199">IF(AM$2&lt;=$R199,INDEX('Sites Data'!$BF$11:$BF$210,(AM$2+SUM($R$4:$R198))),"")</f>
        <v/>
      </c>
      <c r="AQ199" s="27" t="str" cm="1">
        <f t="array" ref="AQ199">IF(AM$2&lt;=$R199,INDEX('Sites Data'!$BG$11:$BG$210,(AM$2+SUM($R$4:$R198))),"")</f>
        <v/>
      </c>
      <c r="AR199" s="27" t="str" cm="1">
        <f t="array" ref="AR199">IF(AM$2&lt;=$R199,INDEX('Sites Data'!$BH$11:$BH$210,(AM$2+SUM($R$4:$R198))),"")</f>
        <v/>
      </c>
      <c r="AS199" s="27" t="str" cm="1">
        <f t="array" ref="AS199">IF(AM$2&lt;=$R199,INDEX('Sites Data'!$BI$11:$BI$210,(AM$2+SUM($R$4:$R198))),"")</f>
        <v/>
      </c>
      <c r="AT199" s="27" t="str" cm="1">
        <f t="array" ref="AT199">IF(AM$2&lt;=$R199,INDEX('Sites Data'!$BJ$11:$BJ$210,(AM$2+SUM($R$4:$R198))),"")</f>
        <v/>
      </c>
      <c r="AU199" s="27" t="str" cm="1">
        <f t="array" ref="AU199">IF(AM$2&lt;=$R199,INDEX('Sites Data'!$BK$11:$BK$210,(AM$2+SUM($R$4:$R198))),"")</f>
        <v/>
      </c>
      <c r="AV199" s="25" t="str">
        <f>IF(AM199="","",SUMIF(Hide[Unique Types],$C199&amp;" "&amp;AN199&amp;" "&amp;AO199&amp;" "&amp;AP199,SiteCalc2[FCI Charging Capacity '[kWh/day']]))</f>
        <v/>
      </c>
      <c r="AW199" s="27" t="str" cm="1">
        <f t="array" ref="AW199">IF(AW$2&lt;=$R199,INDEX('Sites Data'!$BC$11:$BC$210,(AW$2+SUM($R$4:$R198))),"")</f>
        <v/>
      </c>
      <c r="AX199" s="27" t="str" cm="1">
        <f t="array" ref="AX199">IF(AW$2&lt;=$R199,INDEX('Sites Data'!$BD$11:$BD$210,(AW$2+SUM($R$4:$R198))),"")</f>
        <v/>
      </c>
      <c r="AY199" s="27" t="str" cm="1">
        <f t="array" ref="AY199">IF(AW$2&lt;=$R199,INDEX('Sites Data'!$BE$11:$BE$210,(AW$2+SUM($R$4:$R198))),"")</f>
        <v/>
      </c>
      <c r="AZ199" s="27" t="str" cm="1">
        <f t="array" ref="AZ199">IF(AW$2&lt;=$R199,INDEX('Sites Data'!$BF$11:$BF$210,(AW$2+SUM($R$4:$R198))),"")</f>
        <v/>
      </c>
      <c r="BA199" s="27" t="str" cm="1">
        <f t="array" ref="BA199">IF(AW$2&lt;=$R199,INDEX('Sites Data'!$BG$11:$BG$210,(AW$2+SUM($R$4:$R198))),"")</f>
        <v/>
      </c>
      <c r="BB199" s="27" t="str" cm="1">
        <f t="array" ref="BB199">IF(AW$2&lt;=$R199,INDEX('Sites Data'!$BH$11:$BH$210,(AW$2+SUM($R$4:$R198))),"")</f>
        <v/>
      </c>
      <c r="BC199" s="27" t="str" cm="1">
        <f t="array" ref="BC199">IF(AW$2&lt;=$R199,INDEX('Sites Data'!$BI$11:$BI$210,(AW$2+SUM($R$4:$R198))),"")</f>
        <v/>
      </c>
      <c r="BD199" s="27" t="str" cm="1">
        <f t="array" ref="BD199">IF(AW$2&lt;=$R199,INDEX('Sites Data'!$BJ$11:$BJ$210,(AW$2+SUM($R$4:$R198))),"")</f>
        <v/>
      </c>
      <c r="BE199" s="27" t="str" cm="1">
        <f t="array" ref="BE199">IF(AW$2&lt;=$R199,INDEX('Sites Data'!$BK$11:$BK$210,(AW$2+SUM($R$4:$R198))),"")</f>
        <v/>
      </c>
      <c r="BF199" s="25" t="str">
        <f>IF(AW199="","",SUMIF(Hide[Unique Types],$C199&amp;" "&amp;AX199&amp;" "&amp;AY199&amp;" "&amp;AZ199,SiteCalc2[FCI Charging Capacity '[kWh/day']]))</f>
        <v/>
      </c>
      <c r="BG199" s="27" t="str" cm="1">
        <f t="array" ref="BG199">IF(BG$2&lt;=$R199,INDEX('Sites Data'!$BC$11:$BC$210,(BG$2+SUM($R$4:$R198))),"")</f>
        <v/>
      </c>
      <c r="BH199" s="27" t="str" cm="1">
        <f t="array" ref="BH199">IF(BG$2&lt;=$R199,INDEX('Sites Data'!$BD$11:$BD$210,(BG$2+SUM($R$4:$R198))),"")</f>
        <v/>
      </c>
      <c r="BI199" s="27" t="str" cm="1">
        <f t="array" ref="BI199">IF(BG$2&lt;=$R199,INDEX('Sites Data'!$BE$11:$BE$210,(BG$2+SUM($R$4:$R198))),"")</f>
        <v/>
      </c>
      <c r="BJ199" s="27" t="str" cm="1">
        <f t="array" ref="BJ199">IF(BG$2&lt;=$R199,INDEX('Sites Data'!$BF$11:$BF$210,(BG$2+SUM($R$4:$R198))),"")</f>
        <v/>
      </c>
      <c r="BK199" s="27" t="str" cm="1">
        <f t="array" ref="BK199">IF(BG$2&lt;=$R199,INDEX('Sites Data'!$BG$11:$BG$210,(BG$2+SUM($R$4:$R198))),"")</f>
        <v/>
      </c>
      <c r="BL199" s="27" t="str" cm="1">
        <f t="array" ref="BL199">IF(BG$2&lt;=$R199,INDEX('Sites Data'!$BH$11:$BH$210,(BG$2+SUM($R$4:$R198))),"")</f>
        <v/>
      </c>
      <c r="BM199" s="27" t="str" cm="1">
        <f t="array" ref="BM199">IF(BG$2&lt;=$R199,INDEX('Sites Data'!$BI$11:$BI$210,(BG$2+SUM($R$4:$R198))),"")</f>
        <v/>
      </c>
      <c r="BN199" s="27" t="str" cm="1">
        <f t="array" ref="BN199">IF(BG$2&lt;=$R199,INDEX('Sites Data'!$BJ$11:$BJ$210,(BG$2+SUM($R$4:$R198))),"")</f>
        <v/>
      </c>
      <c r="BO199" s="27" t="str" cm="1">
        <f t="array" ref="BO199">IF(BG$2&lt;=$R199,INDEX('Sites Data'!$BK$11:$BK$210,(BG$2+SUM($R$4:$R198))),"")</f>
        <v/>
      </c>
      <c r="BP199" s="25" t="str">
        <f>IF(BG199="","",SUMIF(Hide[Unique Types],$C199&amp;" "&amp;BH199&amp;" "&amp;BI199&amp;" "&amp;BJ199,SiteCalc2[FCI Charging Capacity '[kWh/day']]))</f>
        <v/>
      </c>
      <c r="BQ199" s="27" t="str" cm="1">
        <f t="array" ref="BQ199">IF(BQ$2&lt;=$R199,INDEX('Sites Data'!$BC$11:$BC$210,(BQ$2+SUM($R$4:$R198))),"")</f>
        <v/>
      </c>
      <c r="BR199" s="27" t="str" cm="1">
        <f t="array" ref="BR199">IF(BQ$2&lt;=$R199,INDEX('Sites Data'!$BD$11:$BD$210,(BQ$2+SUM($R$4:$R198))),"")</f>
        <v/>
      </c>
      <c r="BS199" s="27" t="str" cm="1">
        <f t="array" ref="BS199">IF(BQ$2&lt;=$R199,INDEX('Sites Data'!$BE$11:$BE$210,(BQ$2+SUM($R$4:$R198))),"")</f>
        <v/>
      </c>
      <c r="BT199" s="27" t="str" cm="1">
        <f t="array" ref="BT199">IF(BQ$2&lt;=$R199,INDEX('Sites Data'!$BF$11:$BF$210,(BQ$2+SUM($R$4:$R198))),"")</f>
        <v/>
      </c>
      <c r="BU199" s="27" t="str" cm="1">
        <f t="array" ref="BU199">IF(BQ$2&lt;=$R199,INDEX('Sites Data'!$BG$11:$BG$210,(BQ$2+SUM($R$4:$R198))),"")</f>
        <v/>
      </c>
      <c r="BV199" s="27" t="str" cm="1">
        <f t="array" ref="BV199">IF(BQ$2&lt;=$R199,INDEX('Sites Data'!$BH$11:$BH$210,(BQ$2+SUM($R$4:$R198))),"")</f>
        <v/>
      </c>
      <c r="BW199" s="27" t="str" cm="1">
        <f t="array" ref="BW199">IF(BQ$2&lt;=$R199,INDEX('Sites Data'!$BI$11:$BI$210,(BQ$2+SUM($R$4:$R198))),"")</f>
        <v/>
      </c>
      <c r="BX199" s="27" t="str" cm="1">
        <f t="array" ref="BX199">IF(BQ$2&lt;=$R199,INDEX('Sites Data'!$BJ$11:$BJ$210,(BQ$2+SUM($R$4:$R198))),"")</f>
        <v/>
      </c>
      <c r="BY199" s="27" t="str" cm="1">
        <f t="array" ref="BY199">IF(BQ$2&lt;=$R199,INDEX('Sites Data'!$BK$11:$BK$210,(BQ$2+SUM($R$4:$R198))),"")</f>
        <v/>
      </c>
      <c r="BZ199" s="25" t="str">
        <f>IF(BQ199="","",SUMIF(Hide[Unique Types],$C199&amp;" "&amp;BR199&amp;" "&amp;BS199&amp;" "&amp;BT199,SiteCalc2[FCI Charging Capacity '[kWh/day']]))</f>
        <v/>
      </c>
      <c r="CA199" s="27" t="str" cm="1">
        <f t="array" ref="CA199">IF(CA$2&lt;=$R199,INDEX('Sites Data'!$BC$11:$BC$210,(CA$2+SUM($R$4:$R198))),"")</f>
        <v/>
      </c>
      <c r="CB199" s="27" t="str" cm="1">
        <f t="array" ref="CB199">IF(CA$2&lt;=$R199,INDEX('Sites Data'!$BD$11:$BD$210,(CA$2+SUM($R$4:$R198))),"")</f>
        <v/>
      </c>
      <c r="CC199" s="27" t="str" cm="1">
        <f t="array" ref="CC199">IF(CA$2&lt;=$R199,INDEX('Sites Data'!$BE$11:$BE$210,(CA$2+SUM($R$4:$R198))),"")</f>
        <v/>
      </c>
      <c r="CD199" s="27" t="str" cm="1">
        <f t="array" ref="CD199">IF(CA$2&lt;=$R199,INDEX('Sites Data'!$BF$11:$BF$210,(CA$2+SUM($R$4:$R198))),"")</f>
        <v/>
      </c>
      <c r="CE199" s="27" t="str" cm="1">
        <f t="array" ref="CE199">IF(CA$2&lt;=$R199,INDEX('Sites Data'!$BG$11:$BG$210,(CA$2+SUM($R$4:$R198))),"")</f>
        <v/>
      </c>
      <c r="CF199" s="27" t="str" cm="1">
        <f t="array" ref="CF199">IF(CA$2&lt;=$R199,INDEX('Sites Data'!$BH$11:$BH$210,(CA$2+SUM($R$4:$R198))),"")</f>
        <v/>
      </c>
      <c r="CG199" s="27" t="str" cm="1">
        <f t="array" ref="CG199">IF(CA$2&lt;=$R199,INDEX('Sites Data'!$BI$11:$BI$210,(CA$2+SUM($R$4:$R198))),"")</f>
        <v/>
      </c>
      <c r="CH199" s="27" t="str" cm="1">
        <f t="array" ref="CH199">IF(CA$2&lt;=$R199,INDEX('Sites Data'!$BJ$11:$BJ$210,(CA$2+SUM($R$4:$R198))),"")</f>
        <v/>
      </c>
      <c r="CI199" s="27" t="str" cm="1">
        <f t="array" ref="CI199">IF(CA$2&lt;=$R199,INDEX('Sites Data'!$BK$11:$BK$210,(CA$2+SUM($R$4:$R198))),"")</f>
        <v/>
      </c>
      <c r="CJ199" s="25" t="str">
        <f>IF(CA199="","",SUMIF(Hide[Unique Types],$C199&amp;" "&amp;CB199&amp;" "&amp;CC199&amp;" "&amp;CD199,SiteCalc2[FCI Charging Capacity '[kWh/day']]))</f>
        <v/>
      </c>
      <c r="CK199" s="25" t="str">
        <f t="shared" si="35"/>
        <v/>
      </c>
      <c r="CL199" s="25" t="str">
        <f t="shared" si="36"/>
        <v/>
      </c>
      <c r="CM199" s="25" t="str">
        <f t="shared" si="37"/>
        <v/>
      </c>
      <c r="CN199" s="25" t="str">
        <f t="shared" si="38"/>
        <v/>
      </c>
      <c r="CO199" s="25" t="str">
        <f t="shared" si="39"/>
        <v/>
      </c>
      <c r="CP199" s="25" t="str">
        <f t="shared" si="40"/>
        <v/>
      </c>
      <c r="CQ199" s="25" t="str">
        <f t="shared" si="41"/>
        <v/>
      </c>
      <c r="CR199" s="25" t="str">
        <f t="shared" si="42"/>
        <v/>
      </c>
      <c r="CS199" s="25" t="str">
        <f t="shared" si="43"/>
        <v/>
      </c>
      <c r="CT199" s="25" t="str">
        <f t="shared" si="44"/>
        <v/>
      </c>
    </row>
    <row r="200" spans="1:98" x14ac:dyDescent="0.3">
      <c r="A200" s="20">
        <v>197</v>
      </c>
      <c r="B200" s="20">
        <f t="shared" si="46"/>
        <v>0</v>
      </c>
      <c r="D200" s="25">
        <f>_xlfn.XLOOKUP(C200,SiteChar[Site Name],SiteChar[Site Street Address],"",0,1)</f>
        <v>0</v>
      </c>
      <c r="E200" s="25" t="str">
        <f>_xlfn.XLOOKUP(D200,SiteChar[Site Street Address],SiteChar[Site City],"",0,1)</f>
        <v/>
      </c>
      <c r="F200" s="25">
        <f>_xlfn.XLOOKUP($C200,SiteChar[Site Name],SiteChar[Latitude],"",0,1)</f>
        <v>0</v>
      </c>
      <c r="G200" s="25">
        <f>_xlfn.XLOOKUP($C200,SiteChar[Site Name],SiteChar[Longitude],"",0,1)</f>
        <v>0</v>
      </c>
      <c r="H200" s="33">
        <f>_xlfn.XLOOKUP($C200,SiteChar[Site Name],SiteChar[Expected Date of Station Operation],"",0,1)</f>
        <v>0</v>
      </c>
      <c r="I200" s="34">
        <f>_xlfn.XLOOKUP($C200,SiteChar[Site Name],SiteChar[Expected Daily Permitted Hours],"",0,1)</f>
        <v>0</v>
      </c>
      <c r="J200" s="25">
        <f>_xlfn.XLOOKUP($C200,SiteChar[Site Name],SiteChar[Maximum Total Site Power 
'[kW']],"",0,1)</f>
        <v>0</v>
      </c>
      <c r="K200" s="25"/>
      <c r="L200" s="25" cm="1">
        <f t="array" ref="L200">_xlfn.XLOOKUP($C200,SiteChar[Site Name],SiteCalc1[Total Site
FCI 
Power Rating 
'[kW']],"",0,1)</f>
        <v>0</v>
      </c>
      <c r="M200" s="25" cm="1">
        <f t="array" ref="M200">_xlfn.XLOOKUP($C200,SiteChar[Site Name],SiteCalc1[Total 
Site 
LMD-FCI Power Rating 
'[kW']],"",0,1)</f>
        <v>0</v>
      </c>
      <c r="N200" s="25" cm="1">
        <f t="array" ref="N200">_xlfn.XLOOKUP($C200,SiteChar[Site Name],SiteCalc1[Total Site
HD-FCI Power Rating 
'[kW']],"",0,1)</f>
        <v>0</v>
      </c>
      <c r="O200" s="25" cm="1">
        <f t="array" ref="O200">_xlfn.XLOOKUP($C200,SiteChar[Site Name],SiteCalc2[Total Number of 
Site 
FSEs],"",0,1)</f>
        <v>0</v>
      </c>
      <c r="P200" s="27" cm="1">
        <f t="array" ref="P200">_xlfn.XLOOKUP($C200,SiteChar[Site Name],SiteCalc2[Total Number of Site
LMD-FCI FSEs],"",0,1)</f>
        <v>0</v>
      </c>
      <c r="Q200" s="27" cm="1">
        <f t="array" ref="Q200">_xlfn.XLOOKUP($C200,SiteChar[Site Name],SiteCalc2[Total Number of Site
HD-FCI FSEs],"",0,1)</f>
        <v>0</v>
      </c>
      <c r="R200" s="27" t="str" cm="1">
        <f t="array" ref="R200">_xlfn.XLOOKUP(C200,'Sites Data'!AZ207:$AZ$210,'Sites Data'!BA207:$BA$210,"",0,1)</f>
        <v/>
      </c>
      <c r="S200" s="25" t="str" cm="1">
        <f t="array" ref="S200">INDEX('Sites Data'!$BC$11:$BC$210,(S$2+SUM($R$4:R199)))</f>
        <v/>
      </c>
      <c r="T200" s="25" t="str" cm="1">
        <f t="array" ref="T200">INDEX('Sites Data'!$BD$11:$BD$210,(S$2+SUM($R$4:R199)))</f>
        <v/>
      </c>
      <c r="U200" s="25" t="str" cm="1">
        <f t="array" ref="U200">INDEX('Sites Data'!$BE$11:$BE$210,(S$2+SUM($R$4:$R199)))</f>
        <v/>
      </c>
      <c r="V200" s="25" t="str" cm="1">
        <f t="array" ref="V200">INDEX('Sites Data'!$BF$11:$BF$210,(S$2+SUM($R$4:$R199)))</f>
        <v/>
      </c>
      <c r="W200" s="25" t="str" cm="1">
        <f t="array" ref="W200">INDEX('Sites Data'!$BG$11:$BG$210,(S$2+SUM($R$4:$R199)))</f>
        <v/>
      </c>
      <c r="X200" s="25" t="str" cm="1">
        <f t="array" ref="X200">INDEX('Sites Data'!$BH$11:$BH$210,(S$2+SUM($R$4:$R199)))</f>
        <v/>
      </c>
      <c r="Y200" s="25" t="str" cm="1">
        <f t="array" ref="Y200">INDEX('Sites Data'!$BI$11:$BI$210,(S$2+SUM($R$4:$R199)))</f>
        <v/>
      </c>
      <c r="Z200" s="25" t="str" cm="1">
        <f t="array" ref="Z200">INDEX('Sites Data'!$BJ$11:$BJ$210,(S$2+SUM($R$4:$R199)))</f>
        <v/>
      </c>
      <c r="AA200" s="25" t="str" cm="1">
        <f t="array" ref="AA200">INDEX('Sites Data'!$BK$11:$BK$210,(S$2+SUM($R$4:$R199)))</f>
        <v/>
      </c>
      <c r="AB200" s="25" t="str">
        <f>IF(S200="","",SUMIF(Hide[Unique Types],$C200&amp;" "&amp;T200&amp;" "&amp;U200&amp;" "&amp;V200,SiteCalc2[FCI Charging Capacity '[kWh/day']]))</f>
        <v/>
      </c>
      <c r="AC200" s="27" t="str" cm="1">
        <f t="array" ref="AC200">IF(AC$2&lt;=$R200,INDEX('Sites Data'!$BC$11:$BC$210,(AC$2+SUM($R$4:$R199))),"")</f>
        <v/>
      </c>
      <c r="AD200" s="152" t="str" cm="1">
        <f t="array" ref="AD200">IF(AC$2&lt;=$R200,INDEX('Sites Data'!$BD$11:$BD$210,(AC$2+SUM($R$4:$R199))),"")</f>
        <v/>
      </c>
      <c r="AE200" s="27" t="str" cm="1">
        <f t="array" ref="AE200">IF(AC$2&lt;=$R200,INDEX('Sites Data'!$BE$11:$BE$210,(AC$2+SUM($R$4:$R199))),"")</f>
        <v/>
      </c>
      <c r="AF200" s="27" t="str" cm="1">
        <f t="array" ref="AF200">IF(AC$2&lt;=$R200,INDEX('Sites Data'!$BF$11:$BF$210,(AC$2+SUM($R$4:$R199))),"")</f>
        <v/>
      </c>
      <c r="AG200" s="27" t="str" cm="1">
        <f t="array" ref="AG200">IF(AC$2&lt;=$R200,INDEX('Sites Data'!$BG$11:$BG$210,(AC$2+SUM($R$4:$R199))),"")</f>
        <v/>
      </c>
      <c r="AH200" s="27" t="str" cm="1">
        <f t="array" ref="AH200">IF(AC$2&lt;=$R200,INDEX('Sites Data'!$BH$11:$BH$210,(AC$2+SUM($R$4:$R199))),"")</f>
        <v/>
      </c>
      <c r="AI200" s="27" t="str" cm="1">
        <f t="array" ref="AI200">IF(AC$2&lt;=$R200,INDEX('Sites Data'!$BI$11:$BI$210,(AC$2+SUM($R$4:$R199))),"")</f>
        <v/>
      </c>
      <c r="AJ200" s="27" t="str" cm="1">
        <f t="array" ref="AJ200">IF(AC$2&lt;=$R200,INDEX('Sites Data'!$BJ$11:$BJ$210,(AC$2+SUM($R$4:$R199))),"")</f>
        <v/>
      </c>
      <c r="AK200" s="27" t="str" cm="1">
        <f t="array" ref="AK200">IF(AC$2&lt;=$R200,INDEX('Sites Data'!$BK$11:$BK$210,(AC$2+SUM($R$4:$R199))),"")</f>
        <v/>
      </c>
      <c r="AL200" s="25" t="str">
        <f>IF(AC200="","",SUMIF(Hide[Unique Types],$C200&amp;" "&amp;AD200&amp;" "&amp;AE200&amp;" "&amp;AF200,SiteCalc2[FCI Charging Capacity '[kWh/day']]))</f>
        <v/>
      </c>
      <c r="AM200" s="27" t="str" cm="1">
        <f t="array" ref="AM200">IF(AM$2&lt;=$R200,INDEX('Sites Data'!$BC$11:$BC$210,(AM$2+SUM($R$4:$R199))),"")</f>
        <v/>
      </c>
      <c r="AN200" s="27" t="str" cm="1">
        <f t="array" ref="AN200">IF(AM$2&lt;=$R200,INDEX('Sites Data'!$BD$11:$BD$210,(AM$2+SUM($R$4:$R199))),"")</f>
        <v/>
      </c>
      <c r="AO200" s="27" t="str" cm="1">
        <f t="array" ref="AO200">IF(AM$2&lt;=$R200,INDEX('Sites Data'!$BE$11:$BE$210,(AM$2+SUM($R$4:$R199))),"")</f>
        <v/>
      </c>
      <c r="AP200" s="27" t="str" cm="1">
        <f t="array" ref="AP200">IF(AM$2&lt;=$R200,INDEX('Sites Data'!$BF$11:$BF$210,(AM$2+SUM($R$4:$R199))),"")</f>
        <v/>
      </c>
      <c r="AQ200" s="27" t="str" cm="1">
        <f t="array" ref="AQ200">IF(AM$2&lt;=$R200,INDEX('Sites Data'!$BG$11:$BG$210,(AM$2+SUM($R$4:$R199))),"")</f>
        <v/>
      </c>
      <c r="AR200" s="27" t="str" cm="1">
        <f t="array" ref="AR200">IF(AM$2&lt;=$R200,INDEX('Sites Data'!$BH$11:$BH$210,(AM$2+SUM($R$4:$R199))),"")</f>
        <v/>
      </c>
      <c r="AS200" s="27" t="str" cm="1">
        <f t="array" ref="AS200">IF(AM$2&lt;=$R200,INDEX('Sites Data'!$BI$11:$BI$210,(AM$2+SUM($R$4:$R199))),"")</f>
        <v/>
      </c>
      <c r="AT200" s="27" t="str" cm="1">
        <f t="array" ref="AT200">IF(AM$2&lt;=$R200,INDEX('Sites Data'!$BJ$11:$BJ$210,(AM$2+SUM($R$4:$R199))),"")</f>
        <v/>
      </c>
      <c r="AU200" s="27" t="str" cm="1">
        <f t="array" ref="AU200">IF(AM$2&lt;=$R200,INDEX('Sites Data'!$BK$11:$BK$210,(AM$2+SUM($R$4:$R199))),"")</f>
        <v/>
      </c>
      <c r="AV200" s="25" t="str">
        <f>IF(AM200="","",SUMIF(Hide[Unique Types],$C200&amp;" "&amp;AN200&amp;" "&amp;AO200&amp;" "&amp;AP200,SiteCalc2[FCI Charging Capacity '[kWh/day']]))</f>
        <v/>
      </c>
      <c r="AW200" s="27" t="str" cm="1">
        <f t="array" ref="AW200">IF(AW$2&lt;=$R200,INDEX('Sites Data'!$BC$11:$BC$210,(AW$2+SUM($R$4:$R199))),"")</f>
        <v/>
      </c>
      <c r="AX200" s="27" t="str" cm="1">
        <f t="array" ref="AX200">IF(AW$2&lt;=$R200,INDEX('Sites Data'!$BD$11:$BD$210,(AW$2+SUM($R$4:$R199))),"")</f>
        <v/>
      </c>
      <c r="AY200" s="27" t="str" cm="1">
        <f t="array" ref="AY200">IF(AW$2&lt;=$R200,INDEX('Sites Data'!$BE$11:$BE$210,(AW$2+SUM($R$4:$R199))),"")</f>
        <v/>
      </c>
      <c r="AZ200" s="27" t="str" cm="1">
        <f t="array" ref="AZ200">IF(AW$2&lt;=$R200,INDEX('Sites Data'!$BF$11:$BF$210,(AW$2+SUM($R$4:$R199))),"")</f>
        <v/>
      </c>
      <c r="BA200" s="27" t="str" cm="1">
        <f t="array" ref="BA200">IF(AW$2&lt;=$R200,INDEX('Sites Data'!$BG$11:$BG$210,(AW$2+SUM($R$4:$R199))),"")</f>
        <v/>
      </c>
      <c r="BB200" s="27" t="str" cm="1">
        <f t="array" ref="BB200">IF(AW$2&lt;=$R200,INDEX('Sites Data'!$BH$11:$BH$210,(AW$2+SUM($R$4:$R199))),"")</f>
        <v/>
      </c>
      <c r="BC200" s="27" t="str" cm="1">
        <f t="array" ref="BC200">IF(AW$2&lt;=$R200,INDEX('Sites Data'!$BI$11:$BI$210,(AW$2+SUM($R$4:$R199))),"")</f>
        <v/>
      </c>
      <c r="BD200" s="27" t="str" cm="1">
        <f t="array" ref="BD200">IF(AW$2&lt;=$R200,INDEX('Sites Data'!$BJ$11:$BJ$210,(AW$2+SUM($R$4:$R199))),"")</f>
        <v/>
      </c>
      <c r="BE200" s="27" t="str" cm="1">
        <f t="array" ref="BE200">IF(AW$2&lt;=$R200,INDEX('Sites Data'!$BK$11:$BK$210,(AW$2+SUM($R$4:$R199))),"")</f>
        <v/>
      </c>
      <c r="BF200" s="25" t="str">
        <f>IF(AW200="","",SUMIF(Hide[Unique Types],$C200&amp;" "&amp;AX200&amp;" "&amp;AY200&amp;" "&amp;AZ200,SiteCalc2[FCI Charging Capacity '[kWh/day']]))</f>
        <v/>
      </c>
      <c r="BG200" s="27" t="str" cm="1">
        <f t="array" ref="BG200">IF(BG$2&lt;=$R200,INDEX('Sites Data'!$BC$11:$BC$210,(BG$2+SUM($R$4:$R199))),"")</f>
        <v/>
      </c>
      <c r="BH200" s="27" t="str" cm="1">
        <f t="array" ref="BH200">IF(BG$2&lt;=$R200,INDEX('Sites Data'!$BD$11:$BD$210,(BG$2+SUM($R$4:$R199))),"")</f>
        <v/>
      </c>
      <c r="BI200" s="27" t="str" cm="1">
        <f t="array" ref="BI200">IF(BG$2&lt;=$R200,INDEX('Sites Data'!$BE$11:$BE$210,(BG$2+SUM($R$4:$R199))),"")</f>
        <v/>
      </c>
      <c r="BJ200" s="27" t="str" cm="1">
        <f t="array" ref="BJ200">IF(BG$2&lt;=$R200,INDEX('Sites Data'!$BF$11:$BF$210,(BG$2+SUM($R$4:$R199))),"")</f>
        <v/>
      </c>
      <c r="BK200" s="27" t="str" cm="1">
        <f t="array" ref="BK200">IF(BG$2&lt;=$R200,INDEX('Sites Data'!$BG$11:$BG$210,(BG$2+SUM($R$4:$R199))),"")</f>
        <v/>
      </c>
      <c r="BL200" s="27" t="str" cm="1">
        <f t="array" ref="BL200">IF(BG$2&lt;=$R200,INDEX('Sites Data'!$BH$11:$BH$210,(BG$2+SUM($R$4:$R199))),"")</f>
        <v/>
      </c>
      <c r="BM200" s="27" t="str" cm="1">
        <f t="array" ref="BM200">IF(BG$2&lt;=$R200,INDEX('Sites Data'!$BI$11:$BI$210,(BG$2+SUM($R$4:$R199))),"")</f>
        <v/>
      </c>
      <c r="BN200" s="27" t="str" cm="1">
        <f t="array" ref="BN200">IF(BG$2&lt;=$R200,INDEX('Sites Data'!$BJ$11:$BJ$210,(BG$2+SUM($R$4:$R199))),"")</f>
        <v/>
      </c>
      <c r="BO200" s="27" t="str" cm="1">
        <f t="array" ref="BO200">IF(BG$2&lt;=$R200,INDEX('Sites Data'!$BK$11:$BK$210,(BG$2+SUM($R$4:$R199))),"")</f>
        <v/>
      </c>
      <c r="BP200" s="25" t="str">
        <f>IF(BG200="","",SUMIF(Hide[Unique Types],$C200&amp;" "&amp;BH200&amp;" "&amp;BI200&amp;" "&amp;BJ200,SiteCalc2[FCI Charging Capacity '[kWh/day']]))</f>
        <v/>
      </c>
      <c r="BQ200" s="27" t="str" cm="1">
        <f t="array" ref="BQ200">IF(BQ$2&lt;=$R200,INDEX('Sites Data'!$BC$11:$BC$210,(BQ$2+SUM($R$4:$R199))),"")</f>
        <v/>
      </c>
      <c r="BR200" s="27" t="str" cm="1">
        <f t="array" ref="BR200">IF(BQ$2&lt;=$R200,INDEX('Sites Data'!$BD$11:$BD$210,(BQ$2+SUM($R$4:$R199))),"")</f>
        <v/>
      </c>
      <c r="BS200" s="27" t="str" cm="1">
        <f t="array" ref="BS200">IF(BQ$2&lt;=$R200,INDEX('Sites Data'!$BE$11:$BE$210,(BQ$2+SUM($R$4:$R199))),"")</f>
        <v/>
      </c>
      <c r="BT200" s="27" t="str" cm="1">
        <f t="array" ref="BT200">IF(BQ$2&lt;=$R200,INDEX('Sites Data'!$BF$11:$BF$210,(BQ$2+SUM($R$4:$R199))),"")</f>
        <v/>
      </c>
      <c r="BU200" s="27" t="str" cm="1">
        <f t="array" ref="BU200">IF(BQ$2&lt;=$R200,INDEX('Sites Data'!$BG$11:$BG$210,(BQ$2+SUM($R$4:$R199))),"")</f>
        <v/>
      </c>
      <c r="BV200" s="27" t="str" cm="1">
        <f t="array" ref="BV200">IF(BQ$2&lt;=$R200,INDEX('Sites Data'!$BH$11:$BH$210,(BQ$2+SUM($R$4:$R199))),"")</f>
        <v/>
      </c>
      <c r="BW200" s="27" t="str" cm="1">
        <f t="array" ref="BW200">IF(BQ$2&lt;=$R200,INDEX('Sites Data'!$BI$11:$BI$210,(BQ$2+SUM($R$4:$R199))),"")</f>
        <v/>
      </c>
      <c r="BX200" s="27" t="str" cm="1">
        <f t="array" ref="BX200">IF(BQ$2&lt;=$R200,INDEX('Sites Data'!$BJ$11:$BJ$210,(BQ$2+SUM($R$4:$R199))),"")</f>
        <v/>
      </c>
      <c r="BY200" s="27" t="str" cm="1">
        <f t="array" ref="BY200">IF(BQ$2&lt;=$R200,INDEX('Sites Data'!$BK$11:$BK$210,(BQ$2+SUM($R$4:$R199))),"")</f>
        <v/>
      </c>
      <c r="BZ200" s="25" t="str">
        <f>IF(BQ200="","",SUMIF(Hide[Unique Types],$C200&amp;" "&amp;BR200&amp;" "&amp;BS200&amp;" "&amp;BT200,SiteCalc2[FCI Charging Capacity '[kWh/day']]))</f>
        <v/>
      </c>
      <c r="CA200" s="27" t="str" cm="1">
        <f t="array" ref="CA200">IF(CA$2&lt;=$R200,INDEX('Sites Data'!$BC$11:$BC$210,(CA$2+SUM($R$4:$R199))),"")</f>
        <v/>
      </c>
      <c r="CB200" s="27" t="str" cm="1">
        <f t="array" ref="CB200">IF(CA$2&lt;=$R200,INDEX('Sites Data'!$BD$11:$BD$210,(CA$2+SUM($R$4:$R199))),"")</f>
        <v/>
      </c>
      <c r="CC200" s="27" t="str" cm="1">
        <f t="array" ref="CC200">IF(CA$2&lt;=$R200,INDEX('Sites Data'!$BE$11:$BE$210,(CA$2+SUM($R$4:$R199))),"")</f>
        <v/>
      </c>
      <c r="CD200" s="27" t="str" cm="1">
        <f t="array" ref="CD200">IF(CA$2&lt;=$R200,INDEX('Sites Data'!$BF$11:$BF$210,(CA$2+SUM($R$4:$R199))),"")</f>
        <v/>
      </c>
      <c r="CE200" s="27" t="str" cm="1">
        <f t="array" ref="CE200">IF(CA$2&lt;=$R200,INDEX('Sites Data'!$BG$11:$BG$210,(CA$2+SUM($R$4:$R199))),"")</f>
        <v/>
      </c>
      <c r="CF200" s="27" t="str" cm="1">
        <f t="array" ref="CF200">IF(CA$2&lt;=$R200,INDEX('Sites Data'!$BH$11:$BH$210,(CA$2+SUM($R$4:$R199))),"")</f>
        <v/>
      </c>
      <c r="CG200" s="27" t="str" cm="1">
        <f t="array" ref="CG200">IF(CA$2&lt;=$R200,INDEX('Sites Data'!$BI$11:$BI$210,(CA$2+SUM($R$4:$R199))),"")</f>
        <v/>
      </c>
      <c r="CH200" s="27" t="str" cm="1">
        <f t="array" ref="CH200">IF(CA$2&lt;=$R200,INDEX('Sites Data'!$BJ$11:$BJ$210,(CA$2+SUM($R$4:$R199))),"")</f>
        <v/>
      </c>
      <c r="CI200" s="27" t="str" cm="1">
        <f t="array" ref="CI200">IF(CA$2&lt;=$R200,INDEX('Sites Data'!$BK$11:$BK$210,(CA$2+SUM($R$4:$R199))),"")</f>
        <v/>
      </c>
      <c r="CJ200" s="25" t="str">
        <f>IF(CA200="","",SUMIF(Hide[Unique Types],$C200&amp;" "&amp;CB200&amp;" "&amp;CC200&amp;" "&amp;CD200,SiteCalc2[FCI Charging Capacity '[kWh/day']]))</f>
        <v/>
      </c>
      <c r="CK200" s="25" t="str">
        <f t="shared" si="35"/>
        <v/>
      </c>
      <c r="CL200" s="25" t="str">
        <f t="shared" si="36"/>
        <v/>
      </c>
      <c r="CM200" s="25" t="str">
        <f t="shared" si="37"/>
        <v/>
      </c>
      <c r="CN200" s="25" t="str">
        <f t="shared" si="38"/>
        <v/>
      </c>
      <c r="CO200" s="25" t="str">
        <f t="shared" si="39"/>
        <v/>
      </c>
      <c r="CP200" s="25" t="str">
        <f t="shared" si="40"/>
        <v/>
      </c>
      <c r="CQ200" s="25" t="str">
        <f t="shared" si="41"/>
        <v/>
      </c>
      <c r="CR200" s="25" t="str">
        <f t="shared" si="42"/>
        <v/>
      </c>
      <c r="CS200" s="25" t="str">
        <f t="shared" si="43"/>
        <v/>
      </c>
      <c r="CT200" s="25" t="str">
        <f t="shared" si="44"/>
        <v/>
      </c>
    </row>
    <row r="201" spans="1:98" x14ac:dyDescent="0.3">
      <c r="A201" s="20">
        <v>198</v>
      </c>
      <c r="B201" s="20">
        <f t="shared" si="46"/>
        <v>0</v>
      </c>
      <c r="D201" s="25">
        <f>_xlfn.XLOOKUP(C201,SiteChar[Site Name],SiteChar[Site Street Address],"",0,1)</f>
        <v>0</v>
      </c>
      <c r="E201" s="25" t="str">
        <f>_xlfn.XLOOKUP(D201,SiteChar[Site Street Address],SiteChar[Site City],"",0,1)</f>
        <v/>
      </c>
      <c r="F201" s="25">
        <f>_xlfn.XLOOKUP($C201,SiteChar[Site Name],SiteChar[Latitude],"",0,1)</f>
        <v>0</v>
      </c>
      <c r="G201" s="25">
        <f>_xlfn.XLOOKUP($C201,SiteChar[Site Name],SiteChar[Longitude],"",0,1)</f>
        <v>0</v>
      </c>
      <c r="H201" s="33">
        <f>_xlfn.XLOOKUP($C201,SiteChar[Site Name],SiteChar[Expected Date of Station Operation],"",0,1)</f>
        <v>0</v>
      </c>
      <c r="I201" s="34">
        <f>_xlfn.XLOOKUP($C201,SiteChar[Site Name],SiteChar[Expected Daily Permitted Hours],"",0,1)</f>
        <v>0</v>
      </c>
      <c r="J201" s="25">
        <f>_xlfn.XLOOKUP($C201,SiteChar[Site Name],SiteChar[Maximum Total Site Power 
'[kW']],"",0,1)</f>
        <v>0</v>
      </c>
      <c r="K201" s="25"/>
      <c r="L201" s="25" cm="1">
        <f t="array" ref="L201">_xlfn.XLOOKUP($C201,SiteChar[Site Name],SiteCalc1[Total Site
FCI 
Power Rating 
'[kW']],"",0,1)</f>
        <v>0</v>
      </c>
      <c r="M201" s="25" cm="1">
        <f t="array" ref="M201">_xlfn.XLOOKUP($C201,SiteChar[Site Name],SiteCalc1[Total 
Site 
LMD-FCI Power Rating 
'[kW']],"",0,1)</f>
        <v>0</v>
      </c>
      <c r="N201" s="25" cm="1">
        <f t="array" ref="N201">_xlfn.XLOOKUP($C201,SiteChar[Site Name],SiteCalc1[Total Site
HD-FCI Power Rating 
'[kW']],"",0,1)</f>
        <v>0</v>
      </c>
      <c r="O201" s="25" cm="1">
        <f t="array" ref="O201">_xlfn.XLOOKUP($C201,SiteChar[Site Name],SiteCalc2[Total Number of 
Site 
FSEs],"",0,1)</f>
        <v>0</v>
      </c>
      <c r="P201" s="27" cm="1">
        <f t="array" ref="P201">_xlfn.XLOOKUP($C201,SiteChar[Site Name],SiteCalc2[Total Number of Site
LMD-FCI FSEs],"",0,1)</f>
        <v>0</v>
      </c>
      <c r="Q201" s="27" cm="1">
        <f t="array" ref="Q201">_xlfn.XLOOKUP($C201,SiteChar[Site Name],SiteCalc2[Total Number of Site
HD-FCI FSEs],"",0,1)</f>
        <v>0</v>
      </c>
      <c r="R201" s="27" t="str" cm="1">
        <f t="array" ref="R201">_xlfn.XLOOKUP(C201,'Sites Data'!AZ208:$AZ$210,'Sites Data'!BA208:$BA$210,"",0,1)</f>
        <v/>
      </c>
      <c r="S201" s="25" t="str" cm="1">
        <f t="array" ref="S201">INDEX('Sites Data'!$BC$11:$BC$210,(S$2+SUM($R$4:R200)))</f>
        <v/>
      </c>
      <c r="T201" s="25" t="str" cm="1">
        <f t="array" ref="T201">INDEX('Sites Data'!$BD$11:$BD$210,(S$2+SUM($R$4:R200)))</f>
        <v/>
      </c>
      <c r="U201" s="25" t="str" cm="1">
        <f t="array" ref="U201">INDEX('Sites Data'!$BE$11:$BE$210,(S$2+SUM($R$4:$R200)))</f>
        <v/>
      </c>
      <c r="V201" s="25" t="str" cm="1">
        <f t="array" ref="V201">INDEX('Sites Data'!$BF$11:$BF$210,(S$2+SUM($R$4:$R200)))</f>
        <v/>
      </c>
      <c r="W201" s="25" t="str" cm="1">
        <f t="array" ref="W201">INDEX('Sites Data'!$BG$11:$BG$210,(S$2+SUM($R$4:$R200)))</f>
        <v/>
      </c>
      <c r="X201" s="25" t="str" cm="1">
        <f t="array" ref="X201">INDEX('Sites Data'!$BH$11:$BH$210,(S$2+SUM($R$4:$R200)))</f>
        <v/>
      </c>
      <c r="Y201" s="25" t="str" cm="1">
        <f t="array" ref="Y201">INDEX('Sites Data'!$BI$11:$BI$210,(S$2+SUM($R$4:$R200)))</f>
        <v/>
      </c>
      <c r="Z201" s="25" t="str" cm="1">
        <f t="array" ref="Z201">INDEX('Sites Data'!$BJ$11:$BJ$210,(S$2+SUM($R$4:$R200)))</f>
        <v/>
      </c>
      <c r="AA201" s="25" t="str" cm="1">
        <f t="array" ref="AA201">INDEX('Sites Data'!$BK$11:$BK$210,(S$2+SUM($R$4:$R200)))</f>
        <v/>
      </c>
      <c r="AB201" s="25" t="str">
        <f>IF(S201="","",SUMIF(Hide[Unique Types],$C201&amp;" "&amp;T201&amp;" "&amp;U201&amp;" "&amp;V201,SiteCalc2[FCI Charging Capacity '[kWh/day']]))</f>
        <v/>
      </c>
      <c r="AC201" s="27" t="str" cm="1">
        <f t="array" ref="AC201">IF(AC$2&lt;=$R201,INDEX('Sites Data'!$BC$11:$BC$210,(AC$2+SUM($R$4:$R200))),"")</f>
        <v/>
      </c>
      <c r="AD201" s="152" t="str" cm="1">
        <f t="array" ref="AD201">IF(AC$2&lt;=$R201,INDEX('Sites Data'!$BD$11:$BD$210,(AC$2+SUM($R$4:$R200))),"")</f>
        <v/>
      </c>
      <c r="AE201" s="27" t="str" cm="1">
        <f t="array" ref="AE201">IF(AC$2&lt;=$R201,INDEX('Sites Data'!$BE$11:$BE$210,(AC$2+SUM($R$4:$R200))),"")</f>
        <v/>
      </c>
      <c r="AF201" s="27" t="str" cm="1">
        <f t="array" ref="AF201">IF(AC$2&lt;=$R201,INDEX('Sites Data'!$BF$11:$BF$210,(AC$2+SUM($R$4:$R200))),"")</f>
        <v/>
      </c>
      <c r="AG201" s="27" t="str" cm="1">
        <f t="array" ref="AG201">IF(AC$2&lt;=$R201,INDEX('Sites Data'!$BG$11:$BG$210,(AC$2+SUM($R$4:$R200))),"")</f>
        <v/>
      </c>
      <c r="AH201" s="27" t="str" cm="1">
        <f t="array" ref="AH201">IF(AC$2&lt;=$R201,INDEX('Sites Data'!$BH$11:$BH$210,(AC$2+SUM($R$4:$R200))),"")</f>
        <v/>
      </c>
      <c r="AI201" s="27" t="str" cm="1">
        <f t="array" ref="AI201">IF(AC$2&lt;=$R201,INDEX('Sites Data'!$BI$11:$BI$210,(AC$2+SUM($R$4:$R200))),"")</f>
        <v/>
      </c>
      <c r="AJ201" s="27" t="str" cm="1">
        <f t="array" ref="AJ201">IF(AC$2&lt;=$R201,INDEX('Sites Data'!$BJ$11:$BJ$210,(AC$2+SUM($R$4:$R200))),"")</f>
        <v/>
      </c>
      <c r="AK201" s="27" t="str" cm="1">
        <f t="array" ref="AK201">IF(AC$2&lt;=$R201,INDEX('Sites Data'!$BK$11:$BK$210,(AC$2+SUM($R$4:$R200))),"")</f>
        <v/>
      </c>
      <c r="AL201" s="25" t="str">
        <f>IF(AC201="","",SUMIF(Hide[Unique Types],$C201&amp;" "&amp;AD201&amp;" "&amp;AE201&amp;" "&amp;AF201,SiteCalc2[FCI Charging Capacity '[kWh/day']]))</f>
        <v/>
      </c>
      <c r="AM201" s="27" t="str" cm="1">
        <f t="array" ref="AM201">IF(AM$2&lt;=$R201,INDEX('Sites Data'!$BC$11:$BC$210,(AM$2+SUM($R$4:$R200))),"")</f>
        <v/>
      </c>
      <c r="AN201" s="27" t="str" cm="1">
        <f t="array" ref="AN201">IF(AM$2&lt;=$R201,INDEX('Sites Data'!$BD$11:$BD$210,(AM$2+SUM($R$4:$R200))),"")</f>
        <v/>
      </c>
      <c r="AO201" s="27" t="str" cm="1">
        <f t="array" ref="AO201">IF(AM$2&lt;=$R201,INDEX('Sites Data'!$BE$11:$BE$210,(AM$2+SUM($R$4:$R200))),"")</f>
        <v/>
      </c>
      <c r="AP201" s="27" t="str" cm="1">
        <f t="array" ref="AP201">IF(AM$2&lt;=$R201,INDEX('Sites Data'!$BF$11:$BF$210,(AM$2+SUM($R$4:$R200))),"")</f>
        <v/>
      </c>
      <c r="AQ201" s="27" t="str" cm="1">
        <f t="array" ref="AQ201">IF(AM$2&lt;=$R201,INDEX('Sites Data'!$BG$11:$BG$210,(AM$2+SUM($R$4:$R200))),"")</f>
        <v/>
      </c>
      <c r="AR201" s="27" t="str" cm="1">
        <f t="array" ref="AR201">IF(AM$2&lt;=$R201,INDEX('Sites Data'!$BH$11:$BH$210,(AM$2+SUM($R$4:$R200))),"")</f>
        <v/>
      </c>
      <c r="AS201" s="27" t="str" cm="1">
        <f t="array" ref="AS201">IF(AM$2&lt;=$R201,INDEX('Sites Data'!$BI$11:$BI$210,(AM$2+SUM($R$4:$R200))),"")</f>
        <v/>
      </c>
      <c r="AT201" s="27" t="str" cm="1">
        <f t="array" ref="AT201">IF(AM$2&lt;=$R201,INDEX('Sites Data'!$BJ$11:$BJ$210,(AM$2+SUM($R$4:$R200))),"")</f>
        <v/>
      </c>
      <c r="AU201" s="27" t="str" cm="1">
        <f t="array" ref="AU201">IF(AM$2&lt;=$R201,INDEX('Sites Data'!$BK$11:$BK$210,(AM$2+SUM($R$4:$R200))),"")</f>
        <v/>
      </c>
      <c r="AV201" s="25" t="str">
        <f>IF(AM201="","",SUMIF(Hide[Unique Types],$C201&amp;" "&amp;AN201&amp;" "&amp;AO201&amp;" "&amp;AP201,SiteCalc2[FCI Charging Capacity '[kWh/day']]))</f>
        <v/>
      </c>
      <c r="AW201" s="27" t="str" cm="1">
        <f t="array" ref="AW201">IF(AW$2&lt;=$R201,INDEX('Sites Data'!$BC$11:$BC$210,(AW$2+SUM($R$4:$R200))),"")</f>
        <v/>
      </c>
      <c r="AX201" s="27" t="str" cm="1">
        <f t="array" ref="AX201">IF(AW$2&lt;=$R201,INDEX('Sites Data'!$BD$11:$BD$210,(AW$2+SUM($R$4:$R200))),"")</f>
        <v/>
      </c>
      <c r="AY201" s="27" t="str" cm="1">
        <f t="array" ref="AY201">IF(AW$2&lt;=$R201,INDEX('Sites Data'!$BE$11:$BE$210,(AW$2+SUM($R$4:$R200))),"")</f>
        <v/>
      </c>
      <c r="AZ201" s="27" t="str" cm="1">
        <f t="array" ref="AZ201">IF(AW$2&lt;=$R201,INDEX('Sites Data'!$BF$11:$BF$210,(AW$2+SUM($R$4:$R200))),"")</f>
        <v/>
      </c>
      <c r="BA201" s="27" t="str" cm="1">
        <f t="array" ref="BA201">IF(AW$2&lt;=$R201,INDEX('Sites Data'!$BG$11:$BG$210,(AW$2+SUM($R$4:$R200))),"")</f>
        <v/>
      </c>
      <c r="BB201" s="27" t="str" cm="1">
        <f t="array" ref="BB201">IF(AW$2&lt;=$R201,INDEX('Sites Data'!$BH$11:$BH$210,(AW$2+SUM($R$4:$R200))),"")</f>
        <v/>
      </c>
      <c r="BC201" s="27" t="str" cm="1">
        <f t="array" ref="BC201">IF(AW$2&lt;=$R201,INDEX('Sites Data'!$BI$11:$BI$210,(AW$2+SUM($R$4:$R200))),"")</f>
        <v/>
      </c>
      <c r="BD201" s="27" t="str" cm="1">
        <f t="array" ref="BD201">IF(AW$2&lt;=$R201,INDEX('Sites Data'!$BJ$11:$BJ$210,(AW$2+SUM($R$4:$R200))),"")</f>
        <v/>
      </c>
      <c r="BE201" s="27" t="str" cm="1">
        <f t="array" ref="BE201">IF(AW$2&lt;=$R201,INDEX('Sites Data'!$BK$11:$BK$210,(AW$2+SUM($R$4:$R200))),"")</f>
        <v/>
      </c>
      <c r="BF201" s="25" t="str">
        <f>IF(AW201="","",SUMIF(Hide[Unique Types],$C201&amp;" "&amp;AX201&amp;" "&amp;AY201&amp;" "&amp;AZ201,SiteCalc2[FCI Charging Capacity '[kWh/day']]))</f>
        <v/>
      </c>
      <c r="BG201" s="27" t="str" cm="1">
        <f t="array" ref="BG201">IF(BG$2&lt;=$R201,INDEX('Sites Data'!$BC$11:$BC$210,(BG$2+SUM($R$4:$R200))),"")</f>
        <v/>
      </c>
      <c r="BH201" s="27" t="str" cm="1">
        <f t="array" ref="BH201">IF(BG$2&lt;=$R201,INDEX('Sites Data'!$BD$11:$BD$210,(BG$2+SUM($R$4:$R200))),"")</f>
        <v/>
      </c>
      <c r="BI201" s="27" t="str" cm="1">
        <f t="array" ref="BI201">IF(BG$2&lt;=$R201,INDEX('Sites Data'!$BE$11:$BE$210,(BG$2+SUM($R$4:$R200))),"")</f>
        <v/>
      </c>
      <c r="BJ201" s="27" t="str" cm="1">
        <f t="array" ref="BJ201">IF(BG$2&lt;=$R201,INDEX('Sites Data'!$BF$11:$BF$210,(BG$2+SUM($R$4:$R200))),"")</f>
        <v/>
      </c>
      <c r="BK201" s="27" t="str" cm="1">
        <f t="array" ref="BK201">IF(BG$2&lt;=$R201,INDEX('Sites Data'!$BG$11:$BG$210,(BG$2+SUM($R$4:$R200))),"")</f>
        <v/>
      </c>
      <c r="BL201" s="27" t="str" cm="1">
        <f t="array" ref="BL201">IF(BG$2&lt;=$R201,INDEX('Sites Data'!$BH$11:$BH$210,(BG$2+SUM($R$4:$R200))),"")</f>
        <v/>
      </c>
      <c r="BM201" s="27" t="str" cm="1">
        <f t="array" ref="BM201">IF(BG$2&lt;=$R201,INDEX('Sites Data'!$BI$11:$BI$210,(BG$2+SUM($R$4:$R200))),"")</f>
        <v/>
      </c>
      <c r="BN201" s="27" t="str" cm="1">
        <f t="array" ref="BN201">IF(BG$2&lt;=$R201,INDEX('Sites Data'!$BJ$11:$BJ$210,(BG$2+SUM($R$4:$R200))),"")</f>
        <v/>
      </c>
      <c r="BO201" s="27" t="str" cm="1">
        <f t="array" ref="BO201">IF(BG$2&lt;=$R201,INDEX('Sites Data'!$BK$11:$BK$210,(BG$2+SUM($R$4:$R200))),"")</f>
        <v/>
      </c>
      <c r="BP201" s="25" t="str">
        <f>IF(BG201="","",SUMIF(Hide[Unique Types],$C201&amp;" "&amp;BH201&amp;" "&amp;BI201&amp;" "&amp;BJ201,SiteCalc2[FCI Charging Capacity '[kWh/day']]))</f>
        <v/>
      </c>
      <c r="BQ201" s="27" t="str" cm="1">
        <f t="array" ref="BQ201">IF(BQ$2&lt;=$R201,INDEX('Sites Data'!$BC$11:$BC$210,(BQ$2+SUM($R$4:$R200))),"")</f>
        <v/>
      </c>
      <c r="BR201" s="27" t="str" cm="1">
        <f t="array" ref="BR201">IF(BQ$2&lt;=$R201,INDEX('Sites Data'!$BD$11:$BD$210,(BQ$2+SUM($R$4:$R200))),"")</f>
        <v/>
      </c>
      <c r="BS201" s="27" t="str" cm="1">
        <f t="array" ref="BS201">IF(BQ$2&lt;=$R201,INDEX('Sites Data'!$BE$11:$BE$210,(BQ$2+SUM($R$4:$R200))),"")</f>
        <v/>
      </c>
      <c r="BT201" s="27" t="str" cm="1">
        <f t="array" ref="BT201">IF(BQ$2&lt;=$R201,INDEX('Sites Data'!$BF$11:$BF$210,(BQ$2+SUM($R$4:$R200))),"")</f>
        <v/>
      </c>
      <c r="BU201" s="27" t="str" cm="1">
        <f t="array" ref="BU201">IF(BQ$2&lt;=$R201,INDEX('Sites Data'!$BG$11:$BG$210,(BQ$2+SUM($R$4:$R200))),"")</f>
        <v/>
      </c>
      <c r="BV201" s="27" t="str" cm="1">
        <f t="array" ref="BV201">IF(BQ$2&lt;=$R201,INDEX('Sites Data'!$BH$11:$BH$210,(BQ$2+SUM($R$4:$R200))),"")</f>
        <v/>
      </c>
      <c r="BW201" s="27" t="str" cm="1">
        <f t="array" ref="BW201">IF(BQ$2&lt;=$R201,INDEX('Sites Data'!$BI$11:$BI$210,(BQ$2+SUM($R$4:$R200))),"")</f>
        <v/>
      </c>
      <c r="BX201" s="27" t="str" cm="1">
        <f t="array" ref="BX201">IF(BQ$2&lt;=$R201,INDEX('Sites Data'!$BJ$11:$BJ$210,(BQ$2+SUM($R$4:$R200))),"")</f>
        <v/>
      </c>
      <c r="BY201" s="27" t="str" cm="1">
        <f t="array" ref="BY201">IF(BQ$2&lt;=$R201,INDEX('Sites Data'!$BK$11:$BK$210,(BQ$2+SUM($R$4:$R200))),"")</f>
        <v/>
      </c>
      <c r="BZ201" s="25" t="str">
        <f>IF(BQ201="","",SUMIF(Hide[Unique Types],$C201&amp;" "&amp;BR201&amp;" "&amp;BS201&amp;" "&amp;BT201,SiteCalc2[FCI Charging Capacity '[kWh/day']]))</f>
        <v/>
      </c>
      <c r="CA201" s="27" t="str" cm="1">
        <f t="array" ref="CA201">IF(CA$2&lt;=$R201,INDEX('Sites Data'!$BC$11:$BC$210,(CA$2+SUM($R$4:$R200))),"")</f>
        <v/>
      </c>
      <c r="CB201" s="27" t="str" cm="1">
        <f t="array" ref="CB201">IF(CA$2&lt;=$R201,INDEX('Sites Data'!$BD$11:$BD$210,(CA$2+SUM($R$4:$R200))),"")</f>
        <v/>
      </c>
      <c r="CC201" s="27" t="str" cm="1">
        <f t="array" ref="CC201">IF(CA$2&lt;=$R201,INDEX('Sites Data'!$BE$11:$BE$210,(CA$2+SUM($R$4:$R200))),"")</f>
        <v/>
      </c>
      <c r="CD201" s="27" t="str" cm="1">
        <f t="array" ref="CD201">IF(CA$2&lt;=$R201,INDEX('Sites Data'!$BF$11:$BF$210,(CA$2+SUM($R$4:$R200))),"")</f>
        <v/>
      </c>
      <c r="CE201" s="27" t="str" cm="1">
        <f t="array" ref="CE201">IF(CA$2&lt;=$R201,INDEX('Sites Data'!$BG$11:$BG$210,(CA$2+SUM($R$4:$R200))),"")</f>
        <v/>
      </c>
      <c r="CF201" s="27" t="str" cm="1">
        <f t="array" ref="CF201">IF(CA$2&lt;=$R201,INDEX('Sites Data'!$BH$11:$BH$210,(CA$2+SUM($R$4:$R200))),"")</f>
        <v/>
      </c>
      <c r="CG201" s="27" t="str" cm="1">
        <f t="array" ref="CG201">IF(CA$2&lt;=$R201,INDEX('Sites Data'!$BI$11:$BI$210,(CA$2+SUM($R$4:$R200))),"")</f>
        <v/>
      </c>
      <c r="CH201" s="27" t="str" cm="1">
        <f t="array" ref="CH201">IF(CA$2&lt;=$R201,INDEX('Sites Data'!$BJ$11:$BJ$210,(CA$2+SUM($R$4:$R200))),"")</f>
        <v/>
      </c>
      <c r="CI201" s="27" t="str" cm="1">
        <f t="array" ref="CI201">IF(CA$2&lt;=$R201,INDEX('Sites Data'!$BK$11:$BK$210,(CA$2+SUM($R$4:$R200))),"")</f>
        <v/>
      </c>
      <c r="CJ201" s="25" t="str">
        <f>IF(CA201="","",SUMIF(Hide[Unique Types],$C201&amp;" "&amp;CB201&amp;" "&amp;CC201&amp;" "&amp;CD201,SiteCalc2[FCI Charging Capacity '[kWh/day']]))</f>
        <v/>
      </c>
      <c r="CK201" s="25" t="str">
        <f t="shared" ref="CK201:CK203" si="47">IFERROR(LEFT(S201&amp;CHAR(10)&amp;AC201&amp;CHAR(10)&amp;AM201&amp;CHAR(10)&amp;AW201&amp;CHAR(10)&amp;BG201&amp;CHAR(10)&amp;BQ201&amp;CHAR(10)&amp;CA201,
LEN(S201&amp;CHAR(10)&amp;AC201&amp;CHAR(10)&amp;AM201&amp;CHAR(10)&amp;AW201&amp;CHAR(10)&amp;BG201&amp;CHAR(10)&amp;BQ201&amp;CHAR(10)&amp;CA201)-(7-$R201)),"")</f>
        <v/>
      </c>
      <c r="CL201" s="25" t="str">
        <f t="shared" ref="CL201:CL203" si="48">IFERROR(LEFT(T201&amp;CHAR(10)&amp;AD201&amp;CHAR(10)&amp;AN201&amp;CHAR(10)&amp;AX201&amp;CHAR(10)&amp;BH201&amp;CHAR(10)&amp;BR201&amp;CHAR(10)&amp;CB201,
LEN(T201&amp;CHAR(10)&amp;AD201&amp;CHAR(10)&amp;AN201&amp;CHAR(10)&amp;AX201&amp;CHAR(10)&amp;BH201&amp;CHAR(10)&amp;BR201&amp;CHAR(10)&amp;CB201)-(7-$R201)),"")</f>
        <v/>
      </c>
      <c r="CM201" s="25" t="str">
        <f t="shared" ref="CM201:CM203" si="49">IFERROR(LEFT(U201&amp;CHAR(10)&amp;AE201&amp;CHAR(10)&amp;AO201&amp;CHAR(10)&amp;AY201&amp;CHAR(10)&amp;BI201&amp;CHAR(10)&amp;BS201&amp;CHAR(10)&amp;CC201,
LEN(U201&amp;CHAR(10)&amp;AE201&amp;CHAR(10)&amp;AO201&amp;CHAR(10)&amp;AY201&amp;CHAR(10)&amp;BI201&amp;CHAR(10)&amp;BS201&amp;CHAR(10)&amp;CC201)-(7-$R201)),"")</f>
        <v/>
      </c>
      <c r="CN201" s="25" t="str">
        <f t="shared" ref="CN201:CN203" si="50">IFERROR(LEFT(V201&amp;CHAR(10)&amp;AF201&amp;CHAR(10)&amp;AP201&amp;CHAR(10)&amp;AZ201&amp;CHAR(10)&amp;BJ201&amp;CHAR(10)&amp;BT201&amp;CHAR(10)&amp;CD201,
LEN(V201&amp;CHAR(10)&amp;AF201&amp;CHAR(10)&amp;AP201&amp;CHAR(10)&amp;AZ201&amp;CHAR(10)&amp;BJ201&amp;CHAR(10)&amp;BT201&amp;CHAR(10)&amp;CD201)-(7-$R201)),"")</f>
        <v/>
      </c>
      <c r="CO201" s="25" t="str">
        <f t="shared" ref="CO201:CO203" si="51">IFERROR(LEFT(W201&amp;CHAR(10)&amp;AG201&amp;CHAR(10)&amp;AQ201&amp;CHAR(10)&amp;BA201&amp;CHAR(10)&amp;BK201&amp;CHAR(10)&amp;BU201&amp;CHAR(10)&amp;CE201,
LEN(W201&amp;CHAR(10)&amp;AG201&amp;CHAR(10)&amp;AQ201&amp;CHAR(10)&amp;BA201&amp;CHAR(10)&amp;BK201&amp;CHAR(10)&amp;BU201&amp;CHAR(10)&amp;CE201)-(7-$R201)),"")</f>
        <v/>
      </c>
      <c r="CP201" s="25" t="str">
        <f t="shared" ref="CP201:CP203" si="52">IFERROR(LEFT(X201&amp;CHAR(10)&amp;AH201&amp;CHAR(10)&amp;AR201&amp;CHAR(10)&amp;BB201&amp;CHAR(10)&amp;BL201&amp;CHAR(10)&amp;BV201&amp;CHAR(10)&amp;CF201,
LEN(X201&amp;CHAR(10)&amp;AH201&amp;CHAR(10)&amp;AR201&amp;CHAR(10)&amp;BB201&amp;CHAR(10)&amp;BL201&amp;CHAR(10)&amp;BV201&amp;CHAR(10)&amp;CF201)-(7-$R201)),"")</f>
        <v/>
      </c>
      <c r="CQ201" s="25" t="str">
        <f t="shared" ref="CQ201:CQ203" si="53">IFERROR(LEFT(Y201&amp;CHAR(10)&amp;AI201&amp;CHAR(10)&amp;AS201&amp;CHAR(10)&amp;BC201&amp;CHAR(10)&amp;BM201&amp;CHAR(10)&amp;BW201&amp;CHAR(10)&amp;CG201,
LEN(Y201&amp;CHAR(10)&amp;AI201&amp;CHAR(10)&amp;AS201&amp;CHAR(10)&amp;BC201&amp;CHAR(10)&amp;BM201&amp;CHAR(10)&amp;BW201&amp;CHAR(10)&amp;CG201)-(7-$R201)),"")</f>
        <v/>
      </c>
      <c r="CR201" s="25" t="str">
        <f t="shared" ref="CR201:CR203" si="54">IFERROR(LEFT(Z201&amp;CHAR(10)&amp;AJ201&amp;CHAR(10)&amp;AT201&amp;CHAR(10)&amp;BD201&amp;CHAR(10)&amp;BN201&amp;CHAR(10)&amp;BX201&amp;CHAR(10)&amp;CH201,
LEN(Z201&amp;CHAR(10)&amp;AJ201&amp;CHAR(10)&amp;AT201&amp;CHAR(10)&amp;BD201&amp;CHAR(10)&amp;BN201&amp;CHAR(10)&amp;BX201&amp;CHAR(10)&amp;CH201)-(7-$R201)),"")</f>
        <v/>
      </c>
      <c r="CS201" s="25" t="str">
        <f t="shared" ref="CS201:CS203" si="55">IFERROR(LEFT(AA201&amp;CHAR(10)&amp;AK201&amp;CHAR(10)&amp;AU201&amp;CHAR(10)&amp;BE201&amp;CHAR(10)&amp;BO201&amp;CHAR(10)&amp;BY201&amp;CHAR(10)&amp;CI201,
LEN(AA201&amp;CHAR(10)&amp;AK201&amp;CHAR(10)&amp;AU201&amp;CHAR(10)&amp;BE201&amp;CHAR(10)&amp;BO201&amp;CHAR(10)&amp;BY201&amp;CHAR(10)&amp;CI201)-(7-$R201)),"")</f>
        <v/>
      </c>
      <c r="CT201" s="25" t="str">
        <f t="shared" ref="CT201:CT203" si="56">IFERROR(LEFT(AB201&amp;CHAR(10)&amp;AL201&amp;CHAR(10)&amp;AV201&amp;CHAR(10)&amp;BF201&amp;CHAR(10)&amp;BP201&amp;CHAR(10)&amp;BZ201&amp;CHAR(10)&amp;CJ201,
LEN(AB201&amp;CHAR(10)&amp;AL201&amp;CHAR(10)&amp;AV201&amp;CHAR(10)&amp;BF201&amp;CHAR(10)&amp;BP201&amp;CHAR(10)&amp;BZ201&amp;CHAR(10)&amp;CJ201)-(7-$R201)),"")</f>
        <v/>
      </c>
    </row>
    <row r="202" spans="1:98" x14ac:dyDescent="0.3">
      <c r="A202" s="20">
        <v>199</v>
      </c>
      <c r="B202" s="20">
        <f t="shared" si="46"/>
        <v>0</v>
      </c>
      <c r="D202" s="25">
        <f>_xlfn.XLOOKUP(C202,SiteChar[Site Name],SiteChar[Site Street Address],"",0,1)</f>
        <v>0</v>
      </c>
      <c r="E202" s="25" t="str">
        <f>_xlfn.XLOOKUP(D202,SiteChar[Site Street Address],SiteChar[Site City],"",0,1)</f>
        <v/>
      </c>
      <c r="F202" s="25">
        <f>_xlfn.XLOOKUP($C202,SiteChar[Site Name],SiteChar[Latitude],"",0,1)</f>
        <v>0</v>
      </c>
      <c r="G202" s="25">
        <f>_xlfn.XLOOKUP($C202,SiteChar[Site Name],SiteChar[Longitude],"",0,1)</f>
        <v>0</v>
      </c>
      <c r="H202" s="33">
        <f>_xlfn.XLOOKUP($C202,SiteChar[Site Name],SiteChar[Expected Date of Station Operation],"",0,1)</f>
        <v>0</v>
      </c>
      <c r="I202" s="34">
        <f>_xlfn.XLOOKUP($C202,SiteChar[Site Name],SiteChar[Expected Daily Permitted Hours],"",0,1)</f>
        <v>0</v>
      </c>
      <c r="J202" s="25">
        <f>_xlfn.XLOOKUP($C202,SiteChar[Site Name],SiteChar[Maximum Total Site Power 
'[kW']],"",0,1)</f>
        <v>0</v>
      </c>
      <c r="K202" s="25"/>
      <c r="L202" s="25" cm="1">
        <f t="array" ref="L202">_xlfn.XLOOKUP($C202,SiteChar[Site Name],SiteCalc1[Total Site
FCI 
Power Rating 
'[kW']],"",0,1)</f>
        <v>0</v>
      </c>
      <c r="M202" s="25" cm="1">
        <f t="array" ref="M202">_xlfn.XLOOKUP($C202,SiteChar[Site Name],SiteCalc1[Total 
Site 
LMD-FCI Power Rating 
'[kW']],"",0,1)</f>
        <v>0</v>
      </c>
      <c r="N202" s="25" cm="1">
        <f t="array" ref="N202">_xlfn.XLOOKUP($C202,SiteChar[Site Name],SiteCalc1[Total Site
HD-FCI Power Rating 
'[kW']],"",0,1)</f>
        <v>0</v>
      </c>
      <c r="O202" s="25" cm="1">
        <f t="array" ref="O202">_xlfn.XLOOKUP($C202,SiteChar[Site Name],SiteCalc2[Total Number of 
Site 
FSEs],"",0,1)</f>
        <v>0</v>
      </c>
      <c r="P202" s="27" cm="1">
        <f t="array" ref="P202">_xlfn.XLOOKUP($C202,SiteChar[Site Name],SiteCalc2[Total Number of Site
LMD-FCI FSEs],"",0,1)</f>
        <v>0</v>
      </c>
      <c r="Q202" s="27" cm="1">
        <f t="array" ref="Q202">_xlfn.XLOOKUP($C202,SiteChar[Site Name],SiteCalc2[Total Number of Site
HD-FCI FSEs],"",0,1)</f>
        <v>0</v>
      </c>
      <c r="R202" s="27" t="str" cm="1">
        <f t="array" ref="R202">_xlfn.XLOOKUP(C202,'Sites Data'!AZ209:$AZ$210,'Sites Data'!BA209:$BA$210,"",0,1)</f>
        <v/>
      </c>
      <c r="S202" s="25" t="str" cm="1">
        <f t="array" ref="S202">INDEX('Sites Data'!$BC$11:$BC$210,(S$2+SUM($R$4:R201)))</f>
        <v/>
      </c>
      <c r="T202" s="25" t="str" cm="1">
        <f t="array" ref="T202">INDEX('Sites Data'!$BD$11:$BD$210,(S$2+SUM($R$4:R201)))</f>
        <v/>
      </c>
      <c r="U202" s="25" t="str" cm="1">
        <f t="array" ref="U202">INDEX('Sites Data'!$BE$11:$BE$210,(S$2+SUM($R$4:$R201)))</f>
        <v/>
      </c>
      <c r="V202" s="25" t="str" cm="1">
        <f t="array" ref="V202">INDEX('Sites Data'!$BF$11:$BF$210,(S$2+SUM($R$4:$R201)))</f>
        <v/>
      </c>
      <c r="W202" s="25" t="str" cm="1">
        <f t="array" ref="W202">INDEX('Sites Data'!$BG$11:$BG$210,(S$2+SUM($R$4:$R201)))</f>
        <v/>
      </c>
      <c r="X202" s="25" t="str" cm="1">
        <f t="array" ref="X202">INDEX('Sites Data'!$BH$11:$BH$210,(S$2+SUM($R$4:$R201)))</f>
        <v/>
      </c>
      <c r="Y202" s="25" t="str" cm="1">
        <f t="array" ref="Y202">INDEX('Sites Data'!$BI$11:$BI$210,(S$2+SUM($R$4:$R201)))</f>
        <v/>
      </c>
      <c r="Z202" s="25" t="str" cm="1">
        <f t="array" ref="Z202">INDEX('Sites Data'!$BJ$11:$BJ$210,(S$2+SUM($R$4:$R201)))</f>
        <v/>
      </c>
      <c r="AA202" s="25" t="str" cm="1">
        <f t="array" ref="AA202">INDEX('Sites Data'!$BK$11:$BK$210,(S$2+SUM($R$4:$R201)))</f>
        <v/>
      </c>
      <c r="AB202" s="25" t="str">
        <f>IF(S202="","",SUMIF(Hide[Unique Types],$C202&amp;" "&amp;T202&amp;" "&amp;U202&amp;" "&amp;V202,SiteCalc2[FCI Charging Capacity '[kWh/day']]))</f>
        <v/>
      </c>
      <c r="AC202" s="27" t="str" cm="1">
        <f t="array" ref="AC202">IF(AC$2&lt;=$R202,INDEX('Sites Data'!$BC$11:$BC$210,(AC$2+SUM($R$4:$R201))),"")</f>
        <v/>
      </c>
      <c r="AD202" s="152" t="str" cm="1">
        <f t="array" ref="AD202">IF(AC$2&lt;=$R202,INDEX('Sites Data'!$BD$11:$BD$210,(AC$2+SUM($R$4:$R201))),"")</f>
        <v/>
      </c>
      <c r="AE202" s="27" t="str" cm="1">
        <f t="array" ref="AE202">IF(AC$2&lt;=$R202,INDEX('Sites Data'!$BE$11:$BE$210,(AC$2+SUM($R$4:$R201))),"")</f>
        <v/>
      </c>
      <c r="AF202" s="27" t="str" cm="1">
        <f t="array" ref="AF202">IF(AC$2&lt;=$R202,INDEX('Sites Data'!$BF$11:$BF$210,(AC$2+SUM($R$4:$R201))),"")</f>
        <v/>
      </c>
      <c r="AG202" s="27" t="str" cm="1">
        <f t="array" ref="AG202">IF(AC$2&lt;=$R202,INDEX('Sites Data'!$BG$11:$BG$210,(AC$2+SUM($R$4:$R201))),"")</f>
        <v/>
      </c>
      <c r="AH202" s="27" t="str" cm="1">
        <f t="array" ref="AH202">IF(AC$2&lt;=$R202,INDEX('Sites Data'!$BH$11:$BH$210,(AC$2+SUM($R$4:$R201))),"")</f>
        <v/>
      </c>
      <c r="AI202" s="27" t="str" cm="1">
        <f t="array" ref="AI202">IF(AC$2&lt;=$R202,INDEX('Sites Data'!$BI$11:$BI$210,(AC$2+SUM($R$4:$R201))),"")</f>
        <v/>
      </c>
      <c r="AJ202" s="27" t="str" cm="1">
        <f t="array" ref="AJ202">IF(AC$2&lt;=$R202,INDEX('Sites Data'!$BJ$11:$BJ$210,(AC$2+SUM($R$4:$R201))),"")</f>
        <v/>
      </c>
      <c r="AK202" s="27" t="str" cm="1">
        <f t="array" ref="AK202">IF(AC$2&lt;=$R202,INDEX('Sites Data'!$BK$11:$BK$210,(AC$2+SUM($R$4:$R201))),"")</f>
        <v/>
      </c>
      <c r="AL202" s="25" t="str">
        <f>IF(AC202="","",SUMIF(Hide[Unique Types],$C202&amp;" "&amp;AD202&amp;" "&amp;AE202&amp;" "&amp;AF202,SiteCalc2[FCI Charging Capacity '[kWh/day']]))</f>
        <v/>
      </c>
      <c r="AM202" s="27" t="str" cm="1">
        <f t="array" ref="AM202">IF(AM$2&lt;=$R202,INDEX('Sites Data'!$BC$11:$BC$210,(AM$2+SUM($R$4:$R201))),"")</f>
        <v/>
      </c>
      <c r="AN202" s="27" t="str" cm="1">
        <f t="array" ref="AN202">IF(AM$2&lt;=$R202,INDEX('Sites Data'!$BD$11:$BD$210,(AM$2+SUM($R$4:$R201))),"")</f>
        <v/>
      </c>
      <c r="AO202" s="27" t="str" cm="1">
        <f t="array" ref="AO202">IF(AM$2&lt;=$R202,INDEX('Sites Data'!$BE$11:$BE$210,(AM$2+SUM($R$4:$R201))),"")</f>
        <v/>
      </c>
      <c r="AP202" s="27" t="str" cm="1">
        <f t="array" ref="AP202">IF(AM$2&lt;=$R202,INDEX('Sites Data'!$BF$11:$BF$210,(AM$2+SUM($R$4:$R201))),"")</f>
        <v/>
      </c>
      <c r="AQ202" s="27" t="str" cm="1">
        <f t="array" ref="AQ202">IF(AM$2&lt;=$R202,INDEX('Sites Data'!$BG$11:$BG$210,(AM$2+SUM($R$4:$R201))),"")</f>
        <v/>
      </c>
      <c r="AR202" s="27" t="str" cm="1">
        <f t="array" ref="AR202">IF(AM$2&lt;=$R202,INDEX('Sites Data'!$BH$11:$BH$210,(AM$2+SUM($R$4:$R201))),"")</f>
        <v/>
      </c>
      <c r="AS202" s="27" t="str" cm="1">
        <f t="array" ref="AS202">IF(AM$2&lt;=$R202,INDEX('Sites Data'!$BI$11:$BI$210,(AM$2+SUM($R$4:$R201))),"")</f>
        <v/>
      </c>
      <c r="AT202" s="27" t="str" cm="1">
        <f t="array" ref="AT202">IF(AM$2&lt;=$R202,INDEX('Sites Data'!$BJ$11:$BJ$210,(AM$2+SUM($R$4:$R201))),"")</f>
        <v/>
      </c>
      <c r="AU202" s="27" t="str" cm="1">
        <f t="array" ref="AU202">IF(AM$2&lt;=$R202,INDEX('Sites Data'!$BK$11:$BK$210,(AM$2+SUM($R$4:$R201))),"")</f>
        <v/>
      </c>
      <c r="AV202" s="25" t="str">
        <f>IF(AM202="","",SUMIF(Hide[Unique Types],$C202&amp;" "&amp;AN202&amp;" "&amp;AO202&amp;" "&amp;AP202,SiteCalc2[FCI Charging Capacity '[kWh/day']]))</f>
        <v/>
      </c>
      <c r="AW202" s="27" t="str" cm="1">
        <f t="array" ref="AW202">IF(AW$2&lt;=$R202,INDEX('Sites Data'!$BC$11:$BC$210,(AW$2+SUM($R$4:$R201))),"")</f>
        <v/>
      </c>
      <c r="AX202" s="27" t="str" cm="1">
        <f t="array" ref="AX202">IF(AW$2&lt;=$R202,INDEX('Sites Data'!$BD$11:$BD$210,(AW$2+SUM($R$4:$R201))),"")</f>
        <v/>
      </c>
      <c r="AY202" s="27" t="str" cm="1">
        <f t="array" ref="AY202">IF(AW$2&lt;=$R202,INDEX('Sites Data'!$BE$11:$BE$210,(AW$2+SUM($R$4:$R201))),"")</f>
        <v/>
      </c>
      <c r="AZ202" s="27" t="str" cm="1">
        <f t="array" ref="AZ202">IF(AW$2&lt;=$R202,INDEX('Sites Data'!$BF$11:$BF$210,(AW$2+SUM($R$4:$R201))),"")</f>
        <v/>
      </c>
      <c r="BA202" s="27" t="str" cm="1">
        <f t="array" ref="BA202">IF(AW$2&lt;=$R202,INDEX('Sites Data'!$BG$11:$BG$210,(AW$2+SUM($R$4:$R201))),"")</f>
        <v/>
      </c>
      <c r="BB202" s="27" t="str" cm="1">
        <f t="array" ref="BB202">IF(AW$2&lt;=$R202,INDEX('Sites Data'!$BH$11:$BH$210,(AW$2+SUM($R$4:$R201))),"")</f>
        <v/>
      </c>
      <c r="BC202" s="27" t="str" cm="1">
        <f t="array" ref="BC202">IF(AW$2&lt;=$R202,INDEX('Sites Data'!$BI$11:$BI$210,(AW$2+SUM($R$4:$R201))),"")</f>
        <v/>
      </c>
      <c r="BD202" s="27" t="str" cm="1">
        <f t="array" ref="BD202">IF(AW$2&lt;=$R202,INDEX('Sites Data'!$BJ$11:$BJ$210,(AW$2+SUM($R$4:$R201))),"")</f>
        <v/>
      </c>
      <c r="BE202" s="27" t="str" cm="1">
        <f t="array" ref="BE202">IF(AW$2&lt;=$R202,INDEX('Sites Data'!$BK$11:$BK$210,(AW$2+SUM($R$4:$R201))),"")</f>
        <v/>
      </c>
      <c r="BF202" s="25" t="str">
        <f>IF(AW202="","",SUMIF(Hide[Unique Types],$C202&amp;" "&amp;AX202&amp;" "&amp;AY202&amp;" "&amp;AZ202,SiteCalc2[FCI Charging Capacity '[kWh/day']]))</f>
        <v/>
      </c>
      <c r="BG202" s="27" t="str" cm="1">
        <f t="array" ref="BG202">IF(BG$2&lt;=$R202,INDEX('Sites Data'!$BC$11:$BC$210,(BG$2+SUM($R$4:$R201))),"")</f>
        <v/>
      </c>
      <c r="BH202" s="27" t="str" cm="1">
        <f t="array" ref="BH202">IF(BG$2&lt;=$R202,INDEX('Sites Data'!$BD$11:$BD$210,(BG$2+SUM($R$4:$R201))),"")</f>
        <v/>
      </c>
      <c r="BI202" s="27" t="str" cm="1">
        <f t="array" ref="BI202">IF(BG$2&lt;=$R202,INDEX('Sites Data'!$BE$11:$BE$210,(BG$2+SUM($R$4:$R201))),"")</f>
        <v/>
      </c>
      <c r="BJ202" s="27" t="str" cm="1">
        <f t="array" ref="BJ202">IF(BG$2&lt;=$R202,INDEX('Sites Data'!$BF$11:$BF$210,(BG$2+SUM($R$4:$R201))),"")</f>
        <v/>
      </c>
      <c r="BK202" s="27" t="str" cm="1">
        <f t="array" ref="BK202">IF(BG$2&lt;=$R202,INDEX('Sites Data'!$BG$11:$BG$210,(BG$2+SUM($R$4:$R201))),"")</f>
        <v/>
      </c>
      <c r="BL202" s="27" t="str" cm="1">
        <f t="array" ref="BL202">IF(BG$2&lt;=$R202,INDEX('Sites Data'!$BH$11:$BH$210,(BG$2+SUM($R$4:$R201))),"")</f>
        <v/>
      </c>
      <c r="BM202" s="27" t="str" cm="1">
        <f t="array" ref="BM202">IF(BG$2&lt;=$R202,INDEX('Sites Data'!$BI$11:$BI$210,(BG$2+SUM($R$4:$R201))),"")</f>
        <v/>
      </c>
      <c r="BN202" s="27" t="str" cm="1">
        <f t="array" ref="BN202">IF(BG$2&lt;=$R202,INDEX('Sites Data'!$BJ$11:$BJ$210,(BG$2+SUM($R$4:$R201))),"")</f>
        <v/>
      </c>
      <c r="BO202" s="27" t="str" cm="1">
        <f t="array" ref="BO202">IF(BG$2&lt;=$R202,INDEX('Sites Data'!$BK$11:$BK$210,(BG$2+SUM($R$4:$R201))),"")</f>
        <v/>
      </c>
      <c r="BP202" s="25" t="str">
        <f>IF(BG202="","",SUMIF(Hide[Unique Types],$C202&amp;" "&amp;BH202&amp;" "&amp;BI202&amp;" "&amp;BJ202,SiteCalc2[FCI Charging Capacity '[kWh/day']]))</f>
        <v/>
      </c>
      <c r="BQ202" s="27" t="str" cm="1">
        <f t="array" ref="BQ202">IF(BQ$2&lt;=$R202,INDEX('Sites Data'!$BC$11:$BC$210,(BQ$2+SUM($R$4:$R201))),"")</f>
        <v/>
      </c>
      <c r="BR202" s="27" t="str" cm="1">
        <f t="array" ref="BR202">IF(BQ$2&lt;=$R202,INDEX('Sites Data'!$BD$11:$BD$210,(BQ$2+SUM($R$4:$R201))),"")</f>
        <v/>
      </c>
      <c r="BS202" s="27" t="str" cm="1">
        <f t="array" ref="BS202">IF(BQ$2&lt;=$R202,INDEX('Sites Data'!$BE$11:$BE$210,(BQ$2+SUM($R$4:$R201))),"")</f>
        <v/>
      </c>
      <c r="BT202" s="27" t="str" cm="1">
        <f t="array" ref="BT202">IF(BQ$2&lt;=$R202,INDEX('Sites Data'!$BF$11:$BF$210,(BQ$2+SUM($R$4:$R201))),"")</f>
        <v/>
      </c>
      <c r="BU202" s="27" t="str" cm="1">
        <f t="array" ref="BU202">IF(BQ$2&lt;=$R202,INDEX('Sites Data'!$BG$11:$BG$210,(BQ$2+SUM($R$4:$R201))),"")</f>
        <v/>
      </c>
      <c r="BV202" s="27" t="str" cm="1">
        <f t="array" ref="BV202">IF(BQ$2&lt;=$R202,INDEX('Sites Data'!$BH$11:$BH$210,(BQ$2+SUM($R$4:$R201))),"")</f>
        <v/>
      </c>
      <c r="BW202" s="27" t="str" cm="1">
        <f t="array" ref="BW202">IF(BQ$2&lt;=$R202,INDEX('Sites Data'!$BI$11:$BI$210,(BQ$2+SUM($R$4:$R201))),"")</f>
        <v/>
      </c>
      <c r="BX202" s="27" t="str" cm="1">
        <f t="array" ref="BX202">IF(BQ$2&lt;=$R202,INDEX('Sites Data'!$BJ$11:$BJ$210,(BQ$2+SUM($R$4:$R201))),"")</f>
        <v/>
      </c>
      <c r="BY202" s="27" t="str" cm="1">
        <f t="array" ref="BY202">IF(BQ$2&lt;=$R202,INDEX('Sites Data'!$BK$11:$BK$210,(BQ$2+SUM($R$4:$R201))),"")</f>
        <v/>
      </c>
      <c r="BZ202" s="25" t="str">
        <f>IF(BQ202="","",SUMIF(Hide[Unique Types],$C202&amp;" "&amp;BR202&amp;" "&amp;BS202&amp;" "&amp;BT202,SiteCalc2[FCI Charging Capacity '[kWh/day']]))</f>
        <v/>
      </c>
      <c r="CA202" s="27" t="str" cm="1">
        <f t="array" ref="CA202">IF(CA$2&lt;=$R202,INDEX('Sites Data'!$BC$11:$BC$210,(CA$2+SUM($R$4:$R201))),"")</f>
        <v/>
      </c>
      <c r="CB202" s="27" t="str" cm="1">
        <f t="array" ref="CB202">IF(CA$2&lt;=$R202,INDEX('Sites Data'!$BD$11:$BD$210,(CA$2+SUM($R$4:$R201))),"")</f>
        <v/>
      </c>
      <c r="CC202" s="27" t="str" cm="1">
        <f t="array" ref="CC202">IF(CA$2&lt;=$R202,INDEX('Sites Data'!$BE$11:$BE$210,(CA$2+SUM($R$4:$R201))),"")</f>
        <v/>
      </c>
      <c r="CD202" s="27" t="str" cm="1">
        <f t="array" ref="CD202">IF(CA$2&lt;=$R202,INDEX('Sites Data'!$BF$11:$BF$210,(CA$2+SUM($R$4:$R201))),"")</f>
        <v/>
      </c>
      <c r="CE202" s="27" t="str" cm="1">
        <f t="array" ref="CE202">IF(CA$2&lt;=$R202,INDEX('Sites Data'!$BG$11:$BG$210,(CA$2+SUM($R$4:$R201))),"")</f>
        <v/>
      </c>
      <c r="CF202" s="27" t="str" cm="1">
        <f t="array" ref="CF202">IF(CA$2&lt;=$R202,INDEX('Sites Data'!$BH$11:$BH$210,(CA$2+SUM($R$4:$R201))),"")</f>
        <v/>
      </c>
      <c r="CG202" s="27" t="str" cm="1">
        <f t="array" ref="CG202">IF(CA$2&lt;=$R202,INDEX('Sites Data'!$BI$11:$BI$210,(CA$2+SUM($R$4:$R201))),"")</f>
        <v/>
      </c>
      <c r="CH202" s="27" t="str" cm="1">
        <f t="array" ref="CH202">IF(CA$2&lt;=$R202,INDEX('Sites Data'!$BJ$11:$BJ$210,(CA$2+SUM($R$4:$R201))),"")</f>
        <v/>
      </c>
      <c r="CI202" s="27" t="str" cm="1">
        <f t="array" ref="CI202">IF(CA$2&lt;=$R202,INDEX('Sites Data'!$BK$11:$BK$210,(CA$2+SUM($R$4:$R201))),"")</f>
        <v/>
      </c>
      <c r="CJ202" s="25" t="str">
        <f>IF(CA202="","",SUMIF(Hide[Unique Types],$C202&amp;" "&amp;CB202&amp;" "&amp;CC202&amp;" "&amp;CD202,SiteCalc2[FCI Charging Capacity '[kWh/day']]))</f>
        <v/>
      </c>
      <c r="CK202" s="25" t="str">
        <f t="shared" si="47"/>
        <v/>
      </c>
      <c r="CL202" s="25" t="str">
        <f t="shared" si="48"/>
        <v/>
      </c>
      <c r="CM202" s="25" t="str">
        <f t="shared" si="49"/>
        <v/>
      </c>
      <c r="CN202" s="25" t="str">
        <f t="shared" si="50"/>
        <v/>
      </c>
      <c r="CO202" s="25" t="str">
        <f t="shared" si="51"/>
        <v/>
      </c>
      <c r="CP202" s="25" t="str">
        <f t="shared" si="52"/>
        <v/>
      </c>
      <c r="CQ202" s="25" t="str">
        <f t="shared" si="53"/>
        <v/>
      </c>
      <c r="CR202" s="25" t="str">
        <f t="shared" si="54"/>
        <v/>
      </c>
      <c r="CS202" s="25" t="str">
        <f t="shared" si="55"/>
        <v/>
      </c>
      <c r="CT202" s="25" t="str">
        <f t="shared" si="56"/>
        <v/>
      </c>
    </row>
    <row r="203" spans="1:98" s="23" customFormat="1" x14ac:dyDescent="0.3">
      <c r="A203" s="54">
        <v>200</v>
      </c>
      <c r="B203" s="20">
        <f t="shared" si="46"/>
        <v>0</v>
      </c>
      <c r="C203" s="54"/>
      <c r="D203" s="55">
        <f>_xlfn.XLOOKUP(C203,SiteChar[Site Name],SiteChar[Site Street Address],"",0,1)</f>
        <v>0</v>
      </c>
      <c r="E203" s="55" t="str">
        <f>_xlfn.XLOOKUP(D203,SiteChar[Site Street Address],SiteChar[Site City],"",0,1)</f>
        <v/>
      </c>
      <c r="F203" s="55">
        <f>_xlfn.XLOOKUP($C203,SiteChar[Site Name],SiteChar[Latitude],"",0,1)</f>
        <v>0</v>
      </c>
      <c r="G203" s="55">
        <f>_xlfn.XLOOKUP($C203,SiteChar[Site Name],SiteChar[Longitude],"",0,1)</f>
        <v>0</v>
      </c>
      <c r="H203" s="56">
        <f>_xlfn.XLOOKUP($C203,SiteChar[Site Name],SiteChar[Expected Date of Station Operation],"",0,1)</f>
        <v>0</v>
      </c>
      <c r="I203" s="57">
        <f>_xlfn.XLOOKUP($C203,SiteChar[Site Name],SiteChar[Expected Daily Permitted Hours],"",0,1)</f>
        <v>0</v>
      </c>
      <c r="J203" s="55">
        <f>_xlfn.XLOOKUP($C203,SiteChar[Site Name],SiteChar[Maximum Total Site Power 
'[kW']],"",0,1)</f>
        <v>0</v>
      </c>
      <c r="K203" s="55"/>
      <c r="L203" s="55" cm="1">
        <f t="array" ref="L203">_xlfn.XLOOKUP($C203,SiteChar[Site Name],SiteCalc1[Total Site
FCI 
Power Rating 
'[kW']],"",0,1)</f>
        <v>0</v>
      </c>
      <c r="M203" s="55" cm="1">
        <f t="array" ref="M203">_xlfn.XLOOKUP($C203,SiteChar[Site Name],SiteCalc1[Total 
Site 
LMD-FCI Power Rating 
'[kW']],"",0,1)</f>
        <v>0</v>
      </c>
      <c r="N203" s="55" cm="1">
        <f t="array" ref="N203">_xlfn.XLOOKUP($C203,SiteChar[Site Name],SiteCalc1[Total Site
HD-FCI Power Rating 
'[kW']],"",0,1)</f>
        <v>0</v>
      </c>
      <c r="O203" s="55" cm="1">
        <f t="array" ref="O203">_xlfn.XLOOKUP($C203,SiteChar[Site Name],SiteCalc2[Total Number of 
Site 
FSEs],"",0,1)</f>
        <v>0</v>
      </c>
      <c r="P203" s="58" cm="1">
        <f t="array" ref="P203">_xlfn.XLOOKUP($C203,SiteChar[Site Name],SiteCalc2[Total Number of Site
LMD-FCI FSEs],"",0,1)</f>
        <v>0</v>
      </c>
      <c r="Q203" s="58" cm="1">
        <f t="array" ref="Q203">_xlfn.XLOOKUP($C203,SiteChar[Site Name],SiteCalc2[Total Number of Site
HD-FCI FSEs],"",0,1)</f>
        <v>0</v>
      </c>
      <c r="R203" s="27" t="str" cm="1">
        <f t="array" ref="R203">_xlfn.XLOOKUP(C203,'Sites Data'!AZ210:$AZ$210,'Sites Data'!BA210:$BA$210,"",0,1)</f>
        <v/>
      </c>
      <c r="S203" s="55" t="str" cm="1">
        <f t="array" ref="S203">INDEX('Sites Data'!$BC$11:$BC$210,(S$2+SUM($R$4:R202)))</f>
        <v/>
      </c>
      <c r="T203" s="55" t="str" cm="1">
        <f t="array" ref="T203">INDEX('Sites Data'!$BD$11:$BD$210,(S$2+SUM($R$4:R202)))</f>
        <v/>
      </c>
      <c r="U203" s="55" t="str" cm="1">
        <f t="array" ref="U203">INDEX('Sites Data'!$BE$11:$BE$210,(S$2+SUM($R$4:$R202)))</f>
        <v/>
      </c>
      <c r="V203" s="55" t="str" cm="1">
        <f t="array" ref="V203">INDEX('Sites Data'!$BF$11:$BF$210,(S$2+SUM($R$4:$R202)))</f>
        <v/>
      </c>
      <c r="W203" s="55" t="str" cm="1">
        <f t="array" ref="W203">INDEX('Sites Data'!$BG$11:$BG$210,(S$2+SUM($R$4:$R202)))</f>
        <v/>
      </c>
      <c r="X203" s="55" t="str" cm="1">
        <f t="array" ref="X203">INDEX('Sites Data'!$BH$11:$BH$210,(S$2+SUM($R$4:$R202)))</f>
        <v/>
      </c>
      <c r="Y203" s="55" t="str" cm="1">
        <f t="array" ref="Y203">INDEX('Sites Data'!$BI$11:$BI$210,(S$2+SUM($R$4:$R202)))</f>
        <v/>
      </c>
      <c r="Z203" s="55" t="str" cm="1">
        <f t="array" ref="Z203">INDEX('Sites Data'!$BJ$11:$BJ$210,(S$2+SUM($R$4:$R202)))</f>
        <v/>
      </c>
      <c r="AA203" s="55" t="str" cm="1">
        <f t="array" ref="AA203">INDEX('Sites Data'!$BK$11:$BK$210,(S$2+SUM($R$4:$R202)))</f>
        <v/>
      </c>
      <c r="AB203" s="55" t="str">
        <f>IF(S203="","",SUMIF(Hide[Unique Types],$C203&amp;" "&amp;T203&amp;" "&amp;U203&amp;" "&amp;V203,SiteCalc2[FCI Charging Capacity '[kWh/day']]))</f>
        <v/>
      </c>
      <c r="AC203" s="58" t="str" cm="1">
        <f t="array" ref="AC203">IF(AC$2&lt;=$R203,INDEX('Sites Data'!$BC$11:$BC$210,(AC$2+SUM($R$4:$R202))),"")</f>
        <v/>
      </c>
      <c r="AD203" s="153" t="str" cm="1">
        <f t="array" ref="AD203">IF(AC$2&lt;=$R203,INDEX('Sites Data'!$BD$11:$BD$210,(AC$2+SUM($R$4:$R202))),"")</f>
        <v/>
      </c>
      <c r="AE203" s="58" t="str" cm="1">
        <f t="array" ref="AE203">IF(AC$2&lt;=$R203,INDEX('Sites Data'!$BE$11:$BE$210,(AC$2+SUM($R$4:$R202))),"")</f>
        <v/>
      </c>
      <c r="AF203" s="58" t="str" cm="1">
        <f t="array" ref="AF203">IF(AC$2&lt;=$R203,INDEX('Sites Data'!$BF$11:$BF$210,(AC$2+SUM($R$4:$R202))),"")</f>
        <v/>
      </c>
      <c r="AG203" s="58" t="str" cm="1">
        <f t="array" ref="AG203">IF(AC$2&lt;=$R203,INDEX('Sites Data'!$BG$11:$BG$210,(AC$2+SUM($R$4:$R202))),"")</f>
        <v/>
      </c>
      <c r="AH203" s="58" t="str" cm="1">
        <f t="array" ref="AH203">IF(AC$2&lt;=$R203,INDEX('Sites Data'!$BH$11:$BH$210,(AC$2+SUM($R$4:$R202))),"")</f>
        <v/>
      </c>
      <c r="AI203" s="58" t="str" cm="1">
        <f t="array" ref="AI203">IF(AC$2&lt;=$R203,INDEX('Sites Data'!$BI$11:$BI$210,(AC$2+SUM($R$4:$R202))),"")</f>
        <v/>
      </c>
      <c r="AJ203" s="58" t="str" cm="1">
        <f t="array" ref="AJ203">IF(AC$2&lt;=$R203,INDEX('Sites Data'!$BJ$11:$BJ$210,(AC$2+SUM($R$4:$R202))),"")</f>
        <v/>
      </c>
      <c r="AK203" s="58" t="str" cm="1">
        <f t="array" ref="AK203">IF(AC$2&lt;=$R203,INDEX('Sites Data'!$BK$11:$BK$210,(AC$2+SUM($R$4:$R202))),"")</f>
        <v/>
      </c>
      <c r="AL203" s="55" t="str">
        <f>IF(AC203="","",SUMIF(Hide[Unique Types],$C203&amp;" "&amp;AD203&amp;" "&amp;AE203&amp;" "&amp;AF203,SiteCalc2[FCI Charging Capacity '[kWh/day']]))</f>
        <v/>
      </c>
      <c r="AM203" s="58" t="str" cm="1">
        <f t="array" ref="AM203">IF(AM$2&lt;=$R203,INDEX('Sites Data'!$BC$11:$BC$210,(AM$2+SUM($R$4:$R202))),"")</f>
        <v/>
      </c>
      <c r="AN203" s="58" t="str" cm="1">
        <f t="array" ref="AN203">IF(AM$2&lt;=$R203,INDEX('Sites Data'!$BD$11:$BD$210,(AM$2+SUM($R$4:$R202))),"")</f>
        <v/>
      </c>
      <c r="AO203" s="58" t="str" cm="1">
        <f t="array" ref="AO203">IF(AM$2&lt;=$R203,INDEX('Sites Data'!$BE$11:$BE$210,(AM$2+SUM($R$4:$R202))),"")</f>
        <v/>
      </c>
      <c r="AP203" s="58" t="str" cm="1">
        <f t="array" ref="AP203">IF(AM$2&lt;=$R203,INDEX('Sites Data'!$BF$11:$BF$210,(AM$2+SUM($R$4:$R202))),"")</f>
        <v/>
      </c>
      <c r="AQ203" s="58" t="str" cm="1">
        <f t="array" ref="AQ203">IF(AM$2&lt;=$R203,INDEX('Sites Data'!$BG$11:$BG$210,(AM$2+SUM($R$4:$R202))),"")</f>
        <v/>
      </c>
      <c r="AR203" s="58" t="str" cm="1">
        <f t="array" ref="AR203">IF(AM$2&lt;=$R203,INDEX('Sites Data'!$BH$11:$BH$210,(AM$2+SUM($R$4:$R202))),"")</f>
        <v/>
      </c>
      <c r="AS203" s="58" t="str" cm="1">
        <f t="array" ref="AS203">IF(AM$2&lt;=$R203,INDEX('Sites Data'!$BI$11:$BI$210,(AM$2+SUM($R$4:$R202))),"")</f>
        <v/>
      </c>
      <c r="AT203" s="58" t="str" cm="1">
        <f t="array" ref="AT203">IF(AM$2&lt;=$R203,INDEX('Sites Data'!$BJ$11:$BJ$210,(AM$2+SUM($R$4:$R202))),"")</f>
        <v/>
      </c>
      <c r="AU203" s="58" t="str" cm="1">
        <f t="array" ref="AU203">IF(AM$2&lt;=$R203,INDEX('Sites Data'!$BK$11:$BK$210,(AM$2+SUM($R$4:$R202))),"")</f>
        <v/>
      </c>
      <c r="AV203" s="55" t="str">
        <f>IF(AM203="","",SUMIF(Hide[Unique Types],$C203&amp;" "&amp;AN203&amp;" "&amp;AO203&amp;" "&amp;AP203,SiteCalc2[FCI Charging Capacity '[kWh/day']]))</f>
        <v/>
      </c>
      <c r="AW203" s="58" t="str" cm="1">
        <f t="array" ref="AW203">IF(AW$2&lt;=$R203,INDEX('Sites Data'!$BC$11:$BC$210,(AW$2+SUM($R$4:$R202))),"")</f>
        <v/>
      </c>
      <c r="AX203" s="58" t="str" cm="1">
        <f t="array" ref="AX203">IF(AW$2&lt;=$R203,INDEX('Sites Data'!$BD$11:$BD$210,(AW$2+SUM($R$4:$R202))),"")</f>
        <v/>
      </c>
      <c r="AY203" s="58" t="str" cm="1">
        <f t="array" ref="AY203">IF(AW$2&lt;=$R203,INDEX('Sites Data'!$BE$11:$BE$210,(AW$2+SUM($R$4:$R202))),"")</f>
        <v/>
      </c>
      <c r="AZ203" s="58" t="str" cm="1">
        <f t="array" ref="AZ203">IF(AW$2&lt;=$R203,INDEX('Sites Data'!$BF$11:$BF$210,(AW$2+SUM($R$4:$R202))),"")</f>
        <v/>
      </c>
      <c r="BA203" s="58" t="str" cm="1">
        <f t="array" ref="BA203">IF(AW$2&lt;=$R203,INDEX('Sites Data'!$BG$11:$BG$210,(AW$2+SUM($R$4:$R202))),"")</f>
        <v/>
      </c>
      <c r="BB203" s="58" t="str" cm="1">
        <f t="array" ref="BB203">IF(AW$2&lt;=$R203,INDEX('Sites Data'!$BH$11:$BH$210,(AW$2+SUM($R$4:$R202))),"")</f>
        <v/>
      </c>
      <c r="BC203" s="58" t="str" cm="1">
        <f t="array" ref="BC203">IF(AW$2&lt;=$R203,INDEX('Sites Data'!$BI$11:$BI$210,(AW$2+SUM($R$4:$R202))),"")</f>
        <v/>
      </c>
      <c r="BD203" s="58" t="str" cm="1">
        <f t="array" ref="BD203">IF(AW$2&lt;=$R203,INDEX('Sites Data'!$BJ$11:$BJ$210,(AW$2+SUM($R$4:$R202))),"")</f>
        <v/>
      </c>
      <c r="BE203" s="58" t="str" cm="1">
        <f t="array" ref="BE203">IF(AW$2&lt;=$R203,INDEX('Sites Data'!$BK$11:$BK$210,(AW$2+SUM($R$4:$R202))),"")</f>
        <v/>
      </c>
      <c r="BF203" s="55" t="str">
        <f>IF(AW203="","",SUMIF(Hide[Unique Types],$C203&amp;" "&amp;AX203&amp;" "&amp;AY203&amp;" "&amp;AZ203,SiteCalc2[FCI Charging Capacity '[kWh/day']]))</f>
        <v/>
      </c>
      <c r="BG203" s="58" t="str" cm="1">
        <f t="array" ref="BG203">IF(BG$2&lt;=$R203,INDEX('Sites Data'!$BC$11:$BC$210,(BG$2+SUM($R$4:$R202))),"")</f>
        <v/>
      </c>
      <c r="BH203" s="58" t="str" cm="1">
        <f t="array" ref="BH203">IF(BG$2&lt;=$R203,INDEX('Sites Data'!$BD$11:$BD$210,(BG$2+SUM($R$4:$R202))),"")</f>
        <v/>
      </c>
      <c r="BI203" s="58" t="str" cm="1">
        <f t="array" ref="BI203">IF(BG$2&lt;=$R203,INDEX('Sites Data'!$BE$11:$BE$210,(BG$2+SUM($R$4:$R202))),"")</f>
        <v/>
      </c>
      <c r="BJ203" s="58" t="str" cm="1">
        <f t="array" ref="BJ203">IF(BG$2&lt;=$R203,INDEX('Sites Data'!$BF$11:$BF$210,(BG$2+SUM($R$4:$R202))),"")</f>
        <v/>
      </c>
      <c r="BK203" s="58" t="str" cm="1">
        <f t="array" ref="BK203">IF(BG$2&lt;=$R203,INDEX('Sites Data'!$BG$11:$BG$210,(BG$2+SUM($R$4:$R202))),"")</f>
        <v/>
      </c>
      <c r="BL203" s="58" t="str" cm="1">
        <f t="array" ref="BL203">IF(BG$2&lt;=$R203,INDEX('Sites Data'!$BH$11:$BH$210,(BG$2+SUM($R$4:$R202))),"")</f>
        <v/>
      </c>
      <c r="BM203" s="58" t="str" cm="1">
        <f t="array" ref="BM203">IF(BG$2&lt;=$R203,INDEX('Sites Data'!$BI$11:$BI$210,(BG$2+SUM($R$4:$R202))),"")</f>
        <v/>
      </c>
      <c r="BN203" s="58" t="str" cm="1">
        <f t="array" ref="BN203">IF(BG$2&lt;=$R203,INDEX('Sites Data'!$BJ$11:$BJ$210,(BG$2+SUM($R$4:$R202))),"")</f>
        <v/>
      </c>
      <c r="BO203" s="58" t="str" cm="1">
        <f t="array" ref="BO203">IF(BG$2&lt;=$R203,INDEX('Sites Data'!$BK$11:$BK$210,(BG$2+SUM($R$4:$R202))),"")</f>
        <v/>
      </c>
      <c r="BP203" s="55" t="str">
        <f>IF(BG203="","",SUMIF(Hide[Unique Types],$C203&amp;" "&amp;BH203&amp;" "&amp;BI203&amp;" "&amp;BJ203,SiteCalc2[FCI Charging Capacity '[kWh/day']]))</f>
        <v/>
      </c>
      <c r="BQ203" s="58" t="str" cm="1">
        <f t="array" ref="BQ203">IF(BQ$2&lt;=$R203,INDEX('Sites Data'!$BC$11:$BC$210,(BQ$2+SUM($R$4:$R202))),"")</f>
        <v/>
      </c>
      <c r="BR203" s="58" t="str" cm="1">
        <f t="array" ref="BR203">IF(BQ$2&lt;=$R203,INDEX('Sites Data'!$BD$11:$BD$210,(BQ$2+SUM($R$4:$R202))),"")</f>
        <v/>
      </c>
      <c r="BS203" s="58" t="str" cm="1">
        <f t="array" ref="BS203">IF(BQ$2&lt;=$R203,INDEX('Sites Data'!$BE$11:$BE$210,(BQ$2+SUM($R$4:$R202))),"")</f>
        <v/>
      </c>
      <c r="BT203" s="58" t="str" cm="1">
        <f t="array" ref="BT203">IF(BQ$2&lt;=$R203,INDEX('Sites Data'!$BF$11:$BF$210,(BQ$2+SUM($R$4:$R202))),"")</f>
        <v/>
      </c>
      <c r="BU203" s="58" t="str" cm="1">
        <f t="array" ref="BU203">IF(BQ$2&lt;=$R203,INDEX('Sites Data'!$BG$11:$BG$210,(BQ$2+SUM($R$4:$R202))),"")</f>
        <v/>
      </c>
      <c r="BV203" s="58" t="str" cm="1">
        <f t="array" ref="BV203">IF(BQ$2&lt;=$R203,INDEX('Sites Data'!$BH$11:$BH$210,(BQ$2+SUM($R$4:$R202))),"")</f>
        <v/>
      </c>
      <c r="BW203" s="58" t="str" cm="1">
        <f t="array" ref="BW203">IF(BQ$2&lt;=$R203,INDEX('Sites Data'!$BI$11:$BI$210,(BQ$2+SUM($R$4:$R202))),"")</f>
        <v/>
      </c>
      <c r="BX203" s="58" t="str" cm="1">
        <f t="array" ref="BX203">IF(BQ$2&lt;=$R203,INDEX('Sites Data'!$BJ$11:$BJ$210,(BQ$2+SUM($R$4:$R202))),"")</f>
        <v/>
      </c>
      <c r="BY203" s="58" t="str" cm="1">
        <f t="array" ref="BY203">IF(BQ$2&lt;=$R203,INDEX('Sites Data'!$BK$11:$BK$210,(BQ$2+SUM($R$4:$R202))),"")</f>
        <v/>
      </c>
      <c r="BZ203" s="55" t="str">
        <f>IF(BQ203="","",SUMIF(Hide[Unique Types],$C203&amp;" "&amp;BR203&amp;" "&amp;BS203&amp;" "&amp;BT203,SiteCalc2[FCI Charging Capacity '[kWh/day']]))</f>
        <v/>
      </c>
      <c r="CA203" s="58" t="str" cm="1">
        <f t="array" ref="CA203">IF(CA$2&lt;=$R203,INDEX('Sites Data'!$BC$11:$BC$210,(CA$2+SUM($R$4:$R202))),"")</f>
        <v/>
      </c>
      <c r="CB203" s="58" t="str" cm="1">
        <f t="array" ref="CB203">IF(CA$2&lt;=$R203,INDEX('Sites Data'!$BD$11:$BD$210,(CA$2+SUM($R$4:$R202))),"")</f>
        <v/>
      </c>
      <c r="CC203" s="58" t="str" cm="1">
        <f t="array" ref="CC203">IF(CA$2&lt;=$R203,INDEX('Sites Data'!$BE$11:$BE$210,(CA$2+SUM($R$4:$R202))),"")</f>
        <v/>
      </c>
      <c r="CD203" s="58" t="str" cm="1">
        <f t="array" ref="CD203">IF(CA$2&lt;=$R203,INDEX('Sites Data'!$BF$11:$BF$210,(CA$2+SUM($R$4:$R202))),"")</f>
        <v/>
      </c>
      <c r="CE203" s="58" t="str" cm="1">
        <f t="array" ref="CE203">IF(CA$2&lt;=$R203,INDEX('Sites Data'!$BG$11:$BG$210,(CA$2+SUM($R$4:$R202))),"")</f>
        <v/>
      </c>
      <c r="CF203" s="58" t="str" cm="1">
        <f t="array" ref="CF203">IF(CA$2&lt;=$R203,INDEX('Sites Data'!$BH$11:$BH$210,(CA$2+SUM($R$4:$R202))),"")</f>
        <v/>
      </c>
      <c r="CG203" s="58" t="str" cm="1">
        <f t="array" ref="CG203">IF(CA$2&lt;=$R203,INDEX('Sites Data'!$BI$11:$BI$210,(CA$2+SUM($R$4:$R202))),"")</f>
        <v/>
      </c>
      <c r="CH203" s="58" t="str" cm="1">
        <f t="array" ref="CH203">IF(CA$2&lt;=$R203,INDEX('Sites Data'!$BJ$11:$BJ$210,(CA$2+SUM($R$4:$R202))),"")</f>
        <v/>
      </c>
      <c r="CI203" s="58" t="str" cm="1">
        <f t="array" ref="CI203">IF(CA$2&lt;=$R203,INDEX('Sites Data'!$BK$11:$BK$210,(CA$2+SUM($R$4:$R202))),"")</f>
        <v/>
      </c>
      <c r="CJ203" s="55" t="str">
        <f>IF(CA203="","",SUMIF(Hide[Unique Types],$C203&amp;" "&amp;CB203&amp;" "&amp;CC203&amp;" "&amp;CD203,SiteCalc2[FCI Charging Capacity '[kWh/day']]))</f>
        <v/>
      </c>
      <c r="CK203" s="55" t="str">
        <f t="shared" si="47"/>
        <v/>
      </c>
      <c r="CL203" s="55" t="str">
        <f t="shared" si="48"/>
        <v/>
      </c>
      <c r="CM203" s="55" t="str">
        <f t="shared" si="49"/>
        <v/>
      </c>
      <c r="CN203" s="55" t="str">
        <f t="shared" si="50"/>
        <v/>
      </c>
      <c r="CO203" s="55" t="str">
        <f t="shared" si="51"/>
        <v/>
      </c>
      <c r="CP203" s="55" t="str">
        <f t="shared" si="52"/>
        <v/>
      </c>
      <c r="CQ203" s="55" t="str">
        <f t="shared" si="53"/>
        <v/>
      </c>
      <c r="CR203" s="55" t="str">
        <f t="shared" si="54"/>
        <v/>
      </c>
      <c r="CS203" s="55" t="str">
        <f t="shared" si="55"/>
        <v/>
      </c>
      <c r="CT203" s="55" t="str">
        <f t="shared" si="56"/>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A9968EB58721E548B5C1A70D68CCD60B" ma:contentTypeVersion="1135" ma:contentTypeDescription="Create a new document." ma:contentTypeScope="" ma:versionID="9c2b1703e8f6012dee2f1b105ac1aa79">
  <xsd:schema xmlns:xsd="http://www.w3.org/2001/XMLSchema" xmlns:xs="http://www.w3.org/2001/XMLSchema" xmlns:p="http://schemas.microsoft.com/office/2006/metadata/properties" xmlns:ns1="http://schemas.microsoft.com/sharepoint/v3" xmlns:ns2="d984f0e9-e9c6-4806-950e-acfdeaf4bf7f" xmlns:ns3="a53cf8a9-81ff-4583-b76a-f8057a43c85c" targetNamespace="http://schemas.microsoft.com/office/2006/metadata/properties" ma:root="true" ma:fieldsID="385af1129dacfbf127851a59ed308c24" ns1:_="" ns2:_="" ns3:_="">
    <xsd:import namespace="http://schemas.microsoft.com/sharepoint/v3"/>
    <xsd:import namespace="d984f0e9-e9c6-4806-950e-acfdeaf4bf7f"/>
    <xsd:import namespace="a53cf8a9-81ff-4583-b76a-f8057a43c85c"/>
    <xsd:element name="properties">
      <xsd:complexType>
        <xsd:sequence>
          <xsd:element name="documentManagement">
            <xsd:complexType>
              <xsd:all>
                <xsd:element ref="ns2:Document_x0020_Type" minOccurs="0"/>
                <xsd:element ref="ns2:Lead_x0020_Staff" minOccurs="0"/>
                <xsd:element ref="ns2:Reviewed_x0020_By" minOccurs="0"/>
                <xsd:element ref="ns2:Approved_x0020_By" minOccurs="0"/>
                <xsd:element ref="ns2:Archive" minOccurs="0"/>
                <xsd:element ref="ns2:Due_x0020_Date" minOccurs="0"/>
                <xsd:element ref="ns2:Status" minOccurs="0"/>
                <xsd:element ref="ns2:SharedWithUsers" minOccurs="0"/>
                <xsd:element ref="ns3:_dlc_DocIdPersistId" minOccurs="0"/>
                <xsd:element ref="ns3:_dlc_DocId" minOccurs="0"/>
                <xsd:element ref="ns3:_dlc_DocIdUrl" minOccurs="0"/>
                <xsd:element ref="ns2:MediaServiceMetadata" minOccurs="0"/>
                <xsd:element ref="ns2:MediaServiceFastMetadata"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1"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22"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984f0e9-e9c6-4806-950e-acfdeaf4bf7f" elementFormDefault="qualified">
    <xsd:import namespace="http://schemas.microsoft.com/office/2006/documentManagement/types"/>
    <xsd:import namespace="http://schemas.microsoft.com/office/infopath/2007/PartnerControls"/>
    <xsd:element name="Document_x0020_Type" ma:index="2" nillable="true" ma:displayName="Document Type" ma:format="Dropdown" ma:internalName="Document_x0020_Type">
      <xsd:simpleType>
        <xsd:restriction base="dms:Choice">
          <xsd:enumeration value="15-day Changes"/>
          <xsd:enumeration value="Board Hearing"/>
          <xsd:enumeration value="Briefings"/>
          <xsd:enumeration value="CA-GREET Models"/>
          <xsd:enumeration value="CEQA"/>
          <xsd:enumeration value="Economic Analysis"/>
          <xsd:enumeration value="FSOR"/>
          <xsd:enumeration value="ISOR"/>
          <xsd:enumeration value="Legal"/>
          <xsd:enumeration value="Planning"/>
          <xsd:enumeration value="References"/>
          <xsd:enumeration value="Regulation Order"/>
          <xsd:enumeration value="System Development"/>
          <xsd:enumeration value="Workshops"/>
        </xsd:restriction>
      </xsd:simpleType>
    </xsd:element>
    <xsd:element name="Lead_x0020_Staff" ma:index="3" nillable="true" ma:displayName="Lead Staff" ma:description="Enter the lead staff that is responsible for this document." ma:list="UserInfo" ma:SharePointGroup="0" ma:internalName="Lead_x0020_Staff"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ed_x0020_By" ma:index="4" nillable="true" ma:displayName="Reviewed By" ma:description="Enter the name of the person who reviewed the document." ma:list="UserInfo" ma:SharePointGroup="0" ma:internalName="Reviewed_x0020_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ed_x0020_By" ma:index="5" nillable="true" ma:displayName="Approved By" ma:description="Enter the name of the person who approved the document." ma:list="UserInfo" ma:SharePointGroup="0" ma:internalName="Approved_x0020_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e" ma:index="6" nillable="true" ma:displayName="Archive" ma:default="0" ma:internalName="Archive">
      <xsd:simpleType>
        <xsd:restriction base="dms:Boolean"/>
      </xsd:simpleType>
    </xsd:element>
    <xsd:element name="Due_x0020_Date" ma:index="7" nillable="true" ma:displayName="Due Date" ma:format="DateOnly" ma:internalName="Due_x0020_Date">
      <xsd:simpleType>
        <xsd:restriction base="dms:DateTime"/>
      </xsd:simpleType>
    </xsd:element>
    <xsd:element name="Status" ma:index="8" nillable="true" ma:displayName="Status" ma:format="Dropdown" ma:internalName="Status">
      <xsd:simpleType>
        <xsd:restriction base="dms:Choice">
          <xsd:enumeration value="In Progress"/>
          <xsd:enumeration value="Under Review"/>
          <xsd:enumeration value="Approved"/>
        </xsd:restriction>
      </xsd:simpleType>
    </xsd:element>
    <xsd:element name="SharedWithUsers" ma:index="9" nillable="true" ma:displayName="Shared With" ma:list="UserInfo" ma:SearchPeopleOnly="false" ma:internalName="SharedWithUsers"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3cf8a9-81ff-4583-b76a-f8057a43c85c" elementFormDefault="qualified">
    <xsd:import namespace="http://schemas.microsoft.com/office/2006/documentManagement/types"/>
    <xsd:import namespace="http://schemas.microsoft.com/office/infopath/2007/PartnerControls"/>
    <xsd:element name="_dlc_DocIdPersistId" ma:index="10" nillable="true" ma:displayName="Persist ID" ma:description="Keep ID on add." ma:hidden="true" ma:internalName="_dlc_DocIdPersistId" ma:readOnly="true">
      <xsd:simpleType>
        <xsd:restriction base="dms:Boolean"/>
      </xsd:simpleType>
    </xsd:element>
    <xsd:element name="_dlc_DocId" ma:index="16" nillable="true" ma:displayName="Document ID Value" ma:description="The value of the document ID assigned to this item." ma:indexed="true"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ead_x0020_Staff xmlns="d984f0e9-e9c6-4806-950e-acfdeaf4bf7f">
      <UserInfo>
        <DisplayName>Nicholson, Benjamin@ARB</DisplayName>
        <AccountId>934</AccountId>
        <AccountType/>
      </UserInfo>
    </Lead_x0020_Staff>
    <Status xmlns="d984f0e9-e9c6-4806-950e-acfdeaf4bf7f">Approved</Status>
    <Document_x0020_Type xmlns="d984f0e9-e9c6-4806-950e-acfdeaf4bf7f">System Development</Document_x0020_Type>
    <Approved_x0020_By xmlns="d984f0e9-e9c6-4806-950e-acfdeaf4bf7f">
      <UserInfo>
        <DisplayName/>
        <AccountId xsi:nil="true"/>
        <AccountType/>
      </UserInfo>
    </Approved_x0020_By>
    <SharedWithUsers xmlns="d984f0e9-e9c6-4806-950e-acfdeaf4bf7f">
      <UserInfo>
        <DisplayName/>
        <AccountId xsi:nil="true"/>
        <AccountType/>
      </UserInfo>
    </SharedWithUsers>
    <Archive xmlns="d984f0e9-e9c6-4806-950e-acfdeaf4bf7f">false</Archive>
    <Due_x0020_Date xmlns="d984f0e9-e9c6-4806-950e-acfdeaf4bf7f" xsi:nil="true"/>
    <Reviewed_x0020_By xmlns="d984f0e9-e9c6-4806-950e-acfdeaf4bf7f">
      <UserInfo>
        <DisplayName>Zhang-Tillman, Christina@ARB</DisplayName>
        <AccountId>430</AccountId>
        <AccountType/>
      </UserInfo>
    </Reviewed_x0020_By>
    <PublishingExpirationDate xmlns="http://schemas.microsoft.com/sharepoint/v3" xsi:nil="true"/>
    <PublishingStartDate xmlns="http://schemas.microsoft.com/sharepoint/v3" xsi:nil="true"/>
    <_dlc_DocId xmlns="a53cf8a9-81ff-4583-b76a-f8057a43c85c">55EAVHMDKNRW-855839510-15</_dlc_DocId>
    <_dlc_DocIdUrl xmlns="a53cf8a9-81ff-4583-b76a-f8057a43c85c">
      <Url>https://carb.sharepoint.com/ISD/shared%20services/LCFS/lcfsrulemaking/_layouts/15/DocIdRedir.aspx?ID=55EAVHMDKNRW-855839510-15</Url>
      <Description>55EAVHMDKNRW-855839510-15</Description>
    </_dlc_DocIdUrl>
  </documentManagement>
</p:properties>
</file>

<file path=customXml/itemProps1.xml><?xml version="1.0" encoding="utf-8"?>
<ds:datastoreItem xmlns:ds="http://schemas.openxmlformats.org/officeDocument/2006/customXml" ds:itemID="{1B25CBC8-1138-49CD-ADB0-1BA61CF801D0}">
  <ds:schemaRefs>
    <ds:schemaRef ds:uri="http://schemas.microsoft.com/sharepoint/v3/contenttype/forms"/>
  </ds:schemaRefs>
</ds:datastoreItem>
</file>

<file path=customXml/itemProps2.xml><?xml version="1.0" encoding="utf-8"?>
<ds:datastoreItem xmlns:ds="http://schemas.openxmlformats.org/officeDocument/2006/customXml" ds:itemID="{392E197E-FE68-4EA3-9639-9C466A81BBA1}">
  <ds:schemaRefs>
    <ds:schemaRef ds:uri="http://schemas.microsoft.com/sharepoint/events"/>
  </ds:schemaRefs>
</ds:datastoreItem>
</file>

<file path=customXml/itemProps3.xml><?xml version="1.0" encoding="utf-8"?>
<ds:datastoreItem xmlns:ds="http://schemas.openxmlformats.org/officeDocument/2006/customXml" ds:itemID="{9B0044EC-E737-4F49-8610-EA5B35175B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984f0e9-e9c6-4806-950e-acfdeaf4bf7f"/>
    <ds:schemaRef ds:uri="a53cf8a9-81ff-4583-b76a-f8057a43c8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704F4CE-D2F9-4845-9AFE-72AD5CB9ABCE}">
  <ds:schemaRefs>
    <ds:schemaRef ds:uri="http://purl.org/dc/elements/1.1/"/>
    <ds:schemaRef ds:uri="http://schemas.microsoft.com/office/2006/documentManagement/types"/>
    <ds:schemaRef ds:uri="http://schemas.microsoft.com/office/2006/metadata/properties"/>
    <ds:schemaRef ds:uri="http://www.w3.org/XML/1998/namespace"/>
    <ds:schemaRef ds:uri="http://schemas.microsoft.com/sharepoint/v3"/>
    <ds:schemaRef ds:uri="http://purl.org/dc/terms/"/>
    <ds:schemaRef ds:uri="http://purl.org/dc/dcmitype/"/>
    <ds:schemaRef ds:uri="d984f0e9-e9c6-4806-950e-acfdeaf4bf7f"/>
    <ds:schemaRef ds:uri="http://schemas.openxmlformats.org/package/2006/metadata/core-properties"/>
    <ds:schemaRef ds:uri="http://schemas.microsoft.com/office/infopath/2007/PartnerControls"/>
    <ds:schemaRef ds:uri="a53cf8a9-81ff-4583-b76a-f8057a43c85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Read Me</vt:lpstr>
      <vt:lpstr>Definitions</vt:lpstr>
      <vt:lpstr>Requirements Summary</vt:lpstr>
      <vt:lpstr>Example</vt:lpstr>
      <vt:lpstr>Applicant Details</vt:lpstr>
      <vt:lpstr>Sites Data</vt:lpstr>
      <vt:lpstr>Review Sites Summary</vt:lpstr>
      <vt:lpstr>HIDE Site Summary</vt:lpstr>
      <vt:lpstr>Applicant</vt:lpstr>
      <vt:lpstr>FEIN</vt:lpstr>
      <vt:lpstr>TemplateUpdate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FCI Template used for SP upload and shareholder distribution</dc:title>
  <dc:creator>Nicholson, Benjamin@ARB</dc:creator>
  <cp:lastModifiedBy>Nicholson, Benjamin@ARB</cp:lastModifiedBy>
  <dcterms:created xsi:type="dcterms:W3CDTF">2015-06-05T18:17:20Z</dcterms:created>
  <dcterms:modified xsi:type="dcterms:W3CDTF">2025-08-20T22:18:32Z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0x010100A9968EB58721E548B5C1A70D68CCD60B</vt:lpwstr>
  </property>
  <property fmtid="{D5CDD505-2E9C-101B-9397-08002B2CF9AE}" pid="3" name="_dlc_DocIdItemGuid">
    <vt:lpwstr>d7cf7143-93b3-41a3-9bed-ae716ac8a4bb</vt:lpwstr>
  </property>
</Properties>
</file>